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EstaPasta_de_trabalho" defaultThemeVersion="124226"/>
  <bookViews>
    <workbookView xWindow="-28920" yWindow="-1065" windowWidth="29040" windowHeight="15720" firstSheet="2" activeTab="2"/>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45621"/>
</workbook>
</file>

<file path=xl/calcChain.xml><?xml version="1.0" encoding="utf-8"?>
<calcChain xmlns="http://schemas.openxmlformats.org/spreadsheetml/2006/main">
  <c r="P40" i="2" l="1"/>
  <c r="Q40" i="2"/>
  <c r="R40" i="2"/>
  <c r="S40" i="2"/>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T41" i="2"/>
  <c r="U41" i="2"/>
  <c r="V41" i="2"/>
  <c r="W41" i="2"/>
  <c r="X41" i="2"/>
  <c r="Y41" i="2"/>
  <c r="Z41" i="2"/>
  <c r="AA41" i="2"/>
  <c r="AB41" i="2"/>
  <c r="AC41" i="2"/>
  <c r="AD41" i="2"/>
  <c r="AE41" i="2"/>
  <c r="AF41" i="2"/>
  <c r="AG41" i="2"/>
  <c r="AH41" i="2"/>
  <c r="AI41" i="2"/>
  <c r="J42" i="2"/>
  <c r="O43" i="2"/>
  <c r="T43" i="2"/>
  <c r="U43" i="2"/>
  <c r="V43" i="2"/>
  <c r="W43" i="2"/>
  <c r="X43" i="2"/>
  <c r="Y43" i="2"/>
  <c r="Z43" i="2"/>
  <c r="AA43" i="2"/>
  <c r="AB43" i="2"/>
  <c r="AC43" i="2"/>
  <c r="AD43" i="2"/>
  <c r="AE43" i="2"/>
  <c r="AF43" i="2"/>
  <c r="AG43" i="2"/>
  <c r="AH43" i="2"/>
  <c r="AI43" i="2"/>
  <c r="O44" i="2"/>
  <c r="O45" i="2"/>
  <c r="T45" i="2"/>
  <c r="U45" i="2"/>
  <c r="V45" i="2"/>
  <c r="W45" i="2"/>
  <c r="X45" i="2"/>
  <c r="Y45" i="2"/>
  <c r="Z45" i="2"/>
  <c r="AA45" i="2"/>
  <c r="AB45" i="2"/>
  <c r="AC45" i="2"/>
  <c r="AD45" i="2"/>
  <c r="AE45" i="2"/>
  <c r="AF45" i="2"/>
  <c r="AG45" i="2"/>
  <c r="AH45" i="2"/>
  <c r="AI45" i="2"/>
  <c r="O46" i="2"/>
  <c r="O47" i="2"/>
  <c r="T47" i="2"/>
  <c r="U47" i="2"/>
  <c r="V47" i="2"/>
  <c r="W47" i="2"/>
  <c r="X47" i="2"/>
  <c r="Y47" i="2"/>
  <c r="Z47" i="2"/>
  <c r="AA47" i="2"/>
  <c r="AB47" i="2"/>
  <c r="AC47" i="2"/>
  <c r="AD47" i="2"/>
  <c r="AE47" i="2"/>
  <c r="AF47" i="2"/>
  <c r="AG47" i="2"/>
  <c r="AH47" i="2"/>
  <c r="AI47" i="2"/>
  <c r="O48" i="2"/>
  <c r="O49" i="2"/>
  <c r="T49" i="2"/>
  <c r="U49" i="2"/>
  <c r="V49" i="2"/>
  <c r="W49" i="2"/>
  <c r="X49" i="2"/>
  <c r="Y49" i="2"/>
  <c r="Z49" i="2"/>
  <c r="AA49" i="2"/>
  <c r="AB49" i="2"/>
  <c r="AC49" i="2"/>
  <c r="AD49" i="2"/>
  <c r="AE49" i="2"/>
  <c r="AF49" i="2"/>
  <c r="AG49" i="2"/>
  <c r="AH49" i="2"/>
  <c r="AI49" i="2"/>
  <c r="O50" i="2"/>
  <c r="O51" i="2"/>
  <c r="T51" i="2"/>
  <c r="U51" i="2"/>
  <c r="V51" i="2"/>
  <c r="W51" i="2"/>
  <c r="X51" i="2"/>
  <c r="Y51" i="2"/>
  <c r="Z51" i="2"/>
  <c r="AA51" i="2"/>
  <c r="AB51" i="2"/>
  <c r="AC51" i="2"/>
  <c r="AD51" i="2"/>
  <c r="AE51" i="2"/>
  <c r="AF51" i="2"/>
  <c r="AG51" i="2"/>
  <c r="AH51" i="2"/>
  <c r="AI51" i="2"/>
  <c r="O52" i="2"/>
  <c r="O53" i="2"/>
  <c r="T53" i="2"/>
  <c r="U53" i="2"/>
  <c r="V53" i="2"/>
  <c r="W53" i="2"/>
  <c r="X53" i="2"/>
  <c r="Y53" i="2"/>
  <c r="Z53" i="2"/>
  <c r="AA53" i="2"/>
  <c r="AB53" i="2"/>
  <c r="AC53" i="2"/>
  <c r="AD53" i="2"/>
  <c r="AE53" i="2"/>
  <c r="AF53" i="2"/>
  <c r="AG53" i="2"/>
  <c r="AH53" i="2"/>
  <c r="AI53" i="2"/>
  <c r="O54" i="2"/>
  <c r="P61" i="2"/>
  <c r="Q61" i="2"/>
  <c r="R61" i="2"/>
  <c r="S61" i="2"/>
  <c r="T61" i="2"/>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U64" i="2"/>
  <c r="V64" i="2"/>
  <c r="W64" i="2"/>
  <c r="X64" i="2"/>
  <c r="Y64" i="2"/>
  <c r="Z64" i="2"/>
  <c r="AA64" i="2"/>
  <c r="AB64" i="2"/>
  <c r="AC64" i="2"/>
  <c r="AD64" i="2"/>
  <c r="AE64" i="2"/>
  <c r="AF64" i="2"/>
  <c r="AG64" i="2"/>
  <c r="AH64" i="2"/>
  <c r="AI64" i="2"/>
  <c r="O65" i="2"/>
  <c r="O66" i="2"/>
  <c r="U66" i="2"/>
  <c r="V66" i="2"/>
  <c r="W66" i="2"/>
  <c r="X66" i="2"/>
  <c r="Y66" i="2"/>
  <c r="Z66" i="2"/>
  <c r="AA66" i="2"/>
  <c r="AB66" i="2"/>
  <c r="AC66" i="2"/>
  <c r="AD66" i="2"/>
  <c r="AE66" i="2"/>
  <c r="AF66" i="2"/>
  <c r="AG66" i="2"/>
  <c r="AH66" i="2"/>
  <c r="AI66" i="2"/>
  <c r="O67" i="2"/>
  <c r="AE67" i="2"/>
  <c r="AE69" i="2" s="1"/>
  <c r="AE71" i="2" s="1"/>
  <c r="AE73" i="2" s="1"/>
  <c r="AE75" i="2" s="1"/>
  <c r="O68" i="2"/>
  <c r="U68" i="2"/>
  <c r="V68" i="2"/>
  <c r="W68" i="2"/>
  <c r="X68" i="2"/>
  <c r="Y68" i="2"/>
  <c r="Z68" i="2"/>
  <c r="AA68" i="2"/>
  <c r="AB68" i="2"/>
  <c r="AC68" i="2"/>
  <c r="AD68" i="2"/>
  <c r="AE68" i="2"/>
  <c r="AF68" i="2"/>
  <c r="AG68" i="2"/>
  <c r="AH68" i="2"/>
  <c r="AI68" i="2"/>
  <c r="O69" i="2"/>
  <c r="O70" i="2"/>
  <c r="U70" i="2"/>
  <c r="V70" i="2"/>
  <c r="W70" i="2"/>
  <c r="X70" i="2"/>
  <c r="Y70" i="2"/>
  <c r="Z70" i="2"/>
  <c r="AA70" i="2"/>
  <c r="AB70" i="2"/>
  <c r="AC70" i="2"/>
  <c r="AD70" i="2"/>
  <c r="AE70" i="2"/>
  <c r="AF70" i="2"/>
  <c r="AG70" i="2"/>
  <c r="AH70" i="2"/>
  <c r="AI70" i="2"/>
  <c r="O71" i="2"/>
  <c r="O72" i="2"/>
  <c r="U72" i="2"/>
  <c r="V72" i="2"/>
  <c r="W72" i="2"/>
  <c r="X72" i="2"/>
  <c r="Y72" i="2"/>
  <c r="Z72" i="2"/>
  <c r="AA72" i="2"/>
  <c r="AB72" i="2"/>
  <c r="AC72" i="2"/>
  <c r="AD72" i="2"/>
  <c r="AE72" i="2"/>
  <c r="AF72" i="2"/>
  <c r="AG72" i="2"/>
  <c r="AH72" i="2"/>
  <c r="AI72" i="2"/>
  <c r="O73" i="2"/>
  <c r="O74" i="2"/>
  <c r="U74" i="2"/>
  <c r="V74" i="2"/>
  <c r="W74" i="2"/>
  <c r="X74" i="2"/>
  <c r="Y74" i="2"/>
  <c r="Z74" i="2"/>
  <c r="AA74" i="2"/>
  <c r="AB74" i="2"/>
  <c r="AC74" i="2"/>
  <c r="AD74" i="2"/>
  <c r="AE74" i="2"/>
  <c r="AF74" i="2"/>
  <c r="AG74" i="2"/>
  <c r="AH74" i="2"/>
  <c r="AI74" i="2"/>
  <c r="O75" i="2"/>
  <c r="P82" i="2"/>
  <c r="Q82" i="2"/>
  <c r="R82" i="2"/>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S83" i="2"/>
  <c r="T83" i="2"/>
  <c r="U83" i="2"/>
  <c r="V83" i="2"/>
  <c r="W83" i="2"/>
  <c r="X83" i="2"/>
  <c r="Y83" i="2"/>
  <c r="Z83" i="2"/>
  <c r="AA83" i="2"/>
  <c r="AB83" i="2"/>
  <c r="AC83" i="2"/>
  <c r="AD83" i="2"/>
  <c r="AE83" i="2"/>
  <c r="AF83" i="2"/>
  <c r="AG83" i="2"/>
  <c r="AH83" i="2"/>
  <c r="AI83" i="2"/>
  <c r="J84" i="2"/>
  <c r="O85" i="2"/>
  <c r="S85" i="2"/>
  <c r="T85" i="2"/>
  <c r="U85" i="2"/>
  <c r="V85" i="2"/>
  <c r="W85" i="2"/>
  <c r="X85" i="2"/>
  <c r="Y85" i="2"/>
  <c r="Z85" i="2"/>
  <c r="AA85" i="2"/>
  <c r="AB85" i="2"/>
  <c r="AC85" i="2"/>
  <c r="AD85" i="2"/>
  <c r="AE85" i="2"/>
  <c r="AF85" i="2"/>
  <c r="AG85" i="2"/>
  <c r="AH85" i="2"/>
  <c r="AI85" i="2"/>
  <c r="O86" i="2"/>
  <c r="O87" i="2"/>
  <c r="S87" i="2"/>
  <c r="T87" i="2"/>
  <c r="U87" i="2"/>
  <c r="V87" i="2"/>
  <c r="W87" i="2"/>
  <c r="X87" i="2"/>
  <c r="Y87" i="2"/>
  <c r="Z87" i="2"/>
  <c r="AA87" i="2"/>
  <c r="AB87" i="2"/>
  <c r="AC87" i="2"/>
  <c r="AD87" i="2"/>
  <c r="AE87" i="2"/>
  <c r="AF87" i="2"/>
  <c r="AG87" i="2"/>
  <c r="AH87" i="2"/>
  <c r="AI87" i="2"/>
  <c r="O88" i="2"/>
  <c r="O89" i="2"/>
  <c r="S89" i="2"/>
  <c r="T89" i="2"/>
  <c r="U89" i="2"/>
  <c r="V89" i="2"/>
  <c r="W89" i="2"/>
  <c r="X89" i="2"/>
  <c r="Y89" i="2"/>
  <c r="Z89" i="2"/>
  <c r="AA89" i="2"/>
  <c r="AB89" i="2"/>
  <c r="AC89" i="2"/>
  <c r="AD89" i="2"/>
  <c r="AE89" i="2"/>
  <c r="AF89" i="2"/>
  <c r="AG89" i="2"/>
  <c r="AH89" i="2"/>
  <c r="AI89" i="2"/>
  <c r="O90" i="2"/>
  <c r="O91" i="2"/>
  <c r="S91" i="2"/>
  <c r="T91" i="2"/>
  <c r="U91" i="2"/>
  <c r="V91" i="2"/>
  <c r="W91" i="2"/>
  <c r="X91" i="2"/>
  <c r="Y91" i="2"/>
  <c r="Z91" i="2"/>
  <c r="AA91" i="2"/>
  <c r="AB91" i="2"/>
  <c r="AC91" i="2"/>
  <c r="AD91" i="2"/>
  <c r="AE91" i="2"/>
  <c r="AF91" i="2"/>
  <c r="AG91" i="2"/>
  <c r="AH91" i="2"/>
  <c r="AI91" i="2"/>
  <c r="O92" i="2"/>
  <c r="O93" i="2"/>
  <c r="S93" i="2"/>
  <c r="T93" i="2"/>
  <c r="U93" i="2"/>
  <c r="V93" i="2"/>
  <c r="W93" i="2"/>
  <c r="X93" i="2"/>
  <c r="Y93" i="2"/>
  <c r="Z93" i="2"/>
  <c r="AA93" i="2"/>
  <c r="AB93" i="2"/>
  <c r="AC93" i="2"/>
  <c r="AD93" i="2"/>
  <c r="AE93" i="2"/>
  <c r="AF93" i="2"/>
  <c r="AG93" i="2"/>
  <c r="AH93" i="2"/>
  <c r="AI93" i="2"/>
  <c r="O94" i="2"/>
  <c r="O95" i="2"/>
  <c r="S95" i="2"/>
  <c r="T95" i="2"/>
  <c r="U95" i="2"/>
  <c r="V95" i="2"/>
  <c r="W95" i="2"/>
  <c r="X95" i="2"/>
  <c r="Y95" i="2"/>
  <c r="Z95" i="2"/>
  <c r="AA95" i="2"/>
  <c r="AB95" i="2"/>
  <c r="AC95" i="2"/>
  <c r="AD95" i="2"/>
  <c r="AE95" i="2"/>
  <c r="AF95" i="2"/>
  <c r="AG95" i="2"/>
  <c r="AH95" i="2"/>
  <c r="AI95" i="2"/>
  <c r="O96" i="2"/>
  <c r="P103" i="2"/>
  <c r="Q103" i="2"/>
  <c r="R103" i="2"/>
  <c r="S103" i="2"/>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T104" i="2"/>
  <c r="U104" i="2"/>
  <c r="V104" i="2"/>
  <c r="W104" i="2"/>
  <c r="X104" i="2"/>
  <c r="Y104" i="2"/>
  <c r="Z104" i="2"/>
  <c r="AA104" i="2"/>
  <c r="AB104" i="2"/>
  <c r="AC104" i="2"/>
  <c r="AD104" i="2"/>
  <c r="AE104" i="2"/>
  <c r="AF104" i="2"/>
  <c r="AG104" i="2"/>
  <c r="AH104" i="2"/>
  <c r="AI104" i="2"/>
  <c r="J105" i="2"/>
  <c r="O106" i="2"/>
  <c r="T106" i="2"/>
  <c r="U106" i="2"/>
  <c r="V106" i="2"/>
  <c r="W106" i="2"/>
  <c r="X106" i="2"/>
  <c r="Y106" i="2"/>
  <c r="Z106" i="2"/>
  <c r="AA106" i="2"/>
  <c r="AB106" i="2"/>
  <c r="AC106" i="2"/>
  <c r="AD106" i="2"/>
  <c r="AE106" i="2"/>
  <c r="AF106" i="2"/>
  <c r="AG106" i="2"/>
  <c r="AH106" i="2"/>
  <c r="AI106" i="2"/>
  <c r="O107" i="2"/>
  <c r="O108" i="2"/>
  <c r="T108" i="2"/>
  <c r="U108" i="2"/>
  <c r="V108" i="2"/>
  <c r="W108" i="2"/>
  <c r="X108" i="2"/>
  <c r="Y108" i="2"/>
  <c r="Z108" i="2"/>
  <c r="AA108" i="2"/>
  <c r="AB108" i="2"/>
  <c r="AC108" i="2"/>
  <c r="AD108" i="2"/>
  <c r="AE108" i="2"/>
  <c r="AF108" i="2"/>
  <c r="AG108" i="2"/>
  <c r="AH108" i="2"/>
  <c r="AI108" i="2"/>
  <c r="O109" i="2"/>
  <c r="O110" i="2"/>
  <c r="T110" i="2"/>
  <c r="U110" i="2"/>
  <c r="V110" i="2"/>
  <c r="W110" i="2"/>
  <c r="X110" i="2"/>
  <c r="Y110" i="2"/>
  <c r="Z110" i="2"/>
  <c r="AA110" i="2"/>
  <c r="AB110" i="2"/>
  <c r="AC110" i="2"/>
  <c r="AD110" i="2"/>
  <c r="AE110" i="2"/>
  <c r="AF110" i="2"/>
  <c r="AG110" i="2"/>
  <c r="AH110" i="2"/>
  <c r="AI110" i="2"/>
  <c r="O111" i="2"/>
  <c r="O112" i="2"/>
  <c r="T112" i="2"/>
  <c r="U112" i="2"/>
  <c r="V112" i="2"/>
  <c r="W112" i="2"/>
  <c r="X112" i="2"/>
  <c r="Y112" i="2"/>
  <c r="Z112" i="2"/>
  <c r="AA112" i="2"/>
  <c r="AB112" i="2"/>
  <c r="AC112" i="2"/>
  <c r="AD112" i="2"/>
  <c r="AE112" i="2"/>
  <c r="AF112" i="2"/>
  <c r="AG112" i="2"/>
  <c r="AH112" i="2"/>
  <c r="AI112" i="2"/>
  <c r="O113" i="2"/>
  <c r="O114" i="2"/>
  <c r="T114" i="2"/>
  <c r="U114" i="2"/>
  <c r="V114" i="2"/>
  <c r="W114" i="2"/>
  <c r="X114" i="2"/>
  <c r="Y114" i="2"/>
  <c r="Z114" i="2"/>
  <c r="AA114" i="2"/>
  <c r="AB114" i="2"/>
  <c r="AC114" i="2"/>
  <c r="AD114" i="2"/>
  <c r="AE114" i="2"/>
  <c r="AF114" i="2"/>
  <c r="AG114" i="2"/>
  <c r="AH114" i="2"/>
  <c r="AI114" i="2"/>
  <c r="O115" i="2"/>
  <c r="O116" i="2"/>
  <c r="T116" i="2"/>
  <c r="U116" i="2"/>
  <c r="V116" i="2"/>
  <c r="W116" i="2"/>
  <c r="X116" i="2"/>
  <c r="Y116" i="2"/>
  <c r="Z116" i="2"/>
  <c r="AA116" i="2"/>
  <c r="AB116" i="2"/>
  <c r="AC116" i="2"/>
  <c r="AD116" i="2"/>
  <c r="AE116" i="2"/>
  <c r="AF116" i="2"/>
  <c r="AG116" i="2"/>
  <c r="AH116" i="2"/>
  <c r="AI116" i="2"/>
  <c r="O117" i="2"/>
  <c r="P124" i="2"/>
  <c r="Q124" i="2"/>
  <c r="R124" i="2"/>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S125" i="2"/>
  <c r="T125" i="2"/>
  <c r="U125" i="2"/>
  <c r="V125" i="2"/>
  <c r="W125" i="2"/>
  <c r="X125" i="2"/>
  <c r="Y125" i="2"/>
  <c r="Z125" i="2"/>
  <c r="AA125" i="2"/>
  <c r="AB125" i="2"/>
  <c r="AC125" i="2"/>
  <c r="AD125" i="2"/>
  <c r="AE125" i="2"/>
  <c r="AF125" i="2"/>
  <c r="AG125" i="2"/>
  <c r="AH125" i="2"/>
  <c r="AI125" i="2"/>
  <c r="J126" i="2"/>
  <c r="O127" i="2"/>
  <c r="S127" i="2"/>
  <c r="T127" i="2"/>
  <c r="U127" i="2"/>
  <c r="V127" i="2"/>
  <c r="W127" i="2"/>
  <c r="X127" i="2"/>
  <c r="Y127" i="2"/>
  <c r="Z127" i="2"/>
  <c r="AA127" i="2"/>
  <c r="AB127" i="2"/>
  <c r="AC127" i="2"/>
  <c r="AD127" i="2"/>
  <c r="AE127" i="2"/>
  <c r="AF127" i="2"/>
  <c r="AG127" i="2"/>
  <c r="AH127" i="2"/>
  <c r="AI127" i="2"/>
  <c r="O128" i="2"/>
  <c r="O129" i="2"/>
  <c r="S129" i="2"/>
  <c r="T129" i="2"/>
  <c r="U129" i="2"/>
  <c r="V129" i="2"/>
  <c r="W129" i="2"/>
  <c r="X129" i="2"/>
  <c r="Y129" i="2"/>
  <c r="Z129" i="2"/>
  <c r="AA129" i="2"/>
  <c r="AB129" i="2"/>
  <c r="AC129" i="2"/>
  <c r="AD129" i="2"/>
  <c r="AE129" i="2"/>
  <c r="AF129" i="2"/>
  <c r="AG129" i="2"/>
  <c r="AH129" i="2"/>
  <c r="AI129" i="2"/>
  <c r="O130" i="2"/>
  <c r="O131" i="2"/>
  <c r="S131" i="2"/>
  <c r="T131" i="2"/>
  <c r="U131" i="2"/>
  <c r="V131" i="2"/>
  <c r="W131" i="2"/>
  <c r="X131" i="2"/>
  <c r="Y131" i="2"/>
  <c r="Z131" i="2"/>
  <c r="AA131" i="2"/>
  <c r="AB131" i="2"/>
  <c r="AC131" i="2"/>
  <c r="AD131" i="2"/>
  <c r="AE131" i="2"/>
  <c r="AF131" i="2"/>
  <c r="AG131" i="2"/>
  <c r="AH131" i="2"/>
  <c r="AI131" i="2"/>
  <c r="O132" i="2"/>
  <c r="O133" i="2"/>
  <c r="S133" i="2"/>
  <c r="T133" i="2"/>
  <c r="U133" i="2"/>
  <c r="V133" i="2"/>
  <c r="W133" i="2"/>
  <c r="X133" i="2"/>
  <c r="Y133" i="2"/>
  <c r="Z133" i="2"/>
  <c r="AA133" i="2"/>
  <c r="AB133" i="2"/>
  <c r="AC133" i="2"/>
  <c r="AD133" i="2"/>
  <c r="AE133" i="2"/>
  <c r="AF133" i="2"/>
  <c r="AG133" i="2"/>
  <c r="AH133" i="2"/>
  <c r="AI133" i="2"/>
  <c r="O134" i="2"/>
  <c r="O135" i="2"/>
  <c r="S135" i="2"/>
  <c r="T135" i="2"/>
  <c r="U135" i="2"/>
  <c r="V135" i="2"/>
  <c r="W135" i="2"/>
  <c r="X135" i="2"/>
  <c r="Y135" i="2"/>
  <c r="Z135" i="2"/>
  <c r="AA135" i="2"/>
  <c r="AB135" i="2"/>
  <c r="AC135" i="2"/>
  <c r="AD135" i="2"/>
  <c r="AE135" i="2"/>
  <c r="AF135" i="2"/>
  <c r="AG135" i="2"/>
  <c r="AH135" i="2"/>
  <c r="AI135" i="2"/>
  <c r="O136" i="2"/>
  <c r="O137" i="2"/>
  <c r="S137" i="2"/>
  <c r="T137" i="2"/>
  <c r="U137" i="2"/>
  <c r="V137" i="2"/>
  <c r="W137" i="2"/>
  <c r="X137" i="2"/>
  <c r="Y137" i="2"/>
  <c r="Z137" i="2"/>
  <c r="AA137" i="2"/>
  <c r="AB137" i="2"/>
  <c r="AC137" i="2"/>
  <c r="AD137" i="2"/>
  <c r="AE137" i="2"/>
  <c r="AF137" i="2"/>
  <c r="AG137" i="2"/>
  <c r="AH137" i="2"/>
  <c r="AI137" i="2"/>
  <c r="O138" i="2"/>
  <c r="P145" i="2"/>
  <c r="Q145" i="2"/>
  <c r="R145" i="2"/>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S146" i="2"/>
  <c r="T146" i="2"/>
  <c r="U146" i="2"/>
  <c r="V146" i="2"/>
  <c r="W146" i="2"/>
  <c r="X146" i="2"/>
  <c r="Y146" i="2"/>
  <c r="Z146" i="2"/>
  <c r="AA146" i="2"/>
  <c r="AB146" i="2"/>
  <c r="AC146" i="2"/>
  <c r="AD146" i="2"/>
  <c r="AE146" i="2"/>
  <c r="AF146" i="2"/>
  <c r="AG146" i="2"/>
  <c r="AH146" i="2"/>
  <c r="AI146" i="2"/>
  <c r="J147" i="2"/>
  <c r="O148" i="2"/>
  <c r="S148" i="2"/>
  <c r="T148" i="2"/>
  <c r="U148" i="2"/>
  <c r="V148" i="2"/>
  <c r="W148" i="2"/>
  <c r="X148" i="2"/>
  <c r="Y148" i="2"/>
  <c r="Z148" i="2"/>
  <c r="AA148" i="2"/>
  <c r="AB148" i="2"/>
  <c r="AC148" i="2"/>
  <c r="AD148" i="2"/>
  <c r="AE148" i="2"/>
  <c r="AF148" i="2"/>
  <c r="AG148" i="2"/>
  <c r="AH148" i="2"/>
  <c r="AI148" i="2"/>
  <c r="O149" i="2"/>
  <c r="O150" i="2"/>
  <c r="S150" i="2"/>
  <c r="T150" i="2"/>
  <c r="U150" i="2"/>
  <c r="V150" i="2"/>
  <c r="W150" i="2"/>
  <c r="X150" i="2"/>
  <c r="Y150" i="2"/>
  <c r="Z150" i="2"/>
  <c r="AA150" i="2"/>
  <c r="AB150" i="2"/>
  <c r="AC150" i="2"/>
  <c r="AD150" i="2"/>
  <c r="AE150" i="2"/>
  <c r="AF150" i="2"/>
  <c r="AG150" i="2"/>
  <c r="AH150" i="2"/>
  <c r="AI150" i="2"/>
  <c r="O151" i="2"/>
  <c r="O152" i="2"/>
  <c r="S152" i="2"/>
  <c r="T152" i="2"/>
  <c r="U152" i="2"/>
  <c r="V152" i="2"/>
  <c r="W152" i="2"/>
  <c r="X152" i="2"/>
  <c r="Y152" i="2"/>
  <c r="Z152" i="2"/>
  <c r="AA152" i="2"/>
  <c r="AB152" i="2"/>
  <c r="AC152" i="2"/>
  <c r="AD152" i="2"/>
  <c r="AE152" i="2"/>
  <c r="AF152" i="2"/>
  <c r="AG152" i="2"/>
  <c r="AH152" i="2"/>
  <c r="AI152" i="2"/>
  <c r="O153" i="2"/>
  <c r="O154" i="2"/>
  <c r="S154" i="2"/>
  <c r="T154" i="2"/>
  <c r="U154" i="2"/>
  <c r="V154" i="2"/>
  <c r="W154" i="2"/>
  <c r="X154" i="2"/>
  <c r="Y154" i="2"/>
  <c r="Z154" i="2"/>
  <c r="AA154" i="2"/>
  <c r="AB154" i="2"/>
  <c r="AC154" i="2"/>
  <c r="AD154" i="2"/>
  <c r="AE154" i="2"/>
  <c r="AF154" i="2"/>
  <c r="AG154" i="2"/>
  <c r="AH154" i="2"/>
  <c r="AI154" i="2"/>
  <c r="O155" i="2"/>
  <c r="O156" i="2"/>
  <c r="S156" i="2"/>
  <c r="T156" i="2"/>
  <c r="U156" i="2"/>
  <c r="V156" i="2"/>
  <c r="W156" i="2"/>
  <c r="X156" i="2"/>
  <c r="Y156" i="2"/>
  <c r="Z156" i="2"/>
  <c r="AA156" i="2"/>
  <c r="AB156" i="2"/>
  <c r="AC156" i="2"/>
  <c r="AD156" i="2"/>
  <c r="AE156" i="2"/>
  <c r="AF156" i="2"/>
  <c r="AG156" i="2"/>
  <c r="AH156" i="2"/>
  <c r="AI156" i="2"/>
  <c r="O157" i="2"/>
  <c r="O158" i="2"/>
  <c r="S158" i="2"/>
  <c r="T158" i="2"/>
  <c r="U158" i="2"/>
  <c r="V158" i="2"/>
  <c r="W158" i="2"/>
  <c r="X158" i="2"/>
  <c r="Y158" i="2"/>
  <c r="Z158" i="2"/>
  <c r="AA158" i="2"/>
  <c r="AB158" i="2"/>
  <c r="AC158" i="2"/>
  <c r="AD158" i="2"/>
  <c r="AE158" i="2"/>
  <c r="AF158" i="2"/>
  <c r="AG158" i="2"/>
  <c r="AH158" i="2"/>
  <c r="AI158" i="2"/>
  <c r="O159" i="2"/>
  <c r="P166" i="2"/>
  <c r="Q166" i="2"/>
  <c r="R166" i="2"/>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S167" i="2"/>
  <c r="T167" i="2"/>
  <c r="U167" i="2"/>
  <c r="V167" i="2"/>
  <c r="W167" i="2"/>
  <c r="X167" i="2"/>
  <c r="Y167" i="2"/>
  <c r="Z167" i="2"/>
  <c r="AA167" i="2"/>
  <c r="AB167" i="2"/>
  <c r="AC167" i="2"/>
  <c r="AD167" i="2"/>
  <c r="AE167" i="2"/>
  <c r="AF167" i="2"/>
  <c r="AG167" i="2"/>
  <c r="AH167" i="2"/>
  <c r="AI167" i="2"/>
  <c r="J168" i="2"/>
  <c r="O169" i="2"/>
  <c r="S169" i="2"/>
  <c r="T169" i="2"/>
  <c r="U169" i="2"/>
  <c r="V169" i="2"/>
  <c r="W169" i="2"/>
  <c r="X169" i="2"/>
  <c r="Y169" i="2"/>
  <c r="Z169" i="2"/>
  <c r="AA169" i="2"/>
  <c r="AB169" i="2"/>
  <c r="AC169" i="2"/>
  <c r="AD169" i="2"/>
  <c r="AE169" i="2"/>
  <c r="AF169" i="2"/>
  <c r="AG169" i="2"/>
  <c r="AH169" i="2"/>
  <c r="AI169" i="2"/>
  <c r="O170" i="2"/>
  <c r="O171" i="2"/>
  <c r="S171" i="2"/>
  <c r="T171" i="2"/>
  <c r="U171" i="2"/>
  <c r="V171" i="2"/>
  <c r="W171" i="2"/>
  <c r="X171" i="2"/>
  <c r="Y171" i="2"/>
  <c r="Z171" i="2"/>
  <c r="AA171" i="2"/>
  <c r="AB171" i="2"/>
  <c r="AC171" i="2"/>
  <c r="AD171" i="2"/>
  <c r="AE171" i="2"/>
  <c r="AF171" i="2"/>
  <c r="AG171" i="2"/>
  <c r="AH171" i="2"/>
  <c r="AI171" i="2"/>
  <c r="O172" i="2"/>
  <c r="O173" i="2"/>
  <c r="S173" i="2"/>
  <c r="T173" i="2"/>
  <c r="U173" i="2"/>
  <c r="V173" i="2"/>
  <c r="W173" i="2"/>
  <c r="X173" i="2"/>
  <c r="Y173" i="2"/>
  <c r="Z173" i="2"/>
  <c r="AA173" i="2"/>
  <c r="AB173" i="2"/>
  <c r="AC173" i="2"/>
  <c r="AD173" i="2"/>
  <c r="AE173" i="2"/>
  <c r="AF173" i="2"/>
  <c r="AG173" i="2"/>
  <c r="AH173" i="2"/>
  <c r="AI173" i="2"/>
  <c r="O174" i="2"/>
  <c r="O175" i="2"/>
  <c r="S175" i="2"/>
  <c r="T175" i="2"/>
  <c r="U175" i="2"/>
  <c r="V175" i="2"/>
  <c r="W175" i="2"/>
  <c r="X175" i="2"/>
  <c r="Y175" i="2"/>
  <c r="Z175" i="2"/>
  <c r="AA175" i="2"/>
  <c r="AB175" i="2"/>
  <c r="AC175" i="2"/>
  <c r="AD175" i="2"/>
  <c r="AE175" i="2"/>
  <c r="AF175" i="2"/>
  <c r="AG175" i="2"/>
  <c r="AH175" i="2"/>
  <c r="AI175" i="2"/>
  <c r="O176" i="2"/>
  <c r="O177" i="2"/>
  <c r="S177" i="2"/>
  <c r="T177" i="2"/>
  <c r="U177" i="2"/>
  <c r="V177" i="2"/>
  <c r="W177" i="2"/>
  <c r="X177" i="2"/>
  <c r="Y177" i="2"/>
  <c r="Z177" i="2"/>
  <c r="AA177" i="2"/>
  <c r="AB177" i="2"/>
  <c r="AC177" i="2"/>
  <c r="AD177" i="2"/>
  <c r="AE177" i="2"/>
  <c r="AF177" i="2"/>
  <c r="AG177" i="2"/>
  <c r="AH177" i="2"/>
  <c r="AI177" i="2"/>
  <c r="O178" i="2"/>
  <c r="O179" i="2"/>
  <c r="S179" i="2"/>
  <c r="T179" i="2"/>
  <c r="U179" i="2"/>
  <c r="V179" i="2"/>
  <c r="W179" i="2"/>
  <c r="X179" i="2"/>
  <c r="Y179" i="2"/>
  <c r="Z179" i="2"/>
  <c r="AA179" i="2"/>
  <c r="AB179" i="2"/>
  <c r="AC179" i="2"/>
  <c r="AD179" i="2"/>
  <c r="AE179" i="2"/>
  <c r="AF179" i="2"/>
  <c r="AG179" i="2"/>
  <c r="AH179" i="2"/>
  <c r="AI179" i="2"/>
  <c r="O180" i="2"/>
  <c r="P187" i="2"/>
  <c r="Q187" i="2"/>
  <c r="R187" i="2"/>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S188" i="2"/>
  <c r="T188" i="2"/>
  <c r="U188" i="2"/>
  <c r="V188" i="2"/>
  <c r="W188" i="2"/>
  <c r="X188" i="2"/>
  <c r="Y188" i="2"/>
  <c r="Z188" i="2"/>
  <c r="AA188" i="2"/>
  <c r="AB188" i="2"/>
  <c r="AC188" i="2"/>
  <c r="AD188" i="2"/>
  <c r="AE188" i="2"/>
  <c r="AF188" i="2"/>
  <c r="AG188" i="2"/>
  <c r="AH188" i="2"/>
  <c r="AI188" i="2"/>
  <c r="J189" i="2"/>
  <c r="O190" i="2"/>
  <c r="S190" i="2"/>
  <c r="T190" i="2"/>
  <c r="U190" i="2"/>
  <c r="V190" i="2"/>
  <c r="W190" i="2"/>
  <c r="X190" i="2"/>
  <c r="Y190" i="2"/>
  <c r="Z190" i="2"/>
  <c r="AA190" i="2"/>
  <c r="AB190" i="2"/>
  <c r="AC190" i="2"/>
  <c r="AD190" i="2"/>
  <c r="AE190" i="2"/>
  <c r="AF190" i="2"/>
  <c r="AG190" i="2"/>
  <c r="AH190" i="2"/>
  <c r="AI190" i="2"/>
  <c r="O191" i="2"/>
  <c r="O192" i="2"/>
  <c r="S192" i="2"/>
  <c r="T192" i="2"/>
  <c r="U192" i="2"/>
  <c r="V192" i="2"/>
  <c r="W192" i="2"/>
  <c r="X192" i="2"/>
  <c r="Y192" i="2"/>
  <c r="Z192" i="2"/>
  <c r="AA192" i="2"/>
  <c r="AB192" i="2"/>
  <c r="AC192" i="2"/>
  <c r="AD192" i="2"/>
  <c r="AE192" i="2"/>
  <c r="AF192" i="2"/>
  <c r="AG192" i="2"/>
  <c r="AH192" i="2"/>
  <c r="AI192" i="2"/>
  <c r="O193" i="2"/>
  <c r="O194" i="2"/>
  <c r="S194" i="2"/>
  <c r="T194" i="2"/>
  <c r="U194" i="2"/>
  <c r="V194" i="2"/>
  <c r="W194" i="2"/>
  <c r="X194" i="2"/>
  <c r="Y194" i="2"/>
  <c r="Z194" i="2"/>
  <c r="AA194" i="2"/>
  <c r="AB194" i="2"/>
  <c r="AC194" i="2"/>
  <c r="AD194" i="2"/>
  <c r="AE194" i="2"/>
  <c r="AF194" i="2"/>
  <c r="AG194" i="2"/>
  <c r="AH194" i="2"/>
  <c r="AI194" i="2"/>
  <c r="O195" i="2"/>
  <c r="O196" i="2"/>
  <c r="S196" i="2"/>
  <c r="T196" i="2"/>
  <c r="U196" i="2"/>
  <c r="V196" i="2"/>
  <c r="W196" i="2"/>
  <c r="X196" i="2"/>
  <c r="Y196" i="2"/>
  <c r="Z196" i="2"/>
  <c r="AA196" i="2"/>
  <c r="AB196" i="2"/>
  <c r="AC196" i="2"/>
  <c r="AD196" i="2"/>
  <c r="AE196" i="2"/>
  <c r="AF196" i="2"/>
  <c r="AG196" i="2"/>
  <c r="AH196" i="2"/>
  <c r="AI196" i="2"/>
  <c r="O197" i="2"/>
  <c r="O198" i="2"/>
  <c r="S198" i="2"/>
  <c r="T198" i="2"/>
  <c r="U198" i="2"/>
  <c r="V198" i="2"/>
  <c r="W198" i="2"/>
  <c r="X198" i="2"/>
  <c r="Y198" i="2"/>
  <c r="Z198" i="2"/>
  <c r="AA198" i="2"/>
  <c r="AB198" i="2"/>
  <c r="AC198" i="2"/>
  <c r="AD198" i="2"/>
  <c r="AE198" i="2"/>
  <c r="AF198" i="2"/>
  <c r="AG198" i="2"/>
  <c r="AH198" i="2"/>
  <c r="AI198" i="2"/>
  <c r="O199" i="2"/>
  <c r="O200" i="2"/>
  <c r="S200" i="2"/>
  <c r="T200" i="2"/>
  <c r="U200" i="2"/>
  <c r="V200" i="2"/>
  <c r="W200" i="2"/>
  <c r="X200" i="2"/>
  <c r="Y200" i="2"/>
  <c r="Z200" i="2"/>
  <c r="AA200" i="2"/>
  <c r="AB200" i="2"/>
  <c r="AC200" i="2"/>
  <c r="AD200" i="2"/>
  <c r="AE200" i="2"/>
  <c r="AF200" i="2"/>
  <c r="AG200" i="2"/>
  <c r="AH200" i="2"/>
  <c r="AI200" i="2"/>
  <c r="O201" i="2"/>
  <c r="P208" i="2"/>
  <c r="Q208" i="2"/>
  <c r="R208" i="2"/>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S209" i="2"/>
  <c r="T209" i="2"/>
  <c r="U209" i="2"/>
  <c r="V209" i="2"/>
  <c r="W209" i="2"/>
  <c r="X209" i="2"/>
  <c r="Y209" i="2"/>
  <c r="Z209" i="2"/>
  <c r="AA209" i="2"/>
  <c r="AB209" i="2"/>
  <c r="AC209" i="2"/>
  <c r="AD209" i="2"/>
  <c r="AE209" i="2"/>
  <c r="AF209" i="2"/>
  <c r="AG209" i="2"/>
  <c r="AH209" i="2"/>
  <c r="AI209" i="2"/>
  <c r="J210" i="2"/>
  <c r="O211" i="2"/>
  <c r="S211" i="2"/>
  <c r="T211" i="2"/>
  <c r="U211" i="2"/>
  <c r="V211" i="2"/>
  <c r="W211" i="2"/>
  <c r="X211" i="2"/>
  <c r="Y211" i="2"/>
  <c r="Z211" i="2"/>
  <c r="AA211" i="2"/>
  <c r="AB211" i="2"/>
  <c r="AC211" i="2"/>
  <c r="AD211" i="2"/>
  <c r="AE211" i="2"/>
  <c r="AF211" i="2"/>
  <c r="AG211" i="2"/>
  <c r="AH211" i="2"/>
  <c r="AI211" i="2"/>
  <c r="O212" i="2"/>
  <c r="O213" i="2"/>
  <c r="S213" i="2"/>
  <c r="T213" i="2"/>
  <c r="U213" i="2"/>
  <c r="V213" i="2"/>
  <c r="W213" i="2"/>
  <c r="X213" i="2"/>
  <c r="Y213" i="2"/>
  <c r="Z213" i="2"/>
  <c r="AA213" i="2"/>
  <c r="AB213" i="2"/>
  <c r="AC213" i="2"/>
  <c r="AD213" i="2"/>
  <c r="AE213" i="2"/>
  <c r="AF213" i="2"/>
  <c r="AG213" i="2"/>
  <c r="AH213" i="2"/>
  <c r="AI213" i="2"/>
  <c r="O214" i="2"/>
  <c r="O215" i="2"/>
  <c r="S215" i="2"/>
  <c r="T215" i="2"/>
  <c r="U215" i="2"/>
  <c r="V215" i="2"/>
  <c r="W215" i="2"/>
  <c r="X215" i="2"/>
  <c r="Y215" i="2"/>
  <c r="Z215" i="2"/>
  <c r="AA215" i="2"/>
  <c r="AB215" i="2"/>
  <c r="AC215" i="2"/>
  <c r="AD215" i="2"/>
  <c r="AE215" i="2"/>
  <c r="AF215" i="2"/>
  <c r="AG215" i="2"/>
  <c r="AH215" i="2"/>
  <c r="AI215" i="2"/>
  <c r="O216" i="2"/>
  <c r="O217" i="2"/>
  <c r="S217" i="2"/>
  <c r="T217" i="2"/>
  <c r="U217" i="2"/>
  <c r="V217" i="2"/>
  <c r="W217" i="2"/>
  <c r="X217" i="2"/>
  <c r="Y217" i="2"/>
  <c r="Z217" i="2"/>
  <c r="AA217" i="2"/>
  <c r="AB217" i="2"/>
  <c r="AC217" i="2"/>
  <c r="AD217" i="2"/>
  <c r="AE217" i="2"/>
  <c r="AF217" i="2"/>
  <c r="AG217" i="2"/>
  <c r="AH217" i="2"/>
  <c r="AI217" i="2"/>
  <c r="O218" i="2"/>
  <c r="O219" i="2"/>
  <c r="S219" i="2"/>
  <c r="T219" i="2"/>
  <c r="U219" i="2"/>
  <c r="V219" i="2"/>
  <c r="W219" i="2"/>
  <c r="X219" i="2"/>
  <c r="Y219" i="2"/>
  <c r="Z219" i="2"/>
  <c r="AA219" i="2"/>
  <c r="AB219" i="2"/>
  <c r="AC219" i="2"/>
  <c r="AD219" i="2"/>
  <c r="AE219" i="2"/>
  <c r="AF219" i="2"/>
  <c r="AG219" i="2"/>
  <c r="AH219" i="2"/>
  <c r="AI219" i="2"/>
  <c r="O220" i="2"/>
  <c r="O221" i="2"/>
  <c r="S221" i="2"/>
  <c r="T221" i="2"/>
  <c r="U221" i="2"/>
  <c r="V221" i="2"/>
  <c r="W221" i="2"/>
  <c r="X221" i="2"/>
  <c r="Y221" i="2"/>
  <c r="Z221" i="2"/>
  <c r="AA221" i="2"/>
  <c r="AB221" i="2"/>
  <c r="AC221" i="2"/>
  <c r="AD221" i="2"/>
  <c r="AE221" i="2"/>
  <c r="AF221" i="2"/>
  <c r="AG221" i="2"/>
  <c r="AH221" i="2"/>
  <c r="AI221" i="2"/>
  <c r="O222" i="2"/>
  <c r="P229" i="2"/>
  <c r="P231" i="2" s="1"/>
  <c r="P230" i="2" s="1"/>
  <c r="Q229" i="2"/>
  <c r="R229" i="2"/>
  <c r="R231" i="2" s="1"/>
  <c r="R230"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S230" i="2"/>
  <c r="T230" i="2"/>
  <c r="U230" i="2"/>
  <c r="V230" i="2"/>
  <c r="W230" i="2"/>
  <c r="X230" i="2"/>
  <c r="Y230" i="2"/>
  <c r="Z230" i="2"/>
  <c r="AA230" i="2"/>
  <c r="AB230" i="2"/>
  <c r="AC230" i="2"/>
  <c r="AD230" i="2"/>
  <c r="AE230" i="2"/>
  <c r="AF230" i="2"/>
  <c r="AG230" i="2"/>
  <c r="AH230" i="2"/>
  <c r="AI230" i="2"/>
  <c r="J231" i="2"/>
  <c r="O232" i="2"/>
  <c r="S232" i="2"/>
  <c r="T232" i="2"/>
  <c r="U232" i="2"/>
  <c r="V232" i="2"/>
  <c r="W232" i="2"/>
  <c r="X232" i="2"/>
  <c r="Y232" i="2"/>
  <c r="Z232" i="2"/>
  <c r="AA232" i="2"/>
  <c r="AB232" i="2"/>
  <c r="AC232" i="2"/>
  <c r="AD232" i="2"/>
  <c r="AE232" i="2"/>
  <c r="AF232" i="2"/>
  <c r="AG232" i="2"/>
  <c r="AH232" i="2"/>
  <c r="AI232" i="2"/>
  <c r="O233" i="2"/>
  <c r="O234" i="2"/>
  <c r="S234" i="2"/>
  <c r="T234" i="2"/>
  <c r="U234" i="2"/>
  <c r="V234" i="2"/>
  <c r="W234" i="2"/>
  <c r="X234" i="2"/>
  <c r="Y234" i="2"/>
  <c r="Z234" i="2"/>
  <c r="AA234" i="2"/>
  <c r="AB234" i="2"/>
  <c r="AC234" i="2"/>
  <c r="AD234" i="2"/>
  <c r="AE234" i="2"/>
  <c r="AF234" i="2"/>
  <c r="AG234" i="2"/>
  <c r="AH234" i="2"/>
  <c r="AI234" i="2"/>
  <c r="O235" i="2"/>
  <c r="O236" i="2"/>
  <c r="S236" i="2"/>
  <c r="T236" i="2"/>
  <c r="U236" i="2"/>
  <c r="V236" i="2"/>
  <c r="W236" i="2"/>
  <c r="X236" i="2"/>
  <c r="Y236" i="2"/>
  <c r="Z236" i="2"/>
  <c r="AA236" i="2"/>
  <c r="AB236" i="2"/>
  <c r="AC236" i="2"/>
  <c r="AD236" i="2"/>
  <c r="AE236" i="2"/>
  <c r="AF236" i="2"/>
  <c r="AG236" i="2"/>
  <c r="AH236" i="2"/>
  <c r="AI236" i="2"/>
  <c r="O237" i="2"/>
  <c r="O238" i="2"/>
  <c r="S238" i="2"/>
  <c r="T238" i="2"/>
  <c r="U238" i="2"/>
  <c r="V238" i="2"/>
  <c r="W238" i="2"/>
  <c r="X238" i="2"/>
  <c r="Y238" i="2"/>
  <c r="Z238" i="2"/>
  <c r="AA238" i="2"/>
  <c r="AB238" i="2"/>
  <c r="AC238" i="2"/>
  <c r="AD238" i="2"/>
  <c r="AE238" i="2"/>
  <c r="AF238" i="2"/>
  <c r="AG238" i="2"/>
  <c r="AH238" i="2"/>
  <c r="AI238" i="2"/>
  <c r="O239" i="2"/>
  <c r="O240" i="2"/>
  <c r="S240" i="2"/>
  <c r="T240" i="2"/>
  <c r="U240" i="2"/>
  <c r="V240" i="2"/>
  <c r="W240" i="2"/>
  <c r="X240" i="2"/>
  <c r="Y240" i="2"/>
  <c r="Z240" i="2"/>
  <c r="AA240" i="2"/>
  <c r="AB240" i="2"/>
  <c r="AC240" i="2"/>
  <c r="AD240" i="2"/>
  <c r="AE240" i="2"/>
  <c r="AF240" i="2"/>
  <c r="AG240" i="2"/>
  <c r="AH240" i="2"/>
  <c r="AI240" i="2"/>
  <c r="O241" i="2"/>
  <c r="O242" i="2"/>
  <c r="S242" i="2"/>
  <c r="T242" i="2"/>
  <c r="U242" i="2"/>
  <c r="V242" i="2"/>
  <c r="W242" i="2"/>
  <c r="X242" i="2"/>
  <c r="Y242" i="2"/>
  <c r="Z242" i="2"/>
  <c r="AA242" i="2"/>
  <c r="AB242" i="2"/>
  <c r="AC242" i="2"/>
  <c r="AD242" i="2"/>
  <c r="AE242" i="2"/>
  <c r="AF242" i="2"/>
  <c r="AG242" i="2"/>
  <c r="AH242" i="2"/>
  <c r="AI242" i="2"/>
  <c r="O243" i="2"/>
  <c r="P250" i="2"/>
  <c r="P252" i="2" s="1"/>
  <c r="P251" i="2" s="1"/>
  <c r="Q250" i="2"/>
  <c r="Q252" i="2" s="1"/>
  <c r="Q251" i="2" s="1"/>
  <c r="R250" i="2"/>
  <c r="R252" i="2" s="1"/>
  <c r="R251"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S251" i="2"/>
  <c r="T251" i="2"/>
  <c r="U251" i="2"/>
  <c r="V251" i="2"/>
  <c r="W251" i="2"/>
  <c r="X251" i="2"/>
  <c r="Y251" i="2"/>
  <c r="Z251" i="2"/>
  <c r="AA251" i="2"/>
  <c r="AB251" i="2"/>
  <c r="AC251" i="2"/>
  <c r="AD251" i="2"/>
  <c r="AE251" i="2"/>
  <c r="AF251" i="2"/>
  <c r="AG251" i="2"/>
  <c r="AH251" i="2"/>
  <c r="AI251" i="2"/>
  <c r="J252" i="2"/>
  <c r="O253" i="2"/>
  <c r="S253" i="2"/>
  <c r="T253" i="2"/>
  <c r="U253" i="2"/>
  <c r="V253" i="2"/>
  <c r="W253" i="2"/>
  <c r="X253" i="2"/>
  <c r="Y253" i="2"/>
  <c r="Z253" i="2"/>
  <c r="AA253" i="2"/>
  <c r="AB253" i="2"/>
  <c r="AC253" i="2"/>
  <c r="AD253" i="2"/>
  <c r="AE253" i="2"/>
  <c r="AF253" i="2"/>
  <c r="AG253" i="2"/>
  <c r="AH253" i="2"/>
  <c r="AI253" i="2"/>
  <c r="O254" i="2"/>
  <c r="O255" i="2"/>
  <c r="S255" i="2"/>
  <c r="T255" i="2"/>
  <c r="U255" i="2"/>
  <c r="V255" i="2"/>
  <c r="W255" i="2"/>
  <c r="X255" i="2"/>
  <c r="Y255" i="2"/>
  <c r="Z255" i="2"/>
  <c r="AA255" i="2"/>
  <c r="AB255" i="2"/>
  <c r="AC255" i="2"/>
  <c r="AD255" i="2"/>
  <c r="AE255" i="2"/>
  <c r="AF255" i="2"/>
  <c r="AG255" i="2"/>
  <c r="AH255" i="2"/>
  <c r="AI255" i="2"/>
  <c r="O256" i="2"/>
  <c r="O257" i="2"/>
  <c r="S257" i="2"/>
  <c r="T257" i="2"/>
  <c r="U257" i="2"/>
  <c r="V257" i="2"/>
  <c r="W257" i="2"/>
  <c r="X257" i="2"/>
  <c r="Y257" i="2"/>
  <c r="Z257" i="2"/>
  <c r="AA257" i="2"/>
  <c r="AB257" i="2"/>
  <c r="AC257" i="2"/>
  <c r="AD257" i="2"/>
  <c r="AE257" i="2"/>
  <c r="AF257" i="2"/>
  <c r="AG257" i="2"/>
  <c r="AH257" i="2"/>
  <c r="AI257" i="2"/>
  <c r="O258" i="2"/>
  <c r="O259" i="2"/>
  <c r="S259" i="2"/>
  <c r="T259" i="2"/>
  <c r="U259" i="2"/>
  <c r="V259" i="2"/>
  <c r="W259" i="2"/>
  <c r="X259" i="2"/>
  <c r="Y259" i="2"/>
  <c r="Z259" i="2"/>
  <c r="AA259" i="2"/>
  <c r="AB259" i="2"/>
  <c r="AC259" i="2"/>
  <c r="AD259" i="2"/>
  <c r="AE259" i="2"/>
  <c r="AF259" i="2"/>
  <c r="AG259" i="2"/>
  <c r="AH259" i="2"/>
  <c r="AI259" i="2"/>
  <c r="O260" i="2"/>
  <c r="O261" i="2"/>
  <c r="S261" i="2"/>
  <c r="T261" i="2"/>
  <c r="U261" i="2"/>
  <c r="V261" i="2"/>
  <c r="W261" i="2"/>
  <c r="X261" i="2"/>
  <c r="Y261" i="2"/>
  <c r="Z261" i="2"/>
  <c r="AA261" i="2"/>
  <c r="AB261" i="2"/>
  <c r="AC261" i="2"/>
  <c r="AD261" i="2"/>
  <c r="AE261" i="2"/>
  <c r="AF261" i="2"/>
  <c r="AG261" i="2"/>
  <c r="AH261" i="2"/>
  <c r="AI261" i="2"/>
  <c r="O262" i="2"/>
  <c r="O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S105" i="2" l="1"/>
  <c r="T63" i="2"/>
  <c r="T62" i="2" s="1"/>
  <c r="S42" i="2"/>
  <c r="S104" i="2"/>
  <c r="Q231" i="2"/>
  <c r="R254" i="2"/>
  <c r="Q254" i="2"/>
  <c r="P254" i="2"/>
  <c r="R210" i="2"/>
  <c r="R147" i="2"/>
  <c r="P105" i="2"/>
  <c r="P104" i="2" s="1"/>
  <c r="R63" i="2"/>
  <c r="R62" i="2" s="1"/>
  <c r="Q210" i="2"/>
  <c r="Q147" i="2"/>
  <c r="Q63" i="2"/>
  <c r="Q62" i="2" s="1"/>
  <c r="P210" i="2"/>
  <c r="P209" i="2" s="1"/>
  <c r="P147" i="2"/>
  <c r="P146" i="2" s="1"/>
  <c r="R126" i="2"/>
  <c r="R84" i="2"/>
  <c r="P63" i="2"/>
  <c r="P62" i="2" s="1"/>
  <c r="Q126" i="2"/>
  <c r="Q84" i="2"/>
  <c r="R189" i="2"/>
  <c r="R168" i="2"/>
  <c r="P126" i="2"/>
  <c r="P84" i="2"/>
  <c r="P83" i="2" s="1"/>
  <c r="Q189" i="2"/>
  <c r="Q168" i="2"/>
  <c r="Q167" i="2" s="1"/>
  <c r="R42" i="2"/>
  <c r="P189" i="2"/>
  <c r="P188" i="2" s="1"/>
  <c r="P168" i="2"/>
  <c r="R105" i="2"/>
  <c r="Q42" i="2"/>
  <c r="Q105" i="2"/>
  <c r="S63" i="2"/>
  <c r="P42" i="2"/>
  <c r="R209" i="2"/>
  <c r="Q209" i="2"/>
  <c r="R188" i="2"/>
  <c r="Q188" i="2"/>
  <c r="R167" i="2"/>
  <c r="P167" i="2"/>
  <c r="R146" i="2"/>
  <c r="M152" i="2" s="1"/>
  <c r="Q146" i="2"/>
  <c r="P125" i="2"/>
  <c r="R125" i="2"/>
  <c r="Q125" i="2"/>
  <c r="R104" i="2"/>
  <c r="Q104" i="2"/>
  <c r="R83" i="2"/>
  <c r="Q83" i="2"/>
  <c r="S62" i="2"/>
  <c r="R41" i="2"/>
  <c r="P41" i="2"/>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556" i="2"/>
  <c r="T443" i="2"/>
  <c r="T445" i="2" s="1"/>
  <c r="T447" i="2" s="1"/>
  <c r="T449" i="2" s="1"/>
  <c r="T451" i="2" s="1"/>
  <c r="T453" i="2" s="1"/>
  <c r="M448" i="2"/>
  <c r="I1596" i="2"/>
  <c r="M1078" i="2"/>
  <c r="M1265" i="2"/>
  <c r="M1260" i="2" s="1"/>
  <c r="M278" i="2"/>
  <c r="M273" i="2" s="1"/>
  <c r="I1344" i="2"/>
  <c r="M232" i="2"/>
  <c r="M323" i="2"/>
  <c r="I273" i="2"/>
  <c r="I483" i="2"/>
  <c r="M174" i="2"/>
  <c r="H336" i="2"/>
  <c r="M211" i="2"/>
  <c r="M446" i="2"/>
  <c r="M441" i="2" s="1"/>
  <c r="M443"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39" i="2"/>
  <c r="M259" i="2"/>
  <c r="M260" i="2"/>
  <c r="U254" i="2"/>
  <c r="U256" i="2" s="1"/>
  <c r="U258" i="2" s="1"/>
  <c r="U260" i="2" s="1"/>
  <c r="U262" i="2" s="1"/>
  <c r="U264" i="2" s="1"/>
  <c r="P317" i="2"/>
  <c r="M324" i="2"/>
  <c r="H315" i="2"/>
  <c r="M316" i="2"/>
  <c r="M321" i="2"/>
  <c r="M194" i="2"/>
  <c r="P275" i="2"/>
  <c r="M196" i="2"/>
  <c r="M191" i="2"/>
  <c r="M190" i="2"/>
  <c r="M197" i="2"/>
  <c r="H189" i="2"/>
  <c r="M198" i="2"/>
  <c r="P191" i="2"/>
  <c r="P190" i="2" s="1"/>
  <c r="M195"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H231" i="2"/>
  <c r="M215" i="2"/>
  <c r="H147" i="2"/>
  <c r="I189" i="2"/>
  <c r="P149" i="2"/>
  <c r="P148" i="2" s="1"/>
  <c r="M148" i="2"/>
  <c r="V128" i="2"/>
  <c r="V130" i="2" s="1"/>
  <c r="V132" i="2" s="1"/>
  <c r="V134" i="2" s="1"/>
  <c r="V136" i="2" s="1"/>
  <c r="V138" i="2" s="1"/>
  <c r="M134" i="2"/>
  <c r="M216" i="2"/>
  <c r="M217" i="2"/>
  <c r="M212" i="2"/>
  <c r="M175" i="2"/>
  <c r="M177" i="2"/>
  <c r="M156" i="2"/>
  <c r="M155" i="2"/>
  <c r="M149" i="2"/>
  <c r="M153" i="2"/>
  <c r="M110" i="2"/>
  <c r="P212" i="2"/>
  <c r="P211" i="2" s="1"/>
  <c r="I84" i="2"/>
  <c r="M89" i="2"/>
  <c r="M219" i="2"/>
  <c r="I105" i="2"/>
  <c r="M169" i="2"/>
  <c r="M176" i="2"/>
  <c r="H105" i="2"/>
  <c r="H168" i="2"/>
  <c r="M111" i="2"/>
  <c r="M90" i="2"/>
  <c r="M86" i="2"/>
  <c r="M92" i="2"/>
  <c r="H84" i="2"/>
  <c r="M91" i="2"/>
  <c r="M93" i="2"/>
  <c r="P86" i="2"/>
  <c r="P85" i="2" s="1"/>
  <c r="M131" i="2"/>
  <c r="M107" i="2"/>
  <c r="M113" i="2"/>
  <c r="H126" i="2"/>
  <c r="M112" i="2"/>
  <c r="P107" i="2"/>
  <c r="P106" i="2" s="1"/>
  <c r="M106" i="2"/>
  <c r="M114" i="2"/>
  <c r="M135" i="2"/>
  <c r="M128" i="2"/>
  <c r="M133" i="2"/>
  <c r="M127" i="2"/>
  <c r="M132" i="2"/>
  <c r="M50" i="2"/>
  <c r="AA44" i="2"/>
  <c r="AA46" i="2" s="1"/>
  <c r="AA48" i="2" s="1"/>
  <c r="AA50" i="2" s="1"/>
  <c r="AA52" i="2" s="1"/>
  <c r="AA54" i="2" s="1"/>
  <c r="T46" i="2"/>
  <c r="T48" i="2" s="1"/>
  <c r="T50" i="2" s="1"/>
  <c r="T52" i="2" s="1"/>
  <c r="T54" i="2" s="1"/>
  <c r="M23" i="13"/>
  <c r="S107" i="2" l="1"/>
  <c r="M43" i="2"/>
  <c r="I126" i="2"/>
  <c r="M51" i="2"/>
  <c r="M49" i="2"/>
  <c r="M44" i="2"/>
  <c r="M70" i="2"/>
  <c r="M68" i="2"/>
  <c r="M48" i="2"/>
  <c r="H42" i="2"/>
  <c r="S41" i="2"/>
  <c r="T65" i="2"/>
  <c r="M64" i="2"/>
  <c r="M71" i="2"/>
  <c r="M69" i="2"/>
  <c r="M65" i="2"/>
  <c r="H63" i="2"/>
  <c r="M72" i="2"/>
  <c r="I63" i="2"/>
  <c r="P65" i="2"/>
  <c r="P64" i="2" s="1"/>
  <c r="S106" i="2"/>
  <c r="M85" i="2"/>
  <c r="M173" i="2"/>
  <c r="I168" i="2"/>
  <c r="M170" i="2"/>
  <c r="I147" i="2"/>
  <c r="Q230" i="2"/>
  <c r="P253" i="2"/>
  <c r="P256" i="2" s="1"/>
  <c r="Q253" i="2"/>
  <c r="R253" i="2"/>
  <c r="I254" i="2" s="1"/>
  <c r="R107" i="2"/>
  <c r="R170" i="2"/>
  <c r="P170" i="2"/>
  <c r="R191" i="2"/>
  <c r="H191" i="2" s="1"/>
  <c r="Q65" i="2"/>
  <c r="Q86" i="2"/>
  <c r="Q149" i="2"/>
  <c r="H149" i="2" s="1"/>
  <c r="Q128" i="2"/>
  <c r="Q212" i="2"/>
  <c r="Q170" i="2"/>
  <c r="R65" i="2"/>
  <c r="S65" i="2"/>
  <c r="Q191" i="2"/>
  <c r="R86" i="2"/>
  <c r="Q107" i="2"/>
  <c r="R128" i="2"/>
  <c r="R149" i="2"/>
  <c r="Q41" i="2"/>
  <c r="P128" i="2"/>
  <c r="R212" i="2"/>
  <c r="I443"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I821" i="2"/>
  <c r="I1390" i="2"/>
  <c r="I548" i="2"/>
  <c r="I1936" i="2"/>
  <c r="I737" i="2"/>
  <c r="H1852" i="2"/>
  <c r="J1852" i="2" s="1"/>
  <c r="I506" i="2"/>
  <c r="I1178" i="2"/>
  <c r="I1451" i="2"/>
  <c r="H1136" i="2"/>
  <c r="J1136" i="2" s="1"/>
  <c r="H569" i="2"/>
  <c r="J569" i="2" s="1"/>
  <c r="I1663" i="2"/>
  <c r="I1854" i="2"/>
  <c r="I787" i="2"/>
  <c r="I621" i="2"/>
  <c r="H1514" i="2"/>
  <c r="J1514" i="2" s="1"/>
  <c r="H1665" i="2"/>
  <c r="J1665" i="2" s="1"/>
  <c r="I1516" i="2"/>
  <c r="H1667" i="2"/>
  <c r="J1667" i="2" s="1"/>
  <c r="I2167" i="2"/>
  <c r="H1663" i="2"/>
  <c r="J1663" i="2" s="1"/>
  <c r="I863" i="2"/>
  <c r="H863" i="2"/>
  <c r="H926" i="2"/>
  <c r="J926" i="2" s="1"/>
  <c r="I1514" i="2"/>
  <c r="I550" i="2"/>
  <c r="I779" i="2"/>
  <c r="H1220" i="2"/>
  <c r="I1220"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254"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I695"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H107" i="2" l="1"/>
  <c r="R44" i="2"/>
  <c r="H65" i="2"/>
  <c r="S44" i="2"/>
  <c r="Q44" i="2"/>
  <c r="Q43" i="2" s="1"/>
  <c r="P44" i="2"/>
  <c r="T64" i="2"/>
  <c r="H86" i="2"/>
  <c r="J86" i="2" s="1"/>
  <c r="H128" i="2"/>
  <c r="R233" i="2"/>
  <c r="P233" i="2"/>
  <c r="I231" i="2"/>
  <c r="M236" i="2"/>
  <c r="Q233" i="2"/>
  <c r="P255" i="2"/>
  <c r="R256" i="2"/>
  <c r="Q256" i="2"/>
  <c r="R43" i="2"/>
  <c r="R85" i="2"/>
  <c r="R211" i="2"/>
  <c r="Q190" i="2"/>
  <c r="Q148" i="2"/>
  <c r="R151" i="2" s="1"/>
  <c r="P127" i="2"/>
  <c r="S64" i="2"/>
  <c r="Q85" i="2"/>
  <c r="I42" i="2"/>
  <c r="M47" i="2"/>
  <c r="R64" i="2"/>
  <c r="Q64" i="2"/>
  <c r="Q169" i="2"/>
  <c r="R190" i="2"/>
  <c r="R148" i="2"/>
  <c r="P43" i="2"/>
  <c r="P169" i="2"/>
  <c r="R172" i="2" s="1"/>
  <c r="H170" i="2"/>
  <c r="R127" i="2"/>
  <c r="Q211" i="2"/>
  <c r="R169" i="2"/>
  <c r="Q106" i="2"/>
  <c r="Q127" i="2"/>
  <c r="R106" i="2"/>
  <c r="M822" i="2"/>
  <c r="M1137" i="2"/>
  <c r="M990" i="2"/>
  <c r="M927" i="2"/>
  <c r="M1032" i="2"/>
  <c r="M1851" i="2"/>
  <c r="M1935" i="2"/>
  <c r="M717" i="2"/>
  <c r="M864" i="2"/>
  <c r="M1830" i="2"/>
  <c r="M570" i="2"/>
  <c r="M1221" i="2"/>
  <c r="J863"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J1724" i="2"/>
  <c r="M172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J1472" i="2"/>
  <c r="M1473" i="2"/>
  <c r="P934" i="2"/>
  <c r="J1493" i="2"/>
  <c r="M1494" i="2"/>
  <c r="M2145" i="2"/>
  <c r="J2144" i="2"/>
  <c r="P953" i="2"/>
  <c r="H951" i="2"/>
  <c r="J951" i="2" s="1"/>
  <c r="I951" i="2"/>
  <c r="P405" i="2"/>
  <c r="H403" i="2"/>
  <c r="J403" i="2" s="1"/>
  <c r="I403" i="2"/>
  <c r="J2039" i="2"/>
  <c r="M2040" i="2"/>
  <c r="J65" i="2"/>
  <c r="P1917" i="2"/>
  <c r="H1915" i="2"/>
  <c r="J1915" i="2" s="1"/>
  <c r="I1915" i="2"/>
  <c r="J1892" i="2"/>
  <c r="M1893" i="2"/>
  <c r="J905" i="2"/>
  <c r="M906" i="2"/>
  <c r="J107"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P848" i="2"/>
  <c r="H846" i="2"/>
  <c r="J846" i="2" s="1"/>
  <c r="I846" i="2"/>
  <c r="P699" i="2"/>
  <c r="H697" i="2"/>
  <c r="J697" i="2" s="1"/>
  <c r="I697"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P2085" i="2"/>
  <c r="H2083" i="2"/>
  <c r="J2083" i="2" s="1"/>
  <c r="I2083" i="2"/>
  <c r="P489" i="2"/>
  <c r="H487" i="2"/>
  <c r="J487" i="2" s="1"/>
  <c r="I487"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J1367" i="2"/>
  <c r="M1368" i="2"/>
  <c r="M1998" i="2"/>
  <c r="J1997" i="2"/>
  <c r="J1619" i="2"/>
  <c r="M162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M1053" i="2"/>
  <c r="J1052" i="2"/>
  <c r="J1535" i="2"/>
  <c r="M1536" i="2"/>
  <c r="H1671" i="2"/>
  <c r="J1671" i="2" s="1"/>
  <c r="I1671" i="2"/>
  <c r="V22" i="2"/>
  <c r="W22" i="2"/>
  <c r="X22" i="2"/>
  <c r="Y22" i="2"/>
  <c r="Z22" i="2"/>
  <c r="AA22" i="2"/>
  <c r="AB22" i="2"/>
  <c r="AC22" i="2"/>
  <c r="AD22" i="2"/>
  <c r="AE22" i="2"/>
  <c r="AF22" i="2"/>
  <c r="AG22" i="2"/>
  <c r="AH22" i="2"/>
  <c r="AI22" i="2"/>
  <c r="V24" i="2"/>
  <c r="W24" i="2"/>
  <c r="X24" i="2"/>
  <c r="Y24" i="2"/>
  <c r="Z24" i="2"/>
  <c r="AA24" i="2"/>
  <c r="AB24" i="2"/>
  <c r="AC24" i="2"/>
  <c r="AD24" i="2"/>
  <c r="AE24" i="2"/>
  <c r="AF24" i="2"/>
  <c r="AG24" i="2"/>
  <c r="AH24" i="2"/>
  <c r="AI24" i="2"/>
  <c r="V26" i="2"/>
  <c r="W26" i="2"/>
  <c r="X26" i="2"/>
  <c r="Y26" i="2"/>
  <c r="Z26" i="2"/>
  <c r="AA26" i="2"/>
  <c r="AB26" i="2"/>
  <c r="AC26" i="2"/>
  <c r="AD26" i="2"/>
  <c r="AE26" i="2"/>
  <c r="AF26" i="2"/>
  <c r="AG26" i="2"/>
  <c r="AH26" i="2"/>
  <c r="AI26" i="2"/>
  <c r="V28" i="2"/>
  <c r="W28" i="2"/>
  <c r="X28" i="2"/>
  <c r="Y28" i="2"/>
  <c r="Z28" i="2"/>
  <c r="AA28" i="2"/>
  <c r="AB28" i="2"/>
  <c r="AC28" i="2"/>
  <c r="AD28" i="2"/>
  <c r="AE28" i="2"/>
  <c r="AF28" i="2"/>
  <c r="AG28" i="2"/>
  <c r="AH28" i="2"/>
  <c r="AI28" i="2"/>
  <c r="V30" i="2"/>
  <c r="W30" i="2"/>
  <c r="X30" i="2"/>
  <c r="Y30" i="2"/>
  <c r="Z30" i="2"/>
  <c r="AA30" i="2"/>
  <c r="AB30" i="2"/>
  <c r="AC30" i="2"/>
  <c r="AD30" i="2"/>
  <c r="AE30" i="2"/>
  <c r="AF30" i="2"/>
  <c r="AG30" i="2"/>
  <c r="AH30" i="2"/>
  <c r="AI30" i="2"/>
  <c r="V32" i="2"/>
  <c r="W32" i="2"/>
  <c r="X32" i="2"/>
  <c r="Y32" i="2"/>
  <c r="Z32" i="2"/>
  <c r="AA32" i="2"/>
  <c r="AB32" i="2"/>
  <c r="AC32" i="2"/>
  <c r="AD32" i="2"/>
  <c r="AE32" i="2"/>
  <c r="AF32" i="2"/>
  <c r="AG32" i="2"/>
  <c r="AH32" i="2"/>
  <c r="AI32" i="2"/>
  <c r="R109" i="2" l="1"/>
  <c r="R108" i="2" s="1"/>
  <c r="H44" i="2"/>
  <c r="J44" i="2" s="1"/>
  <c r="S43" i="2"/>
  <c r="Q46" i="2" s="1"/>
  <c r="Q45" i="2" s="1"/>
  <c r="P67" i="2"/>
  <c r="P66" i="2" s="1"/>
  <c r="T67" i="2"/>
  <c r="R88" i="2"/>
  <c r="R87" i="2" s="1"/>
  <c r="Q88" i="2"/>
  <c r="Q87" i="2" s="1"/>
  <c r="S109" i="2"/>
  <c r="R130" i="2"/>
  <c r="P172" i="2"/>
  <c r="H172" i="2" s="1"/>
  <c r="J172" i="2" s="1"/>
  <c r="Q172" i="2"/>
  <c r="Q171" i="2" s="1"/>
  <c r="Q174" i="2" s="1"/>
  <c r="R193" i="2"/>
  <c r="R214" i="2"/>
  <c r="Q214" i="2"/>
  <c r="Q232" i="2"/>
  <c r="P232" i="2"/>
  <c r="H233" i="2"/>
  <c r="R232" i="2"/>
  <c r="P235" i="2" s="1"/>
  <c r="Q255" i="2"/>
  <c r="R258" i="2" s="1"/>
  <c r="R255" i="2"/>
  <c r="H256" i="2"/>
  <c r="I256" i="2"/>
  <c r="R129" i="2"/>
  <c r="P171" i="2"/>
  <c r="R213" i="2"/>
  <c r="R192" i="2"/>
  <c r="Q213" i="2"/>
  <c r="Q193" i="2"/>
  <c r="R150" i="2"/>
  <c r="Q130" i="2"/>
  <c r="I65" i="2"/>
  <c r="M66" i="2" s="1"/>
  <c r="Q67" i="2"/>
  <c r="S67" i="2"/>
  <c r="I107" i="2"/>
  <c r="P109" i="2"/>
  <c r="J170" i="2"/>
  <c r="I128" i="2"/>
  <c r="Q109" i="2"/>
  <c r="I170" i="2"/>
  <c r="R67" i="2"/>
  <c r="P130" i="2"/>
  <c r="P151" i="2"/>
  <c r="I149" i="2"/>
  <c r="R171" i="2"/>
  <c r="Q151" i="2"/>
  <c r="P214" i="2"/>
  <c r="I212" i="2"/>
  <c r="P46" i="2"/>
  <c r="P88" i="2"/>
  <c r="I86" i="2"/>
  <c r="P193" i="2"/>
  <c r="I19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267"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82" i="2"/>
  <c r="H1980" i="2"/>
  <c r="J1980" i="2" s="1"/>
  <c r="I1980" i="2"/>
  <c r="P2175" i="2"/>
  <c r="H2173" i="2"/>
  <c r="J2173" i="2" s="1"/>
  <c r="I2173" i="2"/>
  <c r="P640" i="2"/>
  <c r="H638" i="2"/>
  <c r="I638" i="2"/>
  <c r="J867" i="2"/>
  <c r="P764" i="2"/>
  <c r="H762" i="2"/>
  <c r="J762" i="2" s="1"/>
  <c r="I762" i="2"/>
  <c r="H909" i="2"/>
  <c r="J909" i="2" s="1"/>
  <c r="P911" i="2"/>
  <c r="I909" i="2"/>
  <c r="P1415" i="2"/>
  <c r="H1413" i="2"/>
  <c r="I1413"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455" i="2"/>
  <c r="J1455" i="2" s="1"/>
  <c r="P1457" i="2"/>
  <c r="I1455" i="2"/>
  <c r="P871" i="2"/>
  <c r="H869" i="2"/>
  <c r="J869" i="2" s="1"/>
  <c r="I869" i="2"/>
  <c r="P1310" i="2"/>
  <c r="H1308" i="2"/>
  <c r="I1308" i="2"/>
  <c r="J1224" i="2"/>
  <c r="H1688" i="2"/>
  <c r="J1688" i="2" s="1"/>
  <c r="P1690" i="2"/>
  <c r="I1688" i="2"/>
  <c r="P430" i="2"/>
  <c r="H428" i="2"/>
  <c r="J428" i="2" s="1"/>
  <c r="I428" i="2"/>
  <c r="H1144" i="2"/>
  <c r="P1146" i="2"/>
  <c r="I1144" i="2"/>
  <c r="H1942" i="2"/>
  <c r="J1942" i="2" s="1"/>
  <c r="I1942" i="2"/>
  <c r="P1944" i="2"/>
  <c r="P1331" i="2"/>
  <c r="H1329" i="2"/>
  <c r="J1329" i="2" s="1"/>
  <c r="I1329" i="2"/>
  <c r="P1289" i="2"/>
  <c r="H1287" i="2"/>
  <c r="J1287" i="2" s="1"/>
  <c r="I1287" i="2"/>
  <c r="H2148" i="2"/>
  <c r="J2148" i="2" s="1"/>
  <c r="P2150" i="2"/>
  <c r="I2148" i="2"/>
  <c r="P808" i="2"/>
  <c r="H806" i="2"/>
  <c r="J806" i="2" s="1"/>
  <c r="I806" i="2"/>
  <c r="M166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I932" i="2"/>
  <c r="H1119" i="2"/>
  <c r="J1119" i="2" s="1"/>
  <c r="P1121" i="2"/>
  <c r="I1119" i="2"/>
  <c r="P1753" i="2"/>
  <c r="H1751" i="2"/>
  <c r="I1751" i="2"/>
  <c r="P1058" i="2"/>
  <c r="H1056" i="2"/>
  <c r="I1056" i="2"/>
  <c r="P365" i="2"/>
  <c r="H363" i="2"/>
  <c r="I363" i="2"/>
  <c r="P2003" i="2"/>
  <c r="H2001" i="2"/>
  <c r="J2001" i="2" s="1"/>
  <c r="I2001" i="2"/>
  <c r="P1709" i="2"/>
  <c r="H1707" i="2"/>
  <c r="J1707" i="2" s="1"/>
  <c r="I1707"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M781" i="2"/>
  <c r="P577" i="2"/>
  <c r="H575" i="2"/>
  <c r="I575" i="2"/>
  <c r="H1875" i="2"/>
  <c r="J1875" i="2" s="1"/>
  <c r="P1877" i="2"/>
  <c r="I1875" i="2"/>
  <c r="Q1352" i="2"/>
  <c r="I1350" i="2"/>
  <c r="H1350" i="2"/>
  <c r="B15" i="2"/>
  <c r="S46" i="2" l="1"/>
  <c r="R46" i="2"/>
  <c r="I44" i="2"/>
  <c r="T66" i="2"/>
  <c r="S108" i="2"/>
  <c r="P234" i="2"/>
  <c r="R235" i="2"/>
  <c r="J233" i="2"/>
  <c r="I233" i="2"/>
  <c r="Q235" i="2"/>
  <c r="R257" i="2"/>
  <c r="J256" i="2"/>
  <c r="P258" i="2"/>
  <c r="Q258" i="2"/>
  <c r="Q173" i="2"/>
  <c r="P192" i="2"/>
  <c r="H193" i="2"/>
  <c r="J193" i="2" s="1"/>
  <c r="R174" i="2"/>
  <c r="P87" i="2"/>
  <c r="P90" i="2" s="1"/>
  <c r="H88" i="2"/>
  <c r="J88" i="2" s="1"/>
  <c r="P150" i="2"/>
  <c r="H151" i="2"/>
  <c r="J151" i="2" s="1"/>
  <c r="P108" i="2"/>
  <c r="S111" i="2" s="1"/>
  <c r="H109" i="2"/>
  <c r="J109" i="2" s="1"/>
  <c r="Q192" i="2"/>
  <c r="P45" i="2"/>
  <c r="P129" i="2"/>
  <c r="H130" i="2"/>
  <c r="J130" i="2" s="1"/>
  <c r="R66" i="2"/>
  <c r="S66" i="2"/>
  <c r="I172" i="2"/>
  <c r="P213" i="2"/>
  <c r="P216" i="2" s="1"/>
  <c r="H214" i="2"/>
  <c r="J214" i="2" s="1"/>
  <c r="Q66" i="2"/>
  <c r="H67" i="2"/>
  <c r="J67" i="2" s="1"/>
  <c r="P174" i="2"/>
  <c r="Q150" i="2"/>
  <c r="Q108" i="2"/>
  <c r="Q129" i="2"/>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H430" i="2"/>
  <c r="P432" i="2"/>
  <c r="I430"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H1331" i="2"/>
  <c r="J1331" i="2" s="1"/>
  <c r="P1333" i="2"/>
  <c r="I1331"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J741" i="2"/>
  <c r="J827" i="2"/>
  <c r="H1079" i="2"/>
  <c r="J1079" i="2" s="1"/>
  <c r="P1081" i="2"/>
  <c r="I1079" i="2"/>
  <c r="J932" i="2"/>
  <c r="J363" i="2"/>
  <c r="J1644" i="2"/>
  <c r="T1042" i="2"/>
  <c r="M586" i="2"/>
  <c r="P1230" i="2"/>
  <c r="H1228" i="2"/>
  <c r="I1228" i="2"/>
  <c r="J638"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H470" i="2"/>
  <c r="J470" i="2" s="1"/>
  <c r="P472" i="2"/>
  <c r="I470" i="2"/>
  <c r="P1501" i="2"/>
  <c r="H1499" i="2"/>
  <c r="J1499" i="2" s="1"/>
  <c r="I1499" i="2"/>
  <c r="P1480" i="2"/>
  <c r="H1478" i="2"/>
  <c r="J1478" i="2" s="1"/>
  <c r="I1478" i="2"/>
  <c r="AD1042" i="2"/>
  <c r="H1709" i="2"/>
  <c r="J1709" i="2" s="1"/>
  <c r="P1711" i="2"/>
  <c r="I170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1539" i="2"/>
  <c r="P726" i="2"/>
  <c r="H724" i="2"/>
  <c r="J724" i="2" s="1"/>
  <c r="I724" i="2"/>
  <c r="H1524" i="2"/>
  <c r="J1524" i="2" s="1"/>
  <c r="I1524" i="2"/>
  <c r="H974" i="2"/>
  <c r="I974" i="2"/>
  <c r="P976" i="2"/>
  <c r="E2" i="2"/>
  <c r="V19" i="2"/>
  <c r="W19" i="2"/>
  <c r="X19" i="2"/>
  <c r="Y19" i="2"/>
  <c r="Z19" i="2"/>
  <c r="AA19" i="2"/>
  <c r="AB19" i="2"/>
  <c r="AC19" i="2"/>
  <c r="AD19" i="2"/>
  <c r="AE19" i="2"/>
  <c r="AF19" i="2"/>
  <c r="AG19" i="2"/>
  <c r="AH19" i="2"/>
  <c r="AI19" i="2"/>
  <c r="Q19" i="2"/>
  <c r="R19" i="2"/>
  <c r="S19" i="2"/>
  <c r="T19" i="2"/>
  <c r="U19" i="2"/>
  <c r="C15" i="2"/>
  <c r="H46" i="2" l="1"/>
  <c r="R45" i="2"/>
  <c r="S45" i="2"/>
  <c r="S48" i="2" s="1"/>
  <c r="S21" i="2"/>
  <c r="S69" i="2"/>
  <c r="S68" i="2" s="1"/>
  <c r="T69" i="2"/>
  <c r="S110" i="2"/>
  <c r="Q153" i="2"/>
  <c r="P195" i="2"/>
  <c r="Q234" i="2"/>
  <c r="R237" i="2" s="1"/>
  <c r="R234" i="2"/>
  <c r="H235" i="2"/>
  <c r="J235" i="2" s="1"/>
  <c r="Q257" i="2"/>
  <c r="P257" i="2"/>
  <c r="P260" i="2" s="1"/>
  <c r="H258" i="2"/>
  <c r="P89" i="2"/>
  <c r="P215" i="2"/>
  <c r="P194" i="2"/>
  <c r="Q152" i="2"/>
  <c r="P173" i="2"/>
  <c r="H174" i="2"/>
  <c r="I130" i="2"/>
  <c r="R132" i="2"/>
  <c r="I109" i="2"/>
  <c r="R111" i="2"/>
  <c r="R173" i="2"/>
  <c r="J46" i="2"/>
  <c r="P153" i="2"/>
  <c r="P69" i="2"/>
  <c r="I67" i="2"/>
  <c r="I46" i="2"/>
  <c r="Q48" i="2"/>
  <c r="Q111" i="2"/>
  <c r="Q69" i="2"/>
  <c r="R69" i="2"/>
  <c r="I151" i="2"/>
  <c r="R153" i="2"/>
  <c r="I193" i="2"/>
  <c r="R195" i="2"/>
  <c r="Q195" i="2"/>
  <c r="I214" i="2"/>
  <c r="R216" i="2"/>
  <c r="Q216" i="2"/>
  <c r="P111" i="2"/>
  <c r="I88" i="2"/>
  <c r="R90" i="2"/>
  <c r="Q90" i="2"/>
  <c r="R21" i="2"/>
  <c r="Q132" i="2"/>
  <c r="P132" i="2"/>
  <c r="E19" i="2"/>
  <c r="R2029" i="2"/>
  <c r="M1936" i="2"/>
  <c r="AF2029" i="2"/>
  <c r="V2029" i="2"/>
  <c r="M2020" i="2"/>
  <c r="W2029" i="2"/>
  <c r="AD2029" i="2"/>
  <c r="AG2029" i="2"/>
  <c r="S2029" i="2"/>
  <c r="AH2029" i="2"/>
  <c r="Q2029" i="2"/>
  <c r="T2029" i="2"/>
  <c r="U2029" i="2"/>
  <c r="AC2029" i="2"/>
  <c r="AE2029" i="2"/>
  <c r="M2014" i="2"/>
  <c r="Q1945" i="2"/>
  <c r="AI1945" i="2"/>
  <c r="P495" i="2"/>
  <c r="H493" i="2"/>
  <c r="J493" i="2" s="1"/>
  <c r="I493" i="2"/>
  <c r="H2110" i="2"/>
  <c r="J2110" i="2" s="1"/>
  <c r="P2112" i="2"/>
  <c r="I2110" i="2"/>
  <c r="J1289" i="2"/>
  <c r="P1629" i="2"/>
  <c r="H1627" i="2"/>
  <c r="J1627" i="2" s="1"/>
  <c r="I1627" i="2"/>
  <c r="H1480" i="2"/>
  <c r="J1480" i="2" s="1"/>
  <c r="P1482" i="2"/>
  <c r="I1480" i="2"/>
  <c r="P474" i="2"/>
  <c r="H472" i="2"/>
  <c r="I472" i="2"/>
  <c r="J1228" i="2"/>
  <c r="Q1356" i="2"/>
  <c r="I1354" i="2"/>
  <c r="H1354" i="2"/>
  <c r="J1354" i="2" s="1"/>
  <c r="P705" i="2"/>
  <c r="H703" i="2"/>
  <c r="I703"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P369" i="2"/>
  <c r="H367" i="2"/>
  <c r="I367" i="2"/>
  <c r="H1230" i="2"/>
  <c r="J1230" i="2" s="1"/>
  <c r="I1230" i="2"/>
  <c r="J808" i="2"/>
  <c r="P768" i="2"/>
  <c r="H766" i="2"/>
  <c r="J766" i="2" s="1"/>
  <c r="I766" i="2"/>
  <c r="AB1945" i="2"/>
  <c r="W1945" i="2"/>
  <c r="H726" i="2"/>
  <c r="J726" i="2" s="1"/>
  <c r="AG727" i="2" s="1"/>
  <c r="I726" i="2"/>
  <c r="H409" i="2"/>
  <c r="J409" i="2" s="1"/>
  <c r="P411" i="2"/>
  <c r="I409" i="2"/>
  <c r="P1377" i="2"/>
  <c r="H1375" i="2"/>
  <c r="J1375" i="2" s="1"/>
  <c r="I1375" i="2"/>
  <c r="H1818" i="2"/>
  <c r="J1818" i="2" s="1"/>
  <c r="I1818" i="2"/>
  <c r="H1272" i="2"/>
  <c r="J1272" i="2" s="1"/>
  <c r="Q1273" i="2" s="1"/>
  <c r="I1272" i="2"/>
  <c r="H810" i="2"/>
  <c r="J810" i="2" s="1"/>
  <c r="I810" i="2"/>
  <c r="Q348" i="2"/>
  <c r="H346" i="2"/>
  <c r="J346" i="2" s="1"/>
  <c r="I346" i="2"/>
  <c r="P516" i="2"/>
  <c r="H514" i="2"/>
  <c r="J514" i="2" s="1"/>
  <c r="I514" i="2"/>
  <c r="P1335" i="2"/>
  <c r="H1333" i="2"/>
  <c r="I1333" i="2"/>
  <c r="H558" i="2"/>
  <c r="I558" i="2"/>
  <c r="M1516" i="2"/>
  <c r="U1945" i="2"/>
  <c r="AD1945" i="2"/>
  <c r="H451" i="2"/>
  <c r="P453" i="2"/>
  <c r="I451" i="2"/>
  <c r="H642" i="2"/>
  <c r="I642" i="2"/>
  <c r="J1816" i="2"/>
  <c r="H1755" i="2"/>
  <c r="J1755" i="2" s="1"/>
  <c r="AF1756" i="2" s="1"/>
  <c r="I1755" i="2"/>
  <c r="J512" i="2"/>
  <c r="P1209" i="2"/>
  <c r="H1207" i="2"/>
  <c r="I1207"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H1018" i="2"/>
  <c r="J1018" i="2" s="1"/>
  <c r="P1020" i="2"/>
  <c r="I1018" i="2"/>
  <c r="P1314" i="2"/>
  <c r="H1312" i="2"/>
  <c r="J1312" i="2" s="1"/>
  <c r="I1312" i="2"/>
  <c r="H873" i="2"/>
  <c r="J873" i="2" s="1"/>
  <c r="Q874" i="2" s="1"/>
  <c r="I873" i="2"/>
  <c r="J1982" i="2"/>
  <c r="P1587" i="2"/>
  <c r="H1585" i="2"/>
  <c r="J1585" i="2" s="1"/>
  <c r="I1585" i="2"/>
  <c r="J1436" i="2"/>
  <c r="P1776" i="2"/>
  <c r="H1774" i="2"/>
  <c r="I1774" i="2"/>
  <c r="P390" i="2"/>
  <c r="H388" i="2"/>
  <c r="J388" i="2" s="1"/>
  <c r="I388" i="2"/>
  <c r="H2131" i="2"/>
  <c r="P2133" i="2"/>
  <c r="I2131" i="2"/>
  <c r="H1249" i="2"/>
  <c r="J1249" i="2" s="1"/>
  <c r="P1251" i="2"/>
  <c r="I1249" i="2"/>
  <c r="AF1945" i="2"/>
  <c r="R1945" i="2"/>
  <c r="J974" i="2"/>
  <c r="H2089" i="2"/>
  <c r="J2089" i="2" s="1"/>
  <c r="P2091" i="2"/>
  <c r="I2089" i="2"/>
  <c r="H1984" i="2"/>
  <c r="J1984" i="2" s="1"/>
  <c r="P1986" i="2"/>
  <c r="I1984" i="2"/>
  <c r="H2152" i="2"/>
  <c r="J2152" i="2" s="1"/>
  <c r="P2154" i="2"/>
  <c r="I2152" i="2"/>
  <c r="P1440" i="2"/>
  <c r="H1438" i="2"/>
  <c r="J1438" i="2" s="1"/>
  <c r="I1438" i="2"/>
  <c r="J1247" i="2"/>
  <c r="H2005" i="2"/>
  <c r="P2007" i="2"/>
  <c r="I2005" i="2"/>
  <c r="AA1945" i="2"/>
  <c r="V1945" i="2"/>
  <c r="P747" i="2"/>
  <c r="H745" i="2"/>
  <c r="I745" i="2"/>
  <c r="H976" i="2"/>
  <c r="J976" i="2" s="1"/>
  <c r="P978" i="2"/>
  <c r="I976" i="2"/>
  <c r="J1457" i="2"/>
  <c r="J911" i="2"/>
  <c r="J2150" i="2"/>
  <c r="H432" i="2"/>
  <c r="J432" i="2" s="1"/>
  <c r="I432" i="2"/>
  <c r="T1945" i="2"/>
  <c r="AC1945" i="2"/>
  <c r="P1188" i="2"/>
  <c r="H1186" i="2"/>
  <c r="J1186" i="2" s="1"/>
  <c r="I1186" i="2"/>
  <c r="J2175" i="2"/>
  <c r="M2167" i="2"/>
  <c r="H957" i="2"/>
  <c r="I957" i="2"/>
  <c r="P1461" i="2"/>
  <c r="H1459" i="2"/>
  <c r="J1459" i="2" s="1"/>
  <c r="I1459" i="2"/>
  <c r="M1138" i="2"/>
  <c r="P1713" i="2"/>
  <c r="H1711" i="2"/>
  <c r="I1711" i="2"/>
  <c r="P915" i="2"/>
  <c r="H913" i="2"/>
  <c r="J913" i="2" s="1"/>
  <c r="I913" i="2"/>
  <c r="P1650" i="2"/>
  <c r="H1648" i="2"/>
  <c r="J1648" i="2" s="1"/>
  <c r="I1648" i="2"/>
  <c r="H831" i="2"/>
  <c r="J831" i="2" s="1"/>
  <c r="AC832" i="2" s="1"/>
  <c r="I831"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430" i="2"/>
  <c r="Z1945" i="2"/>
  <c r="M193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R48" i="2" l="1"/>
  <c r="P48" i="2"/>
  <c r="P47" i="2" s="1"/>
  <c r="S47" i="2"/>
  <c r="T68" i="2"/>
  <c r="R236" i="2"/>
  <c r="I235" i="2"/>
  <c r="P237" i="2"/>
  <c r="Q237" i="2"/>
  <c r="H216" i="2"/>
  <c r="J216" i="2" s="1"/>
  <c r="P259" i="2"/>
  <c r="J258" i="2"/>
  <c r="I258" i="2"/>
  <c r="R260" i="2"/>
  <c r="Q260" i="2"/>
  <c r="Q131" i="2"/>
  <c r="Q68" i="2"/>
  <c r="I174" i="2"/>
  <c r="Q176" i="2"/>
  <c r="Q194" i="2"/>
  <c r="P197" i="2" s="1"/>
  <c r="Q110" i="2"/>
  <c r="P176" i="2"/>
  <c r="Q89" i="2"/>
  <c r="R194" i="2"/>
  <c r="Q47" i="2"/>
  <c r="R176" i="2"/>
  <c r="R89" i="2"/>
  <c r="R110" i="2"/>
  <c r="R152" i="2"/>
  <c r="H195" i="2"/>
  <c r="J195" i="2" s="1"/>
  <c r="H90" i="2"/>
  <c r="J90" i="2" s="1"/>
  <c r="P110" i="2"/>
  <c r="H111" i="2"/>
  <c r="J111" i="2" s="1"/>
  <c r="P68" i="2"/>
  <c r="H69" i="2"/>
  <c r="J69" i="2" s="1"/>
  <c r="R131" i="2"/>
  <c r="P131" i="2"/>
  <c r="H132" i="2"/>
  <c r="Q215" i="2"/>
  <c r="H48" i="2"/>
  <c r="P152" i="2"/>
  <c r="H153" i="2"/>
  <c r="R47" i="2"/>
  <c r="R215" i="2"/>
  <c r="R68" i="2"/>
  <c r="J174"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1881" i="2"/>
  <c r="J1881" i="2" s="1"/>
  <c r="R1882" i="2" s="1"/>
  <c r="I1881" i="2"/>
  <c r="H1608" i="2"/>
  <c r="I1608" i="2"/>
  <c r="M1783" i="2"/>
  <c r="AG1798" i="2"/>
  <c r="J2131" i="2"/>
  <c r="H1335" i="2"/>
  <c r="J1335" i="2" s="1"/>
  <c r="I1335" i="2"/>
  <c r="M712" i="2"/>
  <c r="H2049" i="2"/>
  <c r="I2049" i="2"/>
  <c r="Y874" i="2"/>
  <c r="J1207" i="2"/>
  <c r="H1545" i="2"/>
  <c r="J1545" i="2" s="1"/>
  <c r="I1545" i="2"/>
  <c r="M1684"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1293" i="2"/>
  <c r="J1293" i="2" s="1"/>
  <c r="Q1294" i="2" s="1"/>
  <c r="I1293" i="2"/>
  <c r="J1900"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H1125" i="2"/>
  <c r="I1125"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390" i="2"/>
  <c r="I390" i="2"/>
  <c r="M859" i="2"/>
  <c r="AF874" i="2"/>
  <c r="H537" i="2"/>
  <c r="J537" i="2" s="1"/>
  <c r="I537" i="2"/>
  <c r="W1273" i="2"/>
  <c r="M802" i="2"/>
  <c r="H1629" i="2"/>
  <c r="I1629" i="2"/>
  <c r="M23" i="2"/>
  <c r="O33" i="2"/>
  <c r="O32" i="2"/>
  <c r="O31" i="2"/>
  <c r="O30" i="2"/>
  <c r="O29" i="2"/>
  <c r="O28" i="2"/>
  <c r="O27" i="2"/>
  <c r="O26" i="2"/>
  <c r="O25" i="2"/>
  <c r="O24" i="2"/>
  <c r="O23" i="2"/>
  <c r="O22" i="2"/>
  <c r="P113" i="2" l="1"/>
  <c r="Q71" i="2"/>
  <c r="R134" i="2"/>
  <c r="R133" i="2" s="1"/>
  <c r="S50" i="2"/>
  <c r="S49" i="2" s="1"/>
  <c r="R50" i="2"/>
  <c r="R49" i="2" s="1"/>
  <c r="T71" i="2"/>
  <c r="I48" i="2"/>
  <c r="Q113" i="2"/>
  <c r="S113" i="2"/>
  <c r="R155" i="2"/>
  <c r="I132" i="2"/>
  <c r="R197" i="2"/>
  <c r="I195" i="2"/>
  <c r="Q236" i="2"/>
  <c r="P236" i="2"/>
  <c r="P239" i="2"/>
  <c r="H237" i="2"/>
  <c r="J237" i="2" s="1"/>
  <c r="R259" i="2"/>
  <c r="Q259" i="2"/>
  <c r="P262" i="2" s="1"/>
  <c r="H260" i="2"/>
  <c r="P112" i="2"/>
  <c r="R154" i="2"/>
  <c r="Q70" i="2"/>
  <c r="Q112" i="2"/>
  <c r="P50" i="2"/>
  <c r="R196" i="2"/>
  <c r="Q175" i="2"/>
  <c r="P92" i="2"/>
  <c r="P218" i="2"/>
  <c r="R92" i="2"/>
  <c r="Q92" i="2"/>
  <c r="Q218" i="2"/>
  <c r="P71" i="2"/>
  <c r="I216" i="2"/>
  <c r="P175" i="2"/>
  <c r="H176" i="2"/>
  <c r="J153" i="2"/>
  <c r="J132" i="2"/>
  <c r="I69" i="2"/>
  <c r="S71" i="2"/>
  <c r="R175" i="2"/>
  <c r="R71" i="2"/>
  <c r="P155" i="2"/>
  <c r="P134" i="2"/>
  <c r="Q50" i="2"/>
  <c r="I153" i="2"/>
  <c r="Q155" i="2"/>
  <c r="P196" i="2"/>
  <c r="Q134" i="2"/>
  <c r="R218" i="2"/>
  <c r="J48" i="2"/>
  <c r="I90" i="2"/>
  <c r="I111" i="2"/>
  <c r="R113" i="2"/>
  <c r="Q197"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M1306" i="2"/>
  <c r="AC1315" i="2"/>
  <c r="M1699" i="2"/>
  <c r="M319" i="2"/>
  <c r="AA1882" i="2"/>
  <c r="Y1882" i="2"/>
  <c r="Q1882" i="2"/>
  <c r="W1735" i="2"/>
  <c r="AG1735" i="2"/>
  <c r="AB1735" i="2"/>
  <c r="AI1063" i="2"/>
  <c r="AE2071"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Z1063" i="2"/>
  <c r="AD1735" i="2"/>
  <c r="AA1063" i="2"/>
  <c r="Q1021" i="2"/>
  <c r="AD1021" i="2"/>
  <c r="X1735" i="2"/>
  <c r="AA1420" i="2"/>
  <c r="T1063" i="2"/>
  <c r="P1021" i="2"/>
  <c r="Q1063" i="2"/>
  <c r="V1168" i="2"/>
  <c r="Y1063" i="2"/>
  <c r="P1882" i="2"/>
  <c r="AD685" i="2"/>
  <c r="AB769" i="2"/>
  <c r="U769" i="2"/>
  <c r="S1882" i="2"/>
  <c r="Y1462" i="2"/>
  <c r="S1462" i="2"/>
  <c r="AI1168" i="2"/>
  <c r="M361" i="2"/>
  <c r="W685" i="2"/>
  <c r="P769" i="2"/>
  <c r="R769" i="2"/>
  <c r="Q1462" i="2"/>
  <c r="W1462" i="2"/>
  <c r="V1063" i="2"/>
  <c r="AG685" i="2"/>
  <c r="T685" i="2"/>
  <c r="AE1168" i="2"/>
  <c r="M754" i="2"/>
  <c r="AD769" i="2"/>
  <c r="P1462" i="2"/>
  <c r="AH1462" i="2"/>
  <c r="M760" i="2"/>
  <c r="AC1882" i="2"/>
  <c r="AI1021" i="2"/>
  <c r="X1420" i="2"/>
  <c r="S1063" i="2"/>
  <c r="AD1882" i="2"/>
  <c r="W769" i="2"/>
  <c r="AB1063" i="2"/>
  <c r="U1462" i="2"/>
  <c r="M1447" i="2"/>
  <c r="AG1882" i="2"/>
  <c r="P685" i="2"/>
  <c r="S1021" i="2"/>
  <c r="Q769" i="2"/>
  <c r="AF1168" i="2"/>
  <c r="M2125" i="2"/>
  <c r="U1567" i="2"/>
  <c r="T1315" i="2"/>
  <c r="X1063" i="2"/>
  <c r="Z1567" i="2"/>
  <c r="U1420" i="2"/>
  <c r="AC1168" i="2"/>
  <c r="M1054" i="2"/>
  <c r="AF1063" i="2"/>
  <c r="AF1567" i="2"/>
  <c r="W1567" i="2"/>
  <c r="AD1567" i="2"/>
  <c r="M1978" i="2"/>
  <c r="AH1567" i="2"/>
  <c r="W1168" i="2"/>
  <c r="R1063" i="2"/>
  <c r="W979" i="2"/>
  <c r="P1063" i="2"/>
  <c r="U1882" i="2"/>
  <c r="AH1063" i="2"/>
  <c r="U286" i="2"/>
  <c r="T979" i="2"/>
  <c r="AC1063" i="2"/>
  <c r="AI286" i="2"/>
  <c r="V1987" i="2"/>
  <c r="AE1987" i="2"/>
  <c r="V1882" i="2"/>
  <c r="AG1420" i="2"/>
  <c r="W1420" i="2"/>
  <c r="M1999" i="2"/>
  <c r="AA1021" i="2"/>
  <c r="AF1294" i="2"/>
  <c r="Y1168" i="2"/>
  <c r="S685" i="2"/>
  <c r="AA1735" i="2"/>
  <c r="AE1294" i="2"/>
  <c r="V685" i="2"/>
  <c r="M1048"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AI1567"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979" i="2"/>
  <c r="AG979" i="2"/>
  <c r="U2071" i="2"/>
  <c r="U1987" i="2"/>
  <c r="R1987" i="2"/>
  <c r="U1294" i="2"/>
  <c r="AA1294" i="2"/>
  <c r="M1327" i="2"/>
  <c r="W1882" i="2"/>
  <c r="M1405" i="2"/>
  <c r="J915" i="2"/>
  <c r="M907" i="2"/>
  <c r="Y286" i="2"/>
  <c r="AF286"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Y1714" i="2"/>
  <c r="R1714" i="2"/>
  <c r="AI1714" i="2"/>
  <c r="T1714" i="2"/>
  <c r="Z1714" i="2"/>
  <c r="U1714" i="2"/>
  <c r="P1714" i="2"/>
  <c r="AB1714" i="2"/>
  <c r="AG1714" i="2"/>
  <c r="V1714" i="2"/>
  <c r="AD1714" i="2"/>
  <c r="Q1714" i="2"/>
  <c r="AC1714" i="2"/>
  <c r="X1714" i="2"/>
  <c r="W1714" i="2"/>
  <c r="AE1714" i="2"/>
  <c r="AA1714" i="2"/>
  <c r="AF1714" i="2"/>
  <c r="S1714" i="2"/>
  <c r="AH1714"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J2112" i="2"/>
  <c r="M2104" i="2"/>
  <c r="J1587" i="2"/>
  <c r="M1579" i="2"/>
  <c r="M655"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X1168" i="2"/>
  <c r="M1153" i="2"/>
  <c r="V286" i="2"/>
  <c r="M1768" i="2"/>
  <c r="M466" i="2"/>
  <c r="V2071" i="2"/>
  <c r="E3" i="10"/>
  <c r="H113" i="2" l="1"/>
  <c r="T70" i="2"/>
  <c r="S112" i="2"/>
  <c r="R178" i="2"/>
  <c r="R177" i="2" s="1"/>
  <c r="P178" i="2"/>
  <c r="P238" i="2"/>
  <c r="I237" i="2"/>
  <c r="R239" i="2"/>
  <c r="Q239" i="2"/>
  <c r="P261" i="2"/>
  <c r="Q262" i="2"/>
  <c r="I260" i="2"/>
  <c r="J260" i="2"/>
  <c r="R262" i="2"/>
  <c r="J113" i="2"/>
  <c r="P177" i="2"/>
  <c r="Q91" i="2"/>
  <c r="Q49" i="2"/>
  <c r="R91" i="2"/>
  <c r="Q178" i="2"/>
  <c r="R217" i="2"/>
  <c r="P133" i="2"/>
  <c r="H134" i="2"/>
  <c r="P70" i="2"/>
  <c r="T73" i="2" s="1"/>
  <c r="H71" i="2"/>
  <c r="P217" i="2"/>
  <c r="P220" i="2" s="1"/>
  <c r="H218" i="2"/>
  <c r="Q133" i="2"/>
  <c r="P154" i="2"/>
  <c r="H155" i="2"/>
  <c r="Q217" i="2"/>
  <c r="P91" i="2"/>
  <c r="H92" i="2"/>
  <c r="Q196" i="2"/>
  <c r="P199" i="2" s="1"/>
  <c r="R70" i="2"/>
  <c r="P49" i="2"/>
  <c r="S52" i="2" s="1"/>
  <c r="H50" i="2"/>
  <c r="R112" i="2"/>
  <c r="P115" i="2" s="1"/>
  <c r="H197" i="2"/>
  <c r="J176" i="2"/>
  <c r="Q154" i="2"/>
  <c r="Q157" i="2" s="1"/>
  <c r="S70" i="2"/>
  <c r="I176"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J21" i="2"/>
  <c r="R115" i="2" l="1"/>
  <c r="R114" i="2" s="1"/>
  <c r="Q115" i="2"/>
  <c r="Q114" i="2" s="1"/>
  <c r="P52" i="2"/>
  <c r="P51" i="2" s="1"/>
  <c r="S51" i="2"/>
  <c r="T72" i="2"/>
  <c r="S73" i="2"/>
  <c r="S72" i="2" s="1"/>
  <c r="P73" i="2"/>
  <c r="P72" i="2" s="1"/>
  <c r="J71" i="2"/>
  <c r="S115" i="2"/>
  <c r="H115" i="2" s="1"/>
  <c r="I92" i="2"/>
  <c r="J92" i="2"/>
  <c r="P136" i="2"/>
  <c r="I113" i="2"/>
  <c r="P157" i="2"/>
  <c r="Q220" i="2"/>
  <c r="R238" i="2"/>
  <c r="Q238" i="2"/>
  <c r="I239" i="2" s="1"/>
  <c r="H239" i="2"/>
  <c r="R261" i="2"/>
  <c r="I262" i="2" s="1"/>
  <c r="Q264" i="2"/>
  <c r="Q263" i="2" s="1"/>
  <c r="Q261" i="2"/>
  <c r="R264" i="2" s="1"/>
  <c r="R263" i="2" s="1"/>
  <c r="H262" i="2"/>
  <c r="P114" i="2"/>
  <c r="P135" i="2"/>
  <c r="Q219" i="2"/>
  <c r="P219" i="2"/>
  <c r="Q177" i="2"/>
  <c r="I178" i="2" s="1"/>
  <c r="H178" i="2"/>
  <c r="I50" i="2"/>
  <c r="R52" i="2"/>
  <c r="J218" i="2"/>
  <c r="I218" i="2"/>
  <c r="R94" i="2"/>
  <c r="I197" i="2"/>
  <c r="R73" i="2"/>
  <c r="J155" i="2"/>
  <c r="Q94" i="2"/>
  <c r="J197" i="2"/>
  <c r="P198" i="2"/>
  <c r="P156" i="2"/>
  <c r="J134" i="2"/>
  <c r="Q52" i="2"/>
  <c r="Q199" i="2"/>
  <c r="H199" i="2" s="1"/>
  <c r="I155" i="2"/>
  <c r="R157" i="2"/>
  <c r="I71" i="2"/>
  <c r="Q73" i="2"/>
  <c r="I134" i="2"/>
  <c r="R136" i="2"/>
  <c r="R199" i="2"/>
  <c r="Q156" i="2"/>
  <c r="P94" i="2"/>
  <c r="J50" i="2"/>
  <c r="Q136" i="2"/>
  <c r="R220" i="2"/>
  <c r="P180" i="2"/>
  <c r="R180" i="2"/>
  <c r="R179" i="2" s="1"/>
  <c r="U20" i="2"/>
  <c r="P20" i="2"/>
  <c r="Q20" i="2"/>
  <c r="R20" i="2"/>
  <c r="H52" i="2" l="1"/>
  <c r="J52" i="2" s="1"/>
  <c r="H73" i="2"/>
  <c r="J73" i="2" s="1"/>
  <c r="S114" i="2"/>
  <c r="R117" i="2" s="1"/>
  <c r="R116" i="2" s="1"/>
  <c r="H136" i="2"/>
  <c r="J136" i="2" s="1"/>
  <c r="Q180" i="2"/>
  <c r="Q179" i="2" s="1"/>
  <c r="J239" i="2"/>
  <c r="R241" i="2"/>
  <c r="P241" i="2"/>
  <c r="Q241" i="2"/>
  <c r="J262" i="2"/>
  <c r="P264" i="2"/>
  <c r="J199" i="2"/>
  <c r="R198" i="2"/>
  <c r="I199" i="2" s="1"/>
  <c r="Q93" i="2"/>
  <c r="Q198" i="2"/>
  <c r="R219" i="2"/>
  <c r="P222" i="2" s="1"/>
  <c r="Q135" i="2"/>
  <c r="J115" i="2"/>
  <c r="R135" i="2"/>
  <c r="Q51" i="2"/>
  <c r="P93" i="2"/>
  <c r="R96" i="2" s="1"/>
  <c r="R95" i="2" s="1"/>
  <c r="H94" i="2"/>
  <c r="P179" i="2"/>
  <c r="R72" i="2"/>
  <c r="R156" i="2"/>
  <c r="R159" i="2" s="1"/>
  <c r="R158" i="2" s="1"/>
  <c r="H157" i="2"/>
  <c r="R93" i="2"/>
  <c r="R51" i="2"/>
  <c r="R54" i="2" s="1"/>
  <c r="R53" i="2" s="1"/>
  <c r="H220" i="2"/>
  <c r="I157" i="2"/>
  <c r="J178" i="2"/>
  <c r="Q72" i="2"/>
  <c r="R75" i="2" s="1"/>
  <c r="R74" i="2" s="1"/>
  <c r="V20" i="2"/>
  <c r="I115" i="2" l="1"/>
  <c r="Q117" i="2"/>
  <c r="Q116" i="2" s="1"/>
  <c r="P54" i="2"/>
  <c r="P96" i="2"/>
  <c r="S54" i="2"/>
  <c r="S53" i="2" s="1"/>
  <c r="T75" i="2"/>
  <c r="T74" i="2" s="1"/>
  <c r="I52" i="2"/>
  <c r="Q96" i="2"/>
  <c r="Q95" i="2" s="1"/>
  <c r="I73" i="2"/>
  <c r="P117" i="2"/>
  <c r="S117" i="2"/>
  <c r="S116" i="2" s="1"/>
  <c r="J94" i="2"/>
  <c r="P159" i="2"/>
  <c r="I136" i="2"/>
  <c r="H180" i="2"/>
  <c r="I180" i="2"/>
  <c r="R201" i="2"/>
  <c r="R200" i="2" s="1"/>
  <c r="Q201" i="2"/>
  <c r="Q200" i="2" s="1"/>
  <c r="Q240" i="2"/>
  <c r="P240" i="2"/>
  <c r="H241" i="2"/>
  <c r="R240" i="2"/>
  <c r="P243" i="2" s="1"/>
  <c r="I220" i="2"/>
  <c r="P263" i="2"/>
  <c r="I264" i="2" s="1"/>
  <c r="H264" i="2"/>
  <c r="P53" i="2"/>
  <c r="P95" i="2"/>
  <c r="M172" i="2"/>
  <c r="J220" i="2"/>
  <c r="Q138" i="2"/>
  <c r="Q137" i="2" s="1"/>
  <c r="J157" i="2"/>
  <c r="Q54" i="2"/>
  <c r="Q53" i="2" s="1"/>
  <c r="P221" i="2"/>
  <c r="P138" i="2"/>
  <c r="R222" i="2"/>
  <c r="R221" i="2" s="1"/>
  <c r="Q159" i="2"/>
  <c r="Q158" i="2" s="1"/>
  <c r="P201" i="2"/>
  <c r="Q222" i="2"/>
  <c r="Q221" i="2" s="1"/>
  <c r="R138" i="2"/>
  <c r="R137" i="2" s="1"/>
  <c r="P158" i="2"/>
  <c r="I159" i="2" s="1"/>
  <c r="P75" i="2"/>
  <c r="S75" i="2"/>
  <c r="S74" i="2" s="1"/>
  <c r="Q75" i="2"/>
  <c r="Q74" i="2" s="1"/>
  <c r="I94" i="2"/>
  <c r="B5" i="12"/>
  <c r="E3" i="12"/>
  <c r="H117" i="2" l="1"/>
  <c r="I96" i="2"/>
  <c r="H96" i="2"/>
  <c r="J96" i="2" s="1"/>
  <c r="AH97" i="2" s="1"/>
  <c r="P116" i="2"/>
  <c r="I117" i="2" s="1"/>
  <c r="M108" i="2" s="1"/>
  <c r="M88" i="2"/>
  <c r="H159" i="2"/>
  <c r="J159" i="2" s="1"/>
  <c r="V160" i="2" s="1"/>
  <c r="M168" i="2"/>
  <c r="M162" i="2" s="1"/>
  <c r="J180" i="2"/>
  <c r="M171" i="2"/>
  <c r="P242" i="2"/>
  <c r="R243" i="2"/>
  <c r="R242" i="2" s="1"/>
  <c r="J241" i="2"/>
  <c r="I241" i="2"/>
  <c r="Q243" i="2"/>
  <c r="Q242" i="2" s="1"/>
  <c r="J264" i="2"/>
  <c r="M256" i="2"/>
  <c r="M255" i="2"/>
  <c r="P137" i="2"/>
  <c r="I138" i="2" s="1"/>
  <c r="H138" i="2"/>
  <c r="M151" i="2"/>
  <c r="P200" i="2"/>
  <c r="I201" i="2" s="1"/>
  <c r="H201" i="2"/>
  <c r="M150" i="2"/>
  <c r="P74" i="2"/>
  <c r="I75" i="2" s="1"/>
  <c r="H75" i="2"/>
  <c r="H54" i="2"/>
  <c r="H222" i="2"/>
  <c r="I54" i="2"/>
  <c r="J117" i="2"/>
  <c r="M109" i="2"/>
  <c r="I222" i="2"/>
  <c r="S20" i="2"/>
  <c r="T20" i="2"/>
  <c r="Z20" i="2"/>
  <c r="AA20" i="2"/>
  <c r="AB20" i="2"/>
  <c r="AC20" i="2"/>
  <c r="AD20" i="2"/>
  <c r="AE20" i="2"/>
  <c r="AF20" i="2"/>
  <c r="AG20" i="2"/>
  <c r="AH20" i="2"/>
  <c r="AI20" i="2"/>
  <c r="M105" i="2" l="1"/>
  <c r="M99" i="2" s="1"/>
  <c r="AB97" i="2"/>
  <c r="V97" i="2"/>
  <c r="S97" i="2"/>
  <c r="AI97" i="2"/>
  <c r="Q97" i="2"/>
  <c r="Z97" i="2"/>
  <c r="AE97" i="2"/>
  <c r="AC97" i="2"/>
  <c r="U97" i="2"/>
  <c r="X97" i="2"/>
  <c r="AD97" i="2"/>
  <c r="AG97" i="2"/>
  <c r="AA97" i="2"/>
  <c r="Y97" i="2"/>
  <c r="AF97" i="2"/>
  <c r="P97" i="2"/>
  <c r="M82" i="2"/>
  <c r="W97" i="2"/>
  <c r="R97" i="2"/>
  <c r="T97" i="2"/>
  <c r="M87" i="2"/>
  <c r="M84" i="2" s="1"/>
  <c r="M78" i="2" s="1"/>
  <c r="J75" i="2"/>
  <c r="R76" i="2" s="1"/>
  <c r="M67" i="2"/>
  <c r="M63" i="2" s="1"/>
  <c r="M57" i="2" s="1"/>
  <c r="S160" i="2"/>
  <c r="AF160" i="2"/>
  <c r="AA160" i="2"/>
  <c r="Q160" i="2"/>
  <c r="AG160" i="2"/>
  <c r="T160" i="2"/>
  <c r="AH160" i="2"/>
  <c r="R160" i="2"/>
  <c r="X160" i="2"/>
  <c r="Z160" i="2"/>
  <c r="AD160" i="2"/>
  <c r="AE160" i="2"/>
  <c r="U160" i="2"/>
  <c r="AB160" i="2"/>
  <c r="M145" i="2"/>
  <c r="AI160" i="2"/>
  <c r="AC160" i="2"/>
  <c r="W160" i="2"/>
  <c r="P160" i="2"/>
  <c r="Y160" i="2"/>
  <c r="AE181" i="2"/>
  <c r="P181" i="2"/>
  <c r="AF181" i="2"/>
  <c r="U181" i="2"/>
  <c r="T181" i="2"/>
  <c r="X181" i="2"/>
  <c r="R181" i="2"/>
  <c r="S181" i="2"/>
  <c r="Z181" i="2"/>
  <c r="AC181" i="2"/>
  <c r="Q181" i="2"/>
  <c r="AA181" i="2"/>
  <c r="W181" i="2"/>
  <c r="V181" i="2"/>
  <c r="M166" i="2"/>
  <c r="AI181" i="2"/>
  <c r="AH181" i="2"/>
  <c r="AG181" i="2"/>
  <c r="AD181" i="2"/>
  <c r="Y181" i="2"/>
  <c r="AB181" i="2"/>
  <c r="H243" i="2"/>
  <c r="I243" i="2"/>
  <c r="M252" i="2"/>
  <c r="M246" i="2" s="1"/>
  <c r="AD265" i="2"/>
  <c r="U265" i="2"/>
  <c r="Q265" i="2"/>
  <c r="P265" i="2"/>
  <c r="AG265" i="2"/>
  <c r="AB265" i="2"/>
  <c r="V265" i="2"/>
  <c r="AH265" i="2"/>
  <c r="X265" i="2"/>
  <c r="Y265" i="2"/>
  <c r="S265" i="2"/>
  <c r="R265" i="2"/>
  <c r="T265" i="2"/>
  <c r="W265" i="2"/>
  <c r="M250" i="2"/>
  <c r="AF265" i="2"/>
  <c r="AI265" i="2"/>
  <c r="Z265" i="2"/>
  <c r="AE265" i="2"/>
  <c r="AA265" i="2"/>
  <c r="AC265" i="2"/>
  <c r="J201" i="2"/>
  <c r="M193" i="2"/>
  <c r="M192" i="2"/>
  <c r="T118" i="2"/>
  <c r="AD118" i="2"/>
  <c r="R118" i="2"/>
  <c r="P118" i="2"/>
  <c r="AA118" i="2"/>
  <c r="AF118" i="2"/>
  <c r="U118" i="2"/>
  <c r="S118" i="2"/>
  <c r="AB118" i="2"/>
  <c r="Y118" i="2"/>
  <c r="M103" i="2"/>
  <c r="V118" i="2"/>
  <c r="X118" i="2"/>
  <c r="W118" i="2"/>
  <c r="Q118" i="2"/>
  <c r="AG118" i="2"/>
  <c r="AI118" i="2"/>
  <c r="AE118" i="2"/>
  <c r="AC118" i="2"/>
  <c r="AH118" i="2"/>
  <c r="Z118" i="2"/>
  <c r="M147" i="2"/>
  <c r="M141" i="2" s="1"/>
  <c r="J222" i="2"/>
  <c r="M214" i="2"/>
  <c r="M210" i="2" s="1"/>
  <c r="M204" i="2" s="1"/>
  <c r="M213" i="2"/>
  <c r="J138" i="2"/>
  <c r="M130" i="2"/>
  <c r="M126" i="2" s="1"/>
  <c r="M120" i="2" s="1"/>
  <c r="M129" i="2"/>
  <c r="J54" i="2"/>
  <c r="M46" i="2"/>
  <c r="M42" i="2" s="1"/>
  <c r="M36" i="2" s="1"/>
  <c r="M45" i="2"/>
  <c r="E3" i="11"/>
  <c r="B5" i="11"/>
  <c r="C5" i="11" s="1"/>
  <c r="P104" i="10"/>
  <c r="P105" i="10"/>
  <c r="AB76" i="2" l="1"/>
  <c r="U76" i="2"/>
  <c r="V76" i="2"/>
  <c r="AF76" i="2"/>
  <c r="X76" i="2"/>
  <c r="AG76" i="2"/>
  <c r="P76" i="2"/>
  <c r="T76" i="2"/>
  <c r="AE76" i="2"/>
  <c r="Q76" i="2"/>
  <c r="Y76" i="2"/>
  <c r="AH76" i="2"/>
  <c r="AD76" i="2"/>
  <c r="AC76" i="2"/>
  <c r="Z76" i="2"/>
  <c r="AI76" i="2"/>
  <c r="M61" i="2"/>
  <c r="AA76" i="2"/>
  <c r="S76" i="2"/>
  <c r="W76" i="2"/>
  <c r="J243" i="2"/>
  <c r="M235" i="2"/>
  <c r="M234" i="2"/>
  <c r="M231" i="2" s="1"/>
  <c r="M225" i="2" s="1"/>
  <c r="M208" i="2"/>
  <c r="U223" i="2"/>
  <c r="AB223" i="2"/>
  <c r="Z223" i="2"/>
  <c r="Q223" i="2"/>
  <c r="AG223" i="2"/>
  <c r="V223" i="2"/>
  <c r="T223" i="2"/>
  <c r="AC223" i="2"/>
  <c r="AD223" i="2"/>
  <c r="AH223" i="2"/>
  <c r="R223" i="2"/>
  <c r="S223" i="2"/>
  <c r="Y223" i="2"/>
  <c r="AA223" i="2"/>
  <c r="W223" i="2"/>
  <c r="X223" i="2"/>
  <c r="AE223" i="2"/>
  <c r="P223" i="2"/>
  <c r="AI223" i="2"/>
  <c r="AF223" i="2"/>
  <c r="M189" i="2"/>
  <c r="M183" i="2" s="1"/>
  <c r="AF202" i="2"/>
  <c r="Y202" i="2"/>
  <c r="P202" i="2"/>
  <c r="AI202" i="2"/>
  <c r="M187" i="2"/>
  <c r="U202" i="2"/>
  <c r="AB202" i="2"/>
  <c r="W202" i="2"/>
  <c r="X202" i="2"/>
  <c r="AD202" i="2"/>
  <c r="AC202" i="2"/>
  <c r="AH202" i="2"/>
  <c r="AA202" i="2"/>
  <c r="V202" i="2"/>
  <c r="S202" i="2"/>
  <c r="AE202" i="2"/>
  <c r="R202" i="2"/>
  <c r="T202" i="2"/>
  <c r="Z202" i="2"/>
  <c r="AG202" i="2"/>
  <c r="Q202" i="2"/>
  <c r="AA139" i="2"/>
  <c r="AD139" i="2"/>
  <c r="Z139" i="2"/>
  <c r="M124" i="2"/>
  <c r="AH139" i="2"/>
  <c r="R139" i="2"/>
  <c r="V139" i="2"/>
  <c r="Y139" i="2"/>
  <c r="S139" i="2"/>
  <c r="AI139" i="2"/>
  <c r="U139" i="2"/>
  <c r="Q139" i="2"/>
  <c r="X139" i="2"/>
  <c r="P139" i="2"/>
  <c r="T139" i="2"/>
  <c r="AB139" i="2"/>
  <c r="AF139" i="2"/>
  <c r="W139" i="2"/>
  <c r="AC139" i="2"/>
  <c r="AG139" i="2"/>
  <c r="AE139" i="2"/>
  <c r="AF55" i="2"/>
  <c r="Y55" i="2"/>
  <c r="U55" i="2"/>
  <c r="Z55" i="2"/>
  <c r="T55" i="2"/>
  <c r="AE55" i="2"/>
  <c r="AD55" i="2"/>
  <c r="AI55" i="2"/>
  <c r="X55" i="2"/>
  <c r="V55" i="2"/>
  <c r="AB55" i="2"/>
  <c r="AH55" i="2"/>
  <c r="AA55" i="2"/>
  <c r="AG55" i="2"/>
  <c r="AC55" i="2"/>
  <c r="R55" i="2"/>
  <c r="Q55" i="2"/>
  <c r="P55" i="2"/>
  <c r="S55" i="2"/>
  <c r="W55" i="2"/>
  <c r="M40" i="2"/>
  <c r="D15" i="2"/>
  <c r="Z244" i="2" l="1"/>
  <c r="M229" i="2"/>
  <c r="Q244" i="2"/>
  <c r="U244" i="2"/>
  <c r="AI244" i="2"/>
  <c r="AE244" i="2"/>
  <c r="V244" i="2"/>
  <c r="S244" i="2"/>
  <c r="Y244" i="2"/>
  <c r="AF244" i="2"/>
  <c r="R244" i="2"/>
  <c r="W244" i="2"/>
  <c r="AC244" i="2"/>
  <c r="AA244" i="2"/>
  <c r="AB244" i="2"/>
  <c r="AH244" i="2"/>
  <c r="AD244" i="2"/>
  <c r="T244" i="2"/>
  <c r="X244" i="2"/>
  <c r="AG244" i="2"/>
  <c r="P244" i="2"/>
  <c r="D16" i="2"/>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T23" i="2" l="1"/>
  <c r="T22" i="2" s="1"/>
  <c r="U23" i="2"/>
  <c r="M18" i="2"/>
  <c r="P23" i="2"/>
  <c r="P22" i="2" s="1"/>
  <c r="M26" i="2"/>
  <c r="S23" i="2"/>
  <c r="S22" i="2" s="1"/>
  <c r="R23" i="2"/>
  <c r="R22" i="2" s="1"/>
  <c r="Q23" i="2"/>
  <c r="Q22" i="2" s="1"/>
  <c r="I21" i="2"/>
  <c r="B21" i="2"/>
  <c r="C19" i="2"/>
  <c r="U22" i="2" l="1"/>
  <c r="T25" i="2" s="1"/>
  <c r="T24" i="2" s="1"/>
  <c r="B22" i="2"/>
  <c r="B23" i="2" s="1"/>
  <c r="B24" i="2" s="1"/>
  <c r="B25" i="2" s="1"/>
  <c r="B26" i="2" s="1"/>
  <c r="B27" i="2" s="1"/>
  <c r="B28" i="2" s="1"/>
  <c r="B29" i="2" s="1"/>
  <c r="B30" i="2" s="1"/>
  <c r="B31" i="2" s="1"/>
  <c r="B32" i="2" s="1"/>
  <c r="B33" i="2" s="1"/>
  <c r="B34" i="2" s="1"/>
  <c r="B36" i="2" s="1"/>
  <c r="H23" i="2"/>
  <c r="J23" i="2" s="1"/>
  <c r="C20" i="2"/>
  <c r="R25" i="2" l="1"/>
  <c r="R24" i="2" s="1"/>
  <c r="S25" i="2"/>
  <c r="S24" i="2" s="1"/>
  <c r="I23" i="2"/>
  <c r="P25" i="2"/>
  <c r="U25" i="2"/>
  <c r="Q25" i="2"/>
  <c r="Q24" i="2" s="1"/>
  <c r="H36" i="2"/>
  <c r="J36" i="2"/>
  <c r="B37" i="2"/>
  <c r="B38" i="2" s="1"/>
  <c r="C21" i="2"/>
  <c r="C22" i="2" s="1"/>
  <c r="C23" i="2" s="1"/>
  <c r="C24" i="2" s="1"/>
  <c r="C25" i="2" s="1"/>
  <c r="C26" i="2" s="1"/>
  <c r="C27" i="2" s="1"/>
  <c r="C28" i="2" s="1"/>
  <c r="C29" i="2" s="1"/>
  <c r="C30" i="2" s="1"/>
  <c r="C31" i="2" s="1"/>
  <c r="C32" i="2" s="1"/>
  <c r="C33" i="2" s="1"/>
  <c r="C34" i="2" s="1"/>
  <c r="C36" i="2"/>
  <c r="U24" i="2" l="1"/>
  <c r="B39" i="2"/>
  <c r="B40" i="2"/>
  <c r="D36" i="2"/>
  <c r="C37" i="2"/>
  <c r="C38" i="2" s="1"/>
  <c r="E40" i="2"/>
  <c r="H25" i="2"/>
  <c r="J25" i="2" s="1"/>
  <c r="P24" i="2"/>
  <c r="T27" i="2" l="1"/>
  <c r="T26" i="2" s="1"/>
  <c r="U27" i="2"/>
  <c r="D37" i="2"/>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U26" i="2" l="1"/>
  <c r="H57" i="2"/>
  <c r="J57" i="2"/>
  <c r="B58" i="2"/>
  <c r="B59" i="2" s="1"/>
  <c r="H27" i="2"/>
  <c r="J27" i="2" s="1"/>
  <c r="P26" i="2"/>
  <c r="U29" i="2" s="1"/>
  <c r="C57" i="2"/>
  <c r="U28" i="2" l="1"/>
  <c r="S29" i="2"/>
  <c r="S28" i="2" s="1"/>
  <c r="T29" i="2"/>
  <c r="B60" i="2"/>
  <c r="B61" i="2"/>
  <c r="D57" i="2"/>
  <c r="C58" i="2"/>
  <c r="C59" i="2" s="1"/>
  <c r="E61" i="2"/>
  <c r="Q29" i="2"/>
  <c r="Q28" i="2" s="1"/>
  <c r="R29" i="2"/>
  <c r="R28" i="2" s="1"/>
  <c r="I27" i="2"/>
  <c r="P29" i="2"/>
  <c r="P28" i="2" s="1"/>
  <c r="T28" i="2" l="1"/>
  <c r="T31"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76" i="2"/>
  <c r="M60" i="2"/>
  <c r="B62" i="2"/>
  <c r="B63" i="2" s="1"/>
  <c r="B64" i="2" s="1"/>
  <c r="B65" i="2" s="1"/>
  <c r="B66" i="2" s="1"/>
  <c r="B67" i="2" s="1"/>
  <c r="B68" i="2" s="1"/>
  <c r="B69" i="2" s="1"/>
  <c r="B70" i="2" s="1"/>
  <c r="B71" i="2" s="1"/>
  <c r="B72" i="2" s="1"/>
  <c r="B73" i="2" s="1"/>
  <c r="B74" i="2" s="1"/>
  <c r="B75" i="2" s="1"/>
  <c r="B76" i="2" s="1"/>
  <c r="B78" i="2" s="1"/>
  <c r="R31" i="2"/>
  <c r="R30" i="2" s="1"/>
  <c r="H29" i="2"/>
  <c r="J29" i="2" s="1"/>
  <c r="I29" i="2" l="1"/>
  <c r="P31" i="2"/>
  <c r="P30" i="2" s="1"/>
  <c r="S31" i="2"/>
  <c r="S30" i="2" s="1"/>
  <c r="Q31" i="2"/>
  <c r="Q30" i="2" s="1"/>
  <c r="U31" i="2"/>
  <c r="T30" i="2"/>
  <c r="H78" i="2"/>
  <c r="J78" i="2"/>
  <c r="B79" i="2"/>
  <c r="B80" i="2" s="1"/>
  <c r="C78" i="2"/>
  <c r="H31" i="2" l="1"/>
  <c r="J31" i="2" s="1"/>
  <c r="U30" i="2"/>
  <c r="Q33" i="2" s="1"/>
  <c r="Q32" i="2" s="1"/>
  <c r="D78" i="2"/>
  <c r="C79" i="2"/>
  <c r="C80" i="2" s="1"/>
  <c r="E82" i="2"/>
  <c r="B81" i="2"/>
  <c r="B82" i="2"/>
  <c r="T33" i="2" l="1"/>
  <c r="T32" i="2" s="1"/>
  <c r="P33" i="2"/>
  <c r="I31" i="2"/>
  <c r="U33" i="2"/>
  <c r="U32" i="2" s="1"/>
  <c r="R33" i="2"/>
  <c r="R32" i="2" s="1"/>
  <c r="S33" i="2"/>
  <c r="S32" i="2" s="1"/>
  <c r="C82" i="2"/>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97" i="2"/>
  <c r="M81" i="2"/>
  <c r="D79" i="2"/>
  <c r="D80" i="2" s="1"/>
  <c r="D81" i="2" s="1"/>
  <c r="D82" i="2" s="1"/>
  <c r="D83" i="2" s="1"/>
  <c r="D84" i="2" s="1"/>
  <c r="D85" i="2" s="1"/>
  <c r="D86" i="2" s="1"/>
  <c r="D87" i="2" s="1"/>
  <c r="D88" i="2" s="1"/>
  <c r="D89" i="2" s="1"/>
  <c r="D90" i="2" s="1"/>
  <c r="D91" i="2" s="1"/>
  <c r="D92" i="2" s="1"/>
  <c r="D93" i="2" s="1"/>
  <c r="D94" i="2" s="1"/>
  <c r="D95" i="2" s="1"/>
  <c r="D96" i="2" s="1"/>
  <c r="D97" i="2" s="1"/>
  <c r="E79" i="2"/>
  <c r="M25" i="2"/>
  <c r="H33" i="2" l="1"/>
  <c r="J33" i="2" s="1"/>
  <c r="P34" i="2" s="1"/>
  <c r="P32" i="2"/>
  <c r="I33" i="2" s="1"/>
  <c r="M24" i="2" s="1"/>
  <c r="M21" i="2" s="1"/>
  <c r="M15" i="2" s="1"/>
  <c r="J99" i="2"/>
  <c r="H99" i="2"/>
  <c r="B100" i="2"/>
  <c r="B101" i="2" s="1"/>
  <c r="C99" i="2"/>
  <c r="Q34" i="2" l="1"/>
  <c r="Z34" i="2"/>
  <c r="AI34" i="2"/>
  <c r="X34" i="2"/>
  <c r="U34" i="2"/>
  <c r="V34" i="2"/>
  <c r="AD34" i="2"/>
  <c r="AH34" i="2"/>
  <c r="AE34" i="2"/>
  <c r="AF34" i="2"/>
  <c r="S34" i="2"/>
  <c r="M19" i="2"/>
  <c r="AC34" i="2"/>
  <c r="AB34" i="2"/>
  <c r="AA34" i="2"/>
  <c r="R34" i="2"/>
  <c r="T34" i="2"/>
  <c r="Y34" i="2"/>
  <c r="AG34" i="2"/>
  <c r="W34" i="2"/>
  <c r="B103" i="2"/>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18" i="2"/>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H120" i="2" l="1"/>
  <c r="J120" i="2"/>
  <c r="B121" i="2"/>
  <c r="B122" i="2" s="1"/>
  <c r="C6" i="11"/>
  <c r="C7" i="12"/>
  <c r="B8" i="12" s="1"/>
  <c r="C120" i="2"/>
  <c r="B123" i="2" l="1"/>
  <c r="B124" i="2"/>
  <c r="E124" i="2"/>
  <c r="C121" i="2"/>
  <c r="C122" i="2" s="1"/>
  <c r="D120" i="2"/>
  <c r="C8" i="12"/>
  <c r="G6" i="11"/>
  <c r="L6" i="11"/>
  <c r="B7" i="11"/>
  <c r="M139" i="2" l="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B142" i="2" l="1"/>
  <c r="B143" i="2" s="1"/>
  <c r="H141" i="2"/>
  <c r="J141" i="2"/>
  <c r="F7" i="11"/>
  <c r="I7" i="11"/>
  <c r="L7" i="11"/>
  <c r="G7" i="11"/>
  <c r="H7" i="11"/>
  <c r="B8" i="11"/>
  <c r="C141" i="2"/>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60" i="2"/>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H162" i="2" l="1"/>
  <c r="J162" i="2"/>
  <c r="B163" i="2"/>
  <c r="B164" i="2" s="1"/>
  <c r="D6" i="11"/>
  <c r="D6" i="12"/>
  <c r="D7" i="11"/>
  <c r="D7" i="12"/>
  <c r="D5" i="11"/>
  <c r="D8" i="12"/>
  <c r="E8" i="12" s="1"/>
  <c r="D5" i="12"/>
  <c r="D8" i="11"/>
  <c r="E8" i="11" s="1"/>
  <c r="E16" i="2"/>
  <c r="C162"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81" i="2"/>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B184" i="2" l="1"/>
  <c r="B185" i="2" s="1"/>
  <c r="J183" i="2"/>
  <c r="H183" i="2"/>
  <c r="C183" i="2"/>
  <c r="C184" i="2" l="1"/>
  <c r="C185" i="2" s="1"/>
  <c r="D183" i="2"/>
  <c r="E187" i="2"/>
  <c r="B187" i="2"/>
  <c r="B186" i="2"/>
  <c r="M202" i="2" l="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B205" i="2"/>
  <c r="B206" i="2" s="1"/>
  <c r="C204"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23" i="2"/>
  <c r="H225" i="2" l="1"/>
  <c r="J225" i="2"/>
  <c r="B226" i="2"/>
  <c r="C225"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44" i="2" l="1"/>
  <c r="B230" i="2"/>
  <c r="B231" i="2" s="1"/>
  <c r="B232" i="2" s="1"/>
  <c r="B233" i="2" s="1"/>
  <c r="B234" i="2" s="1"/>
  <c r="B235" i="2" s="1"/>
  <c r="B236" i="2" s="1"/>
  <c r="B237" i="2" s="1"/>
  <c r="B238" i="2" s="1"/>
  <c r="B239" i="2" s="1"/>
  <c r="B240" i="2" s="1"/>
  <c r="B241" i="2" s="1"/>
  <c r="B242" i="2" s="1"/>
  <c r="B243" i="2" s="1"/>
  <c r="B244" i="2" s="1"/>
  <c r="B246" i="2" s="1"/>
  <c r="M228" i="2"/>
  <c r="H246" i="2" l="1"/>
  <c r="B247" i="2"/>
  <c r="J246" i="2"/>
  <c r="C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65" i="2" l="1"/>
  <c r="M249" i="2"/>
  <c r="B251" i="2"/>
  <c r="B252" i="2" s="1"/>
  <c r="B253" i="2" s="1"/>
  <c r="B254" i="2" s="1"/>
  <c r="B255" i="2" s="1"/>
  <c r="B256" i="2" s="1"/>
  <c r="B257" i="2" s="1"/>
  <c r="B258" i="2" s="1"/>
  <c r="B259" i="2" s="1"/>
  <c r="B260" i="2" s="1"/>
  <c r="B261" i="2" s="1"/>
  <c r="B262" i="2" s="1"/>
  <c r="B263" i="2" s="1"/>
  <c r="B264" i="2" s="1"/>
  <c r="B265" i="2" s="1"/>
  <c r="B267" i="2" s="1"/>
  <c r="H267" i="2" l="1"/>
  <c r="J267" i="2"/>
  <c r="B268" i="2"/>
  <c r="B269" i="2" s="1"/>
  <c r="H268" i="2"/>
  <c r="C267"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H288" i="2"/>
  <c r="B289" i="2"/>
  <c r="B290" i="2" s="1"/>
  <c r="J288" i="2"/>
  <c r="C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H309" i="2"/>
  <c r="J309" i="2"/>
  <c r="B310" i="2"/>
  <c r="B311" i="2" s="1"/>
  <c r="C309" i="2"/>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H330" i="2"/>
  <c r="J330" i="2"/>
  <c r="C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H393" i="2" l="1"/>
  <c r="J393" i="2"/>
  <c r="B394" i="2"/>
  <c r="B395" i="2" s="1"/>
  <c r="H394" i="2"/>
  <c r="C393"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H414" i="2"/>
  <c r="J414" i="2"/>
  <c r="B415" i="2"/>
  <c r="B416" i="2" s="1"/>
  <c r="C414" i="2"/>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H435" i="2"/>
  <c r="J435" i="2"/>
  <c r="B436" i="2"/>
  <c r="B437" i="2" s="1"/>
  <c r="C435" i="2"/>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B457" i="2"/>
  <c r="B458" i="2" s="1"/>
  <c r="H456" i="2"/>
  <c r="J456" i="2"/>
  <c r="C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B520" i="2"/>
  <c r="B521" i="2" s="1"/>
  <c r="C519" i="2"/>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H540" i="2"/>
  <c r="B541" i="2"/>
  <c r="B542" i="2" s="1"/>
  <c r="J540" i="2"/>
  <c r="C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J561" i="2"/>
  <c r="H561" i="2"/>
  <c r="B562" i="2"/>
  <c r="B563" i="2" s="1"/>
  <c r="C561" i="2"/>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H582" i="2"/>
  <c r="J582" i="2"/>
  <c r="B583" i="2"/>
  <c r="B584" i="2" s="1"/>
  <c r="C582" i="2"/>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J603" i="2"/>
  <c r="B604" i="2"/>
  <c r="B605" i="2" s="1"/>
  <c r="C603" i="2"/>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H624" i="2"/>
  <c r="B625" i="2"/>
  <c r="B626" i="2" s="1"/>
  <c r="J624" i="2"/>
  <c r="C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H646" i="2" l="1"/>
  <c r="J645" i="2"/>
  <c r="B646" i="2"/>
  <c r="B647" i="2" s="1"/>
  <c r="H645" i="2"/>
  <c r="C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J666" i="2"/>
  <c r="H666" i="2"/>
  <c r="C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H708" i="2"/>
  <c r="C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H729" i="2"/>
  <c r="B730" i="2"/>
  <c r="B731" i="2" s="1"/>
  <c r="H730" i="2"/>
  <c r="C729"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H750" i="2" l="1"/>
  <c r="J750" i="2"/>
  <c r="B751" i="2"/>
  <c r="B752" i="2" s="1"/>
  <c r="H751" i="2"/>
  <c r="C750"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H771" i="2" l="1"/>
  <c r="J771" i="2"/>
  <c r="B772" i="2"/>
  <c r="B773" i="2" s="1"/>
  <c r="H772" i="2"/>
  <c r="C771"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H792" i="2" l="1"/>
  <c r="J792" i="2"/>
  <c r="B793" i="2"/>
  <c r="B794" i="2" s="1"/>
  <c r="H793" i="2"/>
  <c r="C792"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H813" i="2"/>
  <c r="J813" i="2"/>
  <c r="B814" i="2"/>
  <c r="B815" i="2" s="1"/>
  <c r="C813" i="2"/>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H834" i="2"/>
  <c r="J834" i="2"/>
  <c r="B835" i="2"/>
  <c r="B836" i="2" s="1"/>
  <c r="C834" i="2"/>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H855" i="2" l="1"/>
  <c r="J855" i="2"/>
  <c r="B856" i="2"/>
  <c r="B857" i="2" s="1"/>
  <c r="H856" i="2"/>
  <c r="C855"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H876" i="2" l="1"/>
  <c r="J876" i="2"/>
  <c r="B877" i="2"/>
  <c r="B878" i="2" s="1"/>
  <c r="H877" i="2"/>
  <c r="C876"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H897" i="2" l="1"/>
  <c r="J897" i="2"/>
  <c r="B898" i="2"/>
  <c r="B899" i="2" s="1"/>
  <c r="H898" i="2"/>
  <c r="C897"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H918" i="2"/>
  <c r="J918" i="2"/>
  <c r="B919" i="2"/>
  <c r="B920" i="2" s="1"/>
  <c r="C918" i="2"/>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H939" i="2"/>
  <c r="J939" i="2"/>
  <c r="B940" i="2"/>
  <c r="B941" i="2" s="1"/>
  <c r="C939" i="2"/>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H960" i="2"/>
  <c r="J960" i="2"/>
  <c r="B961" i="2"/>
  <c r="B962" i="2" s="1"/>
  <c r="C960" i="2"/>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H981" i="2"/>
  <c r="J981" i="2"/>
  <c r="B982" i="2"/>
  <c r="B983" i="2" s="1"/>
  <c r="C981" i="2"/>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H1002" i="2"/>
  <c r="J1002" i="2"/>
  <c r="B1003" i="2"/>
  <c r="B1004" i="2" s="1"/>
  <c r="C1002" i="2"/>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H1023" i="2"/>
  <c r="J1023" i="2"/>
  <c r="C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H1044" i="2"/>
  <c r="J1044" i="2"/>
  <c r="C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H1065" i="2"/>
  <c r="C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H1107" i="2"/>
  <c r="C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J1149" i="2"/>
  <c r="C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J1170" i="2" l="1"/>
  <c r="B1171" i="2"/>
  <c r="B1172" i="2" s="1"/>
  <c r="H1171" i="2"/>
  <c r="H1170" i="2"/>
  <c r="C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H1191" i="2" l="1"/>
  <c r="J1191" i="2"/>
  <c r="B1192" i="2"/>
  <c r="B1193" i="2" s="1"/>
  <c r="H1192" i="2"/>
  <c r="C1191"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H1233" i="2"/>
  <c r="J1233" i="2"/>
  <c r="C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H1254" i="2"/>
  <c r="B1255" i="2"/>
  <c r="B1256" i="2" s="1"/>
  <c r="C1254" i="2"/>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H1275" i="2"/>
  <c r="J1275" i="2"/>
  <c r="C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J1296" i="2"/>
  <c r="H1296" i="2"/>
  <c r="C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H1317" i="2"/>
  <c r="C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H1380" i="2" l="1"/>
  <c r="J1380" i="2"/>
  <c r="B1381" i="2"/>
  <c r="B1382" i="2" s="1"/>
  <c r="H1381" i="2"/>
  <c r="C1380"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H1401" i="2" l="1"/>
  <c r="J1401" i="2"/>
  <c r="B1402" i="2"/>
  <c r="B1403" i="2" s="1"/>
  <c r="H1402" i="2"/>
  <c r="C1401"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H1422" i="2" l="1"/>
  <c r="J1422" i="2"/>
  <c r="B1423" i="2"/>
  <c r="B1424" i="2" s="1"/>
  <c r="H1423" i="2"/>
  <c r="C1422"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H1443" i="2" l="1"/>
  <c r="J1443" i="2"/>
  <c r="B1444" i="2"/>
  <c r="B1445" i="2" s="1"/>
  <c r="H1444" i="2"/>
  <c r="C1443"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H1464" i="2"/>
  <c r="J1464" i="2"/>
  <c r="B1465" i="2"/>
  <c r="B1466" i="2" s="1"/>
  <c r="C1464" i="2"/>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H1485" i="2"/>
  <c r="J1485" i="2"/>
  <c r="B1486" i="2"/>
  <c r="B1487" i="2" s="1"/>
  <c r="C1485" i="2"/>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H1506" i="2"/>
  <c r="J1506" i="2"/>
  <c r="B1507" i="2"/>
  <c r="B1508" i="2" s="1"/>
  <c r="C1506" i="2"/>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H1527" i="2" l="1"/>
  <c r="J1527" i="2"/>
  <c r="B1528" i="2"/>
  <c r="B1529" i="2" s="1"/>
  <c r="H1528" i="2"/>
  <c r="C1527"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H1548" i="2"/>
  <c r="C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H1569" i="2"/>
  <c r="C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H1632" i="2" l="1"/>
  <c r="J1632" i="2"/>
  <c r="B1633" i="2"/>
  <c r="B1634" i="2" s="1"/>
  <c r="H1633" i="2"/>
  <c r="C1632"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H1653" i="2" l="1"/>
  <c r="J1653" i="2"/>
  <c r="B1654" i="2"/>
  <c r="B1655" i="2" s="1"/>
  <c r="H1654" i="2"/>
  <c r="C1653"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H1674" i="2" l="1"/>
  <c r="J1674" i="2"/>
  <c r="B1675" i="2"/>
  <c r="B1676" i="2" s="1"/>
  <c r="H1675" i="2"/>
  <c r="C1674"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H1737" i="2" l="1"/>
  <c r="J1737" i="2"/>
  <c r="B1738" i="2"/>
  <c r="B1739" i="2" s="1"/>
  <c r="H1738" i="2"/>
  <c r="C1737"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H1758" i="2" l="1"/>
  <c r="J1758" i="2"/>
  <c r="B1759" i="2"/>
  <c r="B1760" i="2" s="1"/>
  <c r="H1759" i="2"/>
  <c r="C1758"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H1779" i="2" l="1"/>
  <c r="J1779" i="2"/>
  <c r="B1780" i="2"/>
  <c r="B1781" i="2" s="1"/>
  <c r="H1780" i="2"/>
  <c r="C1779"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H1800" i="2"/>
  <c r="B1801" i="2"/>
  <c r="B1802" i="2" s="1"/>
  <c r="J1800" i="2"/>
  <c r="C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J1821" i="2"/>
  <c r="B1822" i="2"/>
  <c r="B1823" i="2" s="1"/>
  <c r="H1821" i="2"/>
  <c r="C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H1842" i="2"/>
  <c r="J1842" i="2"/>
  <c r="B1843" i="2"/>
  <c r="B1844" i="2" s="1"/>
  <c r="C1842" i="2"/>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H1863" i="2" l="1"/>
  <c r="J1863" i="2"/>
  <c r="B1864" i="2"/>
  <c r="B1865" i="2" s="1"/>
  <c r="H1864" i="2"/>
  <c r="C1863"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H1884" i="2" l="1"/>
  <c r="J1884" i="2"/>
  <c r="B1885" i="2"/>
  <c r="B1886" i="2" s="1"/>
  <c r="H1885" i="2"/>
  <c r="C1884"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H1905" i="2"/>
  <c r="J1905" i="2"/>
  <c r="B1906" i="2"/>
  <c r="B1907" i="2" s="1"/>
  <c r="C1905" i="2"/>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H1926" i="2"/>
  <c r="J1926" i="2"/>
  <c r="B1927" i="2"/>
  <c r="B1928" i="2" s="1"/>
  <c r="C1926" i="2"/>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H1947" i="2"/>
  <c r="J1947" i="2"/>
  <c r="B1948" i="2"/>
  <c r="B1949" i="2" s="1"/>
  <c r="C1947" i="2"/>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H1968" i="2"/>
  <c r="J1968" i="2"/>
  <c r="B1969" i="2"/>
  <c r="B1970" i="2" s="1"/>
  <c r="C1968" i="2"/>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H1989" i="2"/>
  <c r="J1989" i="2"/>
  <c r="C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H2010" i="2"/>
  <c r="J2010" i="2"/>
  <c r="C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H2031" i="2"/>
  <c r="B2032" i="2"/>
  <c r="B2033" i="2" s="1"/>
  <c r="H2032" i="2"/>
  <c r="C2031"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H2052" i="2"/>
  <c r="J2052" i="2"/>
  <c r="B2053" i="2"/>
  <c r="C2052"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H2073" i="2"/>
  <c r="J2073" i="2"/>
  <c r="B2074" i="2"/>
  <c r="B2075" i="2" s="1"/>
  <c r="C2073" i="2"/>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H2094" i="2"/>
  <c r="J2094" i="2"/>
  <c r="B2095" i="2"/>
  <c r="B2096" i="2" s="1"/>
  <c r="C2094" i="2"/>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H2115" i="2"/>
  <c r="J2115" i="2"/>
  <c r="B2116" i="2"/>
  <c r="B2117" i="2" s="1"/>
  <c r="C2115" i="2"/>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H2136" i="2"/>
  <c r="J2136" i="2"/>
  <c r="H2137" i="2"/>
  <c r="C2136"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J2157" i="2"/>
  <c r="H2158" i="2"/>
  <c r="C2157"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F6" i="11" l="1"/>
  <c r="H6" i="11"/>
  <c r="I6" i="11"/>
  <c r="C9" i="12"/>
  <c r="C9" i="11"/>
  <c r="D9" i="11"/>
  <c r="D9" i="12"/>
  <c r="F8" i="11"/>
  <c r="J8" i="12"/>
  <c r="H8" i="11"/>
  <c r="I8" i="11"/>
  <c r="I8" i="12"/>
  <c r="H8" i="12"/>
  <c r="F8" i="12"/>
  <c r="AH8" i="12" l="1"/>
  <c r="X8" i="12"/>
  <c r="R8" i="12"/>
  <c r="V8" i="12"/>
  <c r="P8" i="12"/>
  <c r="J9" i="12"/>
  <c r="T8" i="12"/>
  <c r="K8" i="12"/>
  <c r="AI8" i="12" s="1"/>
  <c r="AJ8" i="12"/>
  <c r="AD8" i="12"/>
  <c r="Z8" i="12"/>
  <c r="N8" i="12"/>
  <c r="AB8" i="12"/>
  <c r="AF8" i="12"/>
  <c r="F9" i="11"/>
  <c r="H9" i="11"/>
  <c r="L9" i="11"/>
  <c r="I9" i="11"/>
  <c r="B10" i="11"/>
  <c r="G9" i="11"/>
  <c r="I9" i="12"/>
  <c r="G9" i="12"/>
  <c r="H9" i="12"/>
  <c r="B10" i="12"/>
  <c r="F9" i="12"/>
  <c r="AG8" i="12" l="1"/>
  <c r="W8" i="12"/>
  <c r="S8" i="12"/>
  <c r="U8" i="12"/>
  <c r="AC8" i="12"/>
  <c r="O8" i="12"/>
  <c r="Q8" i="12"/>
  <c r="AA8" i="12"/>
  <c r="AK8" i="12"/>
  <c r="Y8" i="12"/>
  <c r="AE8" i="12"/>
  <c r="D10" i="12"/>
  <c r="C10" i="12"/>
  <c r="D10" i="11"/>
  <c r="C10" i="11"/>
  <c r="AH9" i="12"/>
  <c r="AI9" i="12" s="1"/>
  <c r="P9" i="12"/>
  <c r="AB9" i="12"/>
  <c r="AD9" i="12"/>
  <c r="T9" i="12"/>
  <c r="K9" i="12"/>
  <c r="Z9" i="12"/>
  <c r="N9" i="12"/>
  <c r="O9" i="12" s="1"/>
  <c r="X9" i="12"/>
  <c r="Y9" i="12" s="1"/>
  <c r="AF9" i="12"/>
  <c r="R9" i="12"/>
  <c r="AJ9" i="12"/>
  <c r="AA9" i="12" l="1"/>
  <c r="AG9" i="12"/>
  <c r="Q9" i="12"/>
  <c r="U9" i="12"/>
  <c r="AK9" i="12"/>
  <c r="AE9" i="12"/>
  <c r="S9" i="12"/>
  <c r="AC9" i="12"/>
  <c r="B11" i="12"/>
  <c r="C11" i="12" s="1"/>
  <c r="G10" i="12"/>
  <c r="F10" i="12"/>
  <c r="I10" i="12"/>
  <c r="H10" i="12"/>
  <c r="J10" i="12"/>
  <c r="L10" i="11"/>
  <c r="I10" i="11"/>
  <c r="H10" i="11"/>
  <c r="G10" i="11"/>
  <c r="F10" i="11"/>
  <c r="B11" i="11"/>
  <c r="C11" i="11" s="1"/>
  <c r="D11" i="12" l="1"/>
  <c r="E11" i="12" s="1"/>
  <c r="F11" i="11"/>
  <c r="I11" i="11"/>
  <c r="L11" i="11"/>
  <c r="G11" i="11"/>
  <c r="H11" i="11"/>
  <c r="D11" i="11"/>
  <c r="E11" i="11" s="1"/>
  <c r="K10" i="12"/>
  <c r="V9" i="12" s="1"/>
  <c r="W9" i="12" s="1"/>
  <c r="B12" i="12"/>
  <c r="C12" i="12" s="1"/>
  <c r="H11" i="12"/>
  <c r="I11" i="12"/>
  <c r="G11" i="12"/>
  <c r="F11" i="12"/>
  <c r="AH10" i="12"/>
  <c r="AF10" i="12"/>
  <c r="AD10" i="12"/>
  <c r="AJ10" i="12"/>
  <c r="Z10" i="12"/>
  <c r="X10" i="12"/>
  <c r="AB10" i="12"/>
  <c r="J11" i="12"/>
  <c r="AB11" i="12" s="1"/>
  <c r="P10" i="12"/>
  <c r="R10" i="12" s="1"/>
  <c r="T10" i="12" s="1"/>
  <c r="V10" i="12" s="1"/>
  <c r="B12" i="11"/>
  <c r="AG10" i="12" l="1"/>
  <c r="AI10" i="12"/>
  <c r="AE10" i="12"/>
  <c r="AK10" i="12"/>
  <c r="W10" i="12"/>
  <c r="AC10" i="12"/>
  <c r="Y10" i="12"/>
  <c r="AA10" i="12"/>
  <c r="U10" i="12"/>
  <c r="S10" i="12"/>
  <c r="Q10" i="12"/>
  <c r="D12" i="12"/>
  <c r="AJ11" i="12"/>
  <c r="AH11" i="12"/>
  <c r="AD11" i="12"/>
  <c r="N11" i="12"/>
  <c r="B13" i="12"/>
  <c r="F12" i="12"/>
  <c r="I12" i="12"/>
  <c r="G12" i="12"/>
  <c r="H12" i="12"/>
  <c r="R11" i="12"/>
  <c r="V11" i="12"/>
  <c r="P11" i="12"/>
  <c r="T11" i="12"/>
  <c r="AF11" i="12"/>
  <c r="X11" i="12"/>
  <c r="K11" i="12"/>
  <c r="J12" i="12"/>
  <c r="V12" i="12" s="1"/>
  <c r="Z11" i="12"/>
  <c r="C12" i="11"/>
  <c r="D12" i="11"/>
  <c r="AK11" i="12" l="1"/>
  <c r="U11" i="12"/>
  <c r="Q11" i="12"/>
  <c r="O11" i="12"/>
  <c r="AC11" i="12"/>
  <c r="Y11" i="12"/>
  <c r="AG11" i="12"/>
  <c r="AE11" i="12"/>
  <c r="W11" i="12"/>
  <c r="AA11" i="12"/>
  <c r="S11" i="12"/>
  <c r="AI11" i="12"/>
  <c r="D13" i="12"/>
  <c r="T12" i="12"/>
  <c r="AB12" i="12"/>
  <c r="AC12" i="12" s="1"/>
  <c r="AJ12" i="12"/>
  <c r="AK12" i="12" s="1"/>
  <c r="C13" i="12"/>
  <c r="J13" i="12" s="1"/>
  <c r="N13" i="12" s="1"/>
  <c r="AH12" i="12"/>
  <c r="K12" i="12"/>
  <c r="W12" i="12" s="1"/>
  <c r="P12" i="12"/>
  <c r="N12" i="12"/>
  <c r="O12" i="12" s="1"/>
  <c r="R12" i="12"/>
  <c r="X12" i="12"/>
  <c r="Y12" i="12" s="1"/>
  <c r="L12" i="11"/>
  <c r="I12" i="11"/>
  <c r="G12" i="11"/>
  <c r="H12" i="11"/>
  <c r="F12" i="11"/>
  <c r="AF12" i="12"/>
  <c r="AG12" i="12" s="1"/>
  <c r="AD12" i="12"/>
  <c r="AE12" i="12" s="1"/>
  <c r="Z12" i="12"/>
  <c r="AA12" i="12" s="1"/>
  <c r="B13" i="11"/>
  <c r="Q12" i="12" l="1"/>
  <c r="AI12" i="12"/>
  <c r="U12" i="12"/>
  <c r="S12" i="12"/>
  <c r="B14" i="12"/>
  <c r="D14" i="12" s="1"/>
  <c r="E13" i="12"/>
  <c r="F13" i="12"/>
  <c r="H13" i="12"/>
  <c r="I13" i="12"/>
  <c r="K13" i="12" s="1"/>
  <c r="G13" i="12"/>
  <c r="AD13" i="12"/>
  <c r="Z13" i="12"/>
  <c r="AF13" i="12"/>
  <c r="AB13" i="12"/>
  <c r="P13" i="12"/>
  <c r="X13" i="12"/>
  <c r="T13" i="12"/>
  <c r="R13" i="12"/>
  <c r="V13" i="12"/>
  <c r="AJ13" i="12"/>
  <c r="AH13" i="12"/>
  <c r="D13" i="11"/>
  <c r="C13" i="11"/>
  <c r="C14" i="12" l="1"/>
  <c r="J14" i="12" s="1"/>
  <c r="P14" i="12" s="1"/>
  <c r="O13" i="12"/>
  <c r="Y13" i="12"/>
  <c r="AC13" i="12"/>
  <c r="AK13" i="12"/>
  <c r="S13" i="12"/>
  <c r="AI13" i="12"/>
  <c r="Q13" i="12"/>
  <c r="W13" i="12"/>
  <c r="AG13" i="12"/>
  <c r="AA13" i="12"/>
  <c r="U13" i="12"/>
  <c r="AE13" i="12"/>
  <c r="G13" i="11"/>
  <c r="F13" i="11"/>
  <c r="E13" i="11"/>
  <c r="H13" i="11"/>
  <c r="L13" i="11"/>
  <c r="I13" i="11"/>
  <c r="B14" i="11"/>
  <c r="G14" i="12" l="1"/>
  <c r="F14" i="12"/>
  <c r="I14" i="12"/>
  <c r="K14" i="12" s="1"/>
  <c r="E14" i="12"/>
  <c r="H14" i="12"/>
  <c r="B15" i="12"/>
  <c r="D15" i="12" s="1"/>
  <c r="N14" i="12"/>
  <c r="Z14" i="12"/>
  <c r="R14" i="12"/>
  <c r="AF14" i="12"/>
  <c r="AD14" i="12"/>
  <c r="AB14" i="12"/>
  <c r="X14" i="12"/>
  <c r="T14" i="12"/>
  <c r="V14" i="12"/>
  <c r="AH14" i="12"/>
  <c r="AJ14" i="12"/>
  <c r="C14" i="11"/>
  <c r="D14" i="11"/>
  <c r="AA14" i="12" l="1"/>
  <c r="C15" i="12"/>
  <c r="B16" i="12" s="1"/>
  <c r="D16" i="12" s="1"/>
  <c r="W14" i="12"/>
  <c r="S14" i="12"/>
  <c r="Q14" i="12"/>
  <c r="AI14" i="12"/>
  <c r="O14" i="12"/>
  <c r="AG14" i="12"/>
  <c r="AE14" i="12"/>
  <c r="AK14" i="12"/>
  <c r="U14" i="12"/>
  <c r="Y14" i="12"/>
  <c r="AC14" i="12"/>
  <c r="G14" i="11"/>
  <c r="H14" i="11"/>
  <c r="I14" i="11"/>
  <c r="F14" i="11"/>
  <c r="L14" i="11"/>
  <c r="E14" i="11"/>
  <c r="B15" i="11"/>
  <c r="H15" i="12" l="1"/>
  <c r="I15" i="12"/>
  <c r="C16" i="12"/>
  <c r="E16" i="12" s="1"/>
  <c r="J15" i="12"/>
  <c r="AD15" i="12" s="1"/>
  <c r="E15" i="12"/>
  <c r="F15" i="12"/>
  <c r="G15" i="12"/>
  <c r="D15" i="11"/>
  <c r="C15" i="11"/>
  <c r="F16" i="12" l="1"/>
  <c r="H16" i="12"/>
  <c r="B17" i="12"/>
  <c r="D17" i="12" s="1"/>
  <c r="I16" i="12"/>
  <c r="V15" i="12"/>
  <c r="N15" i="12"/>
  <c r="AH15" i="12"/>
  <c r="X15" i="12"/>
  <c r="J16" i="12"/>
  <c r="P16" i="12" s="1"/>
  <c r="P15" i="12"/>
  <c r="T15" i="12"/>
  <c r="R15" i="12"/>
  <c r="AF15" i="12"/>
  <c r="K15" i="12"/>
  <c r="AE15" i="12" s="1"/>
  <c r="AJ15" i="12"/>
  <c r="AB15" i="12"/>
  <c r="Z15" i="12"/>
  <c r="C17" i="12"/>
  <c r="B18" i="12" s="1"/>
  <c r="B16" i="11"/>
  <c r="C16" i="11" s="1"/>
  <c r="H15" i="11"/>
  <c r="I15" i="11"/>
  <c r="L15" i="11"/>
  <c r="G15" i="11"/>
  <c r="F15" i="11"/>
  <c r="E15" i="11"/>
  <c r="AA15" i="12" l="1"/>
  <c r="Q15" i="12"/>
  <c r="AC15" i="12"/>
  <c r="AK15" i="12"/>
  <c r="U15" i="12"/>
  <c r="Y15" i="12"/>
  <c r="K16" i="12"/>
  <c r="Q16" i="12" s="1"/>
  <c r="AF16" i="12"/>
  <c r="R16" i="12"/>
  <c r="AJ16" i="12"/>
  <c r="N16" i="12"/>
  <c r="T16" i="12"/>
  <c r="Z16" i="12"/>
  <c r="AD16" i="12"/>
  <c r="AI15" i="12"/>
  <c r="AG15" i="12"/>
  <c r="X16" i="12"/>
  <c r="AH16" i="12"/>
  <c r="O15" i="12"/>
  <c r="S15" i="12"/>
  <c r="W15" i="12"/>
  <c r="V16" i="12"/>
  <c r="AB16" i="12"/>
  <c r="AC16" i="12" s="1"/>
  <c r="H17" i="12"/>
  <c r="E17" i="12"/>
  <c r="I17" i="12"/>
  <c r="F17" i="12"/>
  <c r="J17" i="12"/>
  <c r="D16" i="11"/>
  <c r="E16" i="11" s="1"/>
  <c r="C18" i="12"/>
  <c r="D18" i="12"/>
  <c r="B17" i="11"/>
  <c r="G16" i="11"/>
  <c r="H16" i="11"/>
  <c r="F16" i="11"/>
  <c r="I16" i="11"/>
  <c r="L16" i="11"/>
  <c r="G16" i="12"/>
  <c r="AG16" i="12" l="1"/>
  <c r="Y16" i="12"/>
  <c r="S16" i="12"/>
  <c r="J18" i="12"/>
  <c r="W18" i="12" s="1"/>
  <c r="AI16" i="12"/>
  <c r="AK16" i="12"/>
  <c r="W16" i="12"/>
  <c r="AE16" i="12"/>
  <c r="AA16" i="12"/>
  <c r="U16" i="12"/>
  <c r="O16" i="12"/>
  <c r="AF17" i="12"/>
  <c r="R17" i="12"/>
  <c r="AD17" i="12"/>
  <c r="N17" i="12"/>
  <c r="X17" i="12"/>
  <c r="T17" i="12"/>
  <c r="K17" i="12"/>
  <c r="P17" i="12"/>
  <c r="Z17" i="12"/>
  <c r="V17" i="12"/>
  <c r="AJ17" i="12"/>
  <c r="AH17" i="12"/>
  <c r="AB17" i="12"/>
  <c r="G17" i="12"/>
  <c r="B19" i="12"/>
  <c r="H18" i="12"/>
  <c r="E18" i="12"/>
  <c r="I18" i="12"/>
  <c r="F18" i="12"/>
  <c r="C17" i="11"/>
  <c r="D17" i="11"/>
  <c r="AJ18" i="12" l="1"/>
  <c r="AE18" i="12"/>
  <c r="R18" i="12"/>
  <c r="Y18" i="12"/>
  <c r="P18" i="12"/>
  <c r="AC18" i="12"/>
  <c r="X18" i="12"/>
  <c r="N18" i="12"/>
  <c r="AA18" i="12"/>
  <c r="U18" i="12"/>
  <c r="AB18" i="12"/>
  <c r="S18" i="12"/>
  <c r="Z18" i="12"/>
  <c r="AK18" i="12"/>
  <c r="AF18" i="12"/>
  <c r="K18" i="12"/>
  <c r="AI18" i="12"/>
  <c r="AD18" i="12"/>
  <c r="AH18" i="12"/>
  <c r="L18" i="12"/>
  <c r="Q18" i="12"/>
  <c r="T18" i="12"/>
  <c r="V18" i="12"/>
  <c r="AG18" i="12"/>
  <c r="O18" i="12"/>
  <c r="AG17" i="12"/>
  <c r="U17" i="12"/>
  <c r="AC17" i="12"/>
  <c r="AI17" i="12"/>
  <c r="Y17" i="12"/>
  <c r="AK17" i="12"/>
  <c r="O17" i="12"/>
  <c r="W17" i="12"/>
  <c r="AE17" i="12"/>
  <c r="Q17" i="12"/>
  <c r="S17" i="12"/>
  <c r="AA17" i="12"/>
  <c r="D19" i="12"/>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L17" i="12" l="1"/>
  <c r="L16" i="12"/>
  <c r="R68" i="12"/>
  <c r="S68" i="12" s="1"/>
  <c r="L9" i="12"/>
  <c r="L8" i="12"/>
  <c r="L10" i="12"/>
  <c r="N10" i="12" s="1"/>
  <c r="O10" i="12" s="1"/>
  <c r="L11" i="12"/>
  <c r="L14" i="12"/>
  <c r="L13" i="12"/>
  <c r="L15" i="12"/>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B68" i="11" l="1"/>
  <c r="H67" i="11"/>
  <c r="G67" i="11"/>
  <c r="F67" i="11"/>
  <c r="L67" i="11"/>
  <c r="I67" i="11"/>
  <c r="D68" i="11" l="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s="1"/>
  <c r="J105" i="11" l="1"/>
  <c r="K105" i="11" s="1"/>
  <c r="J65" i="11"/>
  <c r="K65" i="11" s="1"/>
  <c r="J67" i="11"/>
  <c r="K67" i="11" s="1"/>
  <c r="J11" i="11"/>
  <c r="J12" i="11" s="1"/>
  <c r="K12" i="11" s="1"/>
  <c r="J53" i="11"/>
  <c r="K53" i="11" s="1"/>
  <c r="J29" i="11"/>
  <c r="K29" i="11" s="1"/>
  <c r="J13" i="11"/>
  <c r="K13" i="11" s="1"/>
  <c r="J62" i="11"/>
  <c r="K62" i="11" s="1"/>
  <c r="J63" i="11"/>
  <c r="J64" i="11" s="1"/>
  <c r="K64" i="11" s="1"/>
  <c r="J6" i="11"/>
  <c r="K6" i="11" s="1"/>
  <c r="J17" i="11"/>
  <c r="K17" i="11" s="1"/>
  <c r="J31" i="11"/>
  <c r="K31" i="11" s="1"/>
  <c r="J8" i="11"/>
  <c r="K8" i="11" s="1"/>
  <c r="J16" i="11"/>
  <c r="K16" i="11" s="1"/>
  <c r="J7" i="11"/>
  <c r="J14" i="11"/>
  <c r="K14" i="11" s="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J60" i="11"/>
  <c r="K60" i="11" s="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11" i="11" l="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K9" i="11" l="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M7" i="10"/>
  <c r="L6" i="10" a="1"/>
  <c r="L6" i="10" s="1"/>
  <c r="K6" i="10" a="1"/>
  <c r="K6" i="10" s="1"/>
  <c r="F6" i="10"/>
  <c r="I6" i="10"/>
  <c r="J6" i="10"/>
  <c r="L7" i="10" a="1"/>
  <c r="L7" i="10" s="1"/>
  <c r="M6" i="10"/>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O7" i="10" l="1"/>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<sst xmlns="http://schemas.openxmlformats.org/spreadsheetml/2006/main" count="3529" uniqueCount="451">
  <si>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</si>
  <si>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</si>
  <si>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</si>
  <si>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</si>
  <si>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</si>
  <si>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</si>
  <si>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</si>
  <si>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</si>
  <si>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</si>
  <si>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</si>
  <si>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</si>
  <si>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</si>
  <si>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</si>
  <si>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</si>
  <si>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</si>
  <si>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</si>
  <si>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</si>
  <si>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</si>
  <si>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</si>
  <si>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</si>
  <si>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</si>
  <si>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</si>
  <si>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</si>
  <si>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</si>
  <si>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</si>
  <si>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</si>
  <si>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</si>
  <si>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</si>
  <si>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</si>
  <si>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</si>
  <si>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</si>
  <si>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</si>
  <si>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</si>
  <si>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</si>
  <si>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</si>
  <si>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</si>
  <si>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</si>
  <si>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</si>
  <si>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</si>
  <si>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</si>
  <si>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</si>
  <si>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</si>
  <si>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</si>
  <si>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</si>
  <si>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</si>
  <si>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</si>
  <si>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</si>
  <si>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</si>
  <si>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</si>
  <si>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</si>
  <si>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</si>
  <si>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</si>
  <si>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</si>
  <si>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</si>
  <si>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</si>
  <si>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</si>
  <si>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</si>
  <si>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</si>
  <si>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</si>
  <si>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</si>
  <si>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</si>
  <si>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</si>
  <si>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</si>
  <si>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</si>
  <si>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</si>
  <si>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</si>
  <si>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</si>
  <si>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</si>
  <si>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</si>
  <si>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</si>
  <si>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</si>
  <si>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</si>
  <si>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</si>
  <si>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</si>
  <si>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</si>
  <si>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</si>
  <si>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</si>
  <si>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</si>
  <si>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</si>
  <si>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</si>
  <si>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</si>
  <si>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</si>
  <si>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</si>
  <si>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</si>
  <si>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</si>
  <si>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</si>
  <si>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</si>
  <si>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</si>
  <si>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</si>
  <si>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</si>
  <si>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</si>
  <si>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</si>
  <si>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</si>
  <si>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</si>
  <si>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</si>
  <si>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</si>
  <si>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</si>
  <si>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</si>
  <si>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</si>
  <si>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</si>
  <si>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</si>
  <si>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</si>
  <si>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</si>
  <si>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</si>
  <si>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</si>
  <si>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</si>
  <si>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</si>
  <si>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</si>
  <si>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</si>
  <si>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</si>
  <si>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</si>
  <si>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</si>
  <si>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</si>
  <si>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</si>
  <si>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</si>
  <si>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</si>
  <si>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</si>
  <si>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</si>
  <si>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</si>
  <si>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</si>
  <si>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</si>
  <si>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</si>
  <si>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</si>
  <si>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</si>
  <si>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</si>
  <si>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</si>
  <si>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</si>
  <si>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</si>
  <si>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</si>
  <si>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</si>
  <si>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</si>
  <si>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</si>
  <si>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</si>
  <si>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</si>
  <si>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</si>
  <si>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</si>
  <si>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</si>
  <si>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</si>
  <si>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</si>
  <si>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</si>
  <si>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</si>
  <si>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</si>
  <si>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</si>
  <si>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</si>
  <si>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</si>
  <si>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</si>
  <si>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</si>
  <si>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</si>
  <si>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</si>
  <si>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</si>
  <si>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</si>
  <si>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</si>
  <si>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</si>
  <si>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</si>
  <si>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</si>
  <si>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</si>
  <si>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</si>
  <si>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</si>
  <si>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</si>
  <si>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</si>
  <si>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</si>
  <si>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</si>
  <si>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</si>
  <si>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</si>
  <si>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</si>
  <si>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</si>
  <si>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</si>
  <si>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</si>
  <si>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</si>
  <si>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</si>
  <si>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</si>
  <si>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</si>
  <si>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</si>
  <si>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</si>
  <si>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</si>
  <si>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</si>
  <si>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</si>
  <si>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</si>
  <si>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</si>
  <si>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</si>
  <si>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</si>
  <si>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</si>
  <si>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</si>
  <si>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</si>
  <si>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</si>
  <si>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</si>
  <si>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</si>
  <si>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</si>
  <si>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</si>
  <si>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</si>
  <si>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</si>
  <si>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</si>
  <si>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</si>
  <si>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</si>
  <si>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</si>
  <si>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</si>
  <si>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</si>
  <si>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</si>
  <si>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</si>
  <si>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</si>
  <si>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</si>
  <si>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</si>
  <si>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</si>
  <si>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</si>
  <si>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</si>
  <si>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</si>
  <si>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</si>
  <si>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</si>
  <si>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</si>
  <si>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</si>
  <si>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</si>
  <si>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</si>
  <si>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</si>
  <si>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</si>
  <si>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</si>
  <si>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</si>
  <si>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</si>
  <si>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</si>
  <si>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</si>
  <si>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</si>
  <si>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</si>
  <si>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</si>
  <si>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</si>
  <si>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</si>
  <si>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</si>
  <si>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</si>
  <si>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</si>
  <si>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</si>
  <si>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</si>
  <si>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</si>
  <si>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</si>
  <si>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</si>
  <si>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</si>
  <si>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</si>
  <si>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</si>
  <si>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</si>
  <si>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</si>
  <si>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</si>
  <si>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</si>
  <si>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</si>
  <si>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</si>
  <si>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</si>
  <si>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</si>
  <si>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</si>
  <si>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</si>
  <si>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</si>
  <si>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</si>
  <si>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</si>
  <si>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</si>
  <si>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</si>
  <si>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</si>
  <si>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</si>
  <si>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</si>
  <si>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</si>
  <si>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</si>
  <si>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</si>
  <si>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</si>
  <si>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</si>
  <si>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</si>
  <si>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</si>
  <si>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</si>
  <si>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</si>
  <si>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</si>
  <si>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</si>
  <si>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</si>
  <si>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</si>
  <si>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</si>
  <si>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</si>
  <si>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</si>
  <si>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</si>
  <si>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</si>
  <si>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</si>
  <si>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</si>
  <si>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</si>
  <si>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</si>
  <si>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</si>
  <si>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</si>
  <si>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</si>
  <si>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</si>
  <si>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</si>
  <si>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</si>
  <si>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</si>
  <si>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</si>
  <si>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</si>
  <si>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</si>
  <si>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</si>
  <si>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</si>
  <si>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</si>
  <si>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</si>
  <si>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</si>
  <si>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</si>
  <si>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</si>
  <si>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</si>
  <si>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</si>
  <si>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</si>
  <si>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</si>
  <si>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</si>
  <si>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</si>
  <si>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</si>
  <si>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</si>
  <si>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</si>
  <si>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</si>
  <si>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</si>
  <si>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</si>
  <si>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</si>
  <si>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</si>
  <si>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</si>
  <si>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</si>
  <si>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</si>
  <si>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</si>
  <si>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</si>
  <si>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</si>
  <si>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</si>
  <si>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</si>
  <si>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</si>
  <si>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</si>
  <si>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</si>
  <si>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</si>
  <si>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</si>
  <si>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</si>
  <si>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</si>
  <si>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</si>
  <si>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</si>
  <si>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</si>
  <si>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</si>
  <si>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</si>
  <si>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</si>
  <si>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</si>
  <si>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</si>
  <si>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</si>
  <si>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</si>
  <si>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</si>
  <si>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</si>
  <si>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</si>
  <si>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</si>
  <si>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</si>
  <si>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</si>
  <si>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</si>
  <si>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</si>
  <si>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</si>
  <si>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</si>
  <si>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</si>
  <si>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</si>
  <si>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</si>
  <si>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</si>
  <si>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</si>
  <si>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</si>
  <si>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</si>
  <si>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</si>
  <si>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</si>
  <si>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</si>
  <si>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</si>
  <si>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</si>
  <si>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</si>
  <si>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</si>
  <si>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</si>
  <si>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</si>
  <si>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</si>
  <si>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</si>
  <si>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</si>
  <si>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</si>
  <si>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</si>
  <si>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</si>
  <si>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</si>
  <si>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</si>
  <si>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</si>
  <si>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</si>
  <si>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</si>
  <si>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</si>
  <si>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</si>
  <si>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</si>
  <si>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</si>
  <si>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</si>
  <si>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</si>
  <si>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</si>
  <si>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</si>
  <si>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</si>
  <si>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</si>
  <si>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</si>
  <si>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</si>
  <si>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</si>
  <si>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</si>
  <si>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</si>
  <si>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</si>
  <si>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</si>
  <si>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</si>
  <si>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</si>
  <si>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</si>
  <si>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</si>
  <si>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</si>
  <si>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</si>
  <si>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</si>
  <si>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</si>
  <si>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</si>
  <si>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</si>
  <si>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</si>
  <si>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</si>
  <si>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</si>
  <si>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</si>
  <si>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</si>
  <si>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</si>
  <si>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</si>
  <si>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</si>
  <si>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</si>
  <si>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</si>
  <si>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</si>
  <si>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</si>
  <si>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</si>
  <si>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</si>
  <si>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</si>
  <si>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</si>
  <si>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</si>
  <si>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</si>
  <si>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</si>
  <si>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</si>
  <si>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</si>
  <si>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</si>
  <si>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</si>
  <si>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</si>
  <si>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</si>
  <si>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</si>
  <si>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</si>
  <si>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</si>
  <si>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</si>
  <si>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</si>
  <si>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</si>
  <si>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</si>
  <si>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</si>
  <si>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</si>
  <si>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</si>
  <si>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</si>
  <si>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</si>
  <si>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</si>
  <si>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ATA PE 301/2024 - PMPA</t>
  </si>
  <si>
    <t>Preço Estimado</t>
  </si>
  <si>
    <t>LicitaCon</t>
  </si>
  <si>
    <t>26.0.000132784-3</t>
  </si>
  <si>
    <t>ATC-DC</t>
  </si>
  <si>
    <t>Viviane M.Demoly</t>
  </si>
  <si>
    <t>Folha 1</t>
  </si>
  <si>
    <t>Folha 2</t>
  </si>
  <si>
    <t>Bloco 1</t>
  </si>
  <si>
    <t>Bloco 2</t>
  </si>
  <si>
    <t>Bloco 3</t>
  </si>
  <si>
    <t>Bloco 4</t>
  </si>
  <si>
    <t>Bloco 5</t>
  </si>
  <si>
    <t>Bloco 6</t>
  </si>
  <si>
    <t>Talão 1</t>
  </si>
  <si>
    <t>Talão 2</t>
  </si>
  <si>
    <t>Folha 3</t>
  </si>
  <si>
    <t>Folha 4</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</si>
</sst>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72">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s>
  <cellStyleXfs count="188">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xf numFmtId="0" fontId="34" fillId="15" borderId="58" applyNumberFormat="0" applyAlignment="0" applyProtection="0"/>
    <xf numFmtId="0" fontId="29" fillId="15" borderId="70" applyNumberFormat="0" applyAlignment="0" applyProtection="0"/>
    <xf numFmtId="0" fontId="4" fillId="0" borderId="59" applyNumberFormat="0" applyFill="0" applyAlignment="0" applyProtection="0"/>
    <xf numFmtId="0" fontId="34" fillId="15" borderId="64" applyNumberFormat="0" applyAlignment="0" applyProtection="0"/>
    <xf numFmtId="0" fontId="31" fillId="14" borderId="60" applyNumberFormat="0" applyAlignment="0" applyProtection="0"/>
    <xf numFmtId="0" fontId="3" fillId="30" borderId="67" applyNumberFormat="0" applyFont="0" applyAlignment="0" applyProtection="0"/>
    <xf numFmtId="0" fontId="31" fillId="15" borderId="60" applyNumberFormat="0" applyAlignment="0" applyProtection="0"/>
    <xf numFmtId="0" fontId="34" fillId="15" borderId="68" applyNumberFormat="0" applyAlignment="0" applyProtection="0"/>
    <xf numFmtId="0" fontId="29" fillId="15" borderId="66" applyNumberFormat="0" applyAlignment="0" applyProtection="0"/>
    <xf numFmtId="0" fontId="31" fillId="14" borderId="66" applyNumberFormat="0" applyAlignment="0" applyProtection="0"/>
    <xf numFmtId="0" fontId="4" fillId="0" borderId="59" applyNumberFormat="0" applyFill="0" applyAlignment="0" applyProtection="0"/>
    <xf numFmtId="0" fontId="31" fillId="15" borderId="60" applyNumberFormat="0" applyAlignment="0" applyProtection="0"/>
    <xf numFmtId="0" fontId="34" fillId="15" borderId="58" applyNumberFormat="0" applyAlignment="0" applyProtection="0"/>
    <xf numFmtId="0" fontId="3" fillId="30" borderId="61" applyNumberFormat="0" applyFont="0" applyAlignment="0" applyProtection="0"/>
    <xf numFmtId="0" fontId="3" fillId="30" borderId="61" applyNumberFormat="0" applyFont="0" applyAlignment="0" applyProtection="0"/>
    <xf numFmtId="0" fontId="29" fillId="15" borderId="66" applyNumberFormat="0" applyAlignment="0" applyProtection="0"/>
    <xf numFmtId="0" fontId="31" fillId="15" borderId="56" applyNumberFormat="0" applyAlignment="0" applyProtection="0"/>
    <xf numFmtId="0" fontId="4" fillId="0" borderId="65" applyNumberFormat="0" applyFill="0" applyAlignment="0" applyProtection="0"/>
    <xf numFmtId="0" fontId="29" fillId="15" borderId="56" applyNumberFormat="0" applyAlignment="0" applyProtection="0"/>
    <xf numFmtId="0" fontId="29" fillId="15" borderId="60" applyNumberFormat="0" applyAlignment="0" applyProtection="0"/>
    <xf numFmtId="0" fontId="29" fillId="15" borderId="50" applyNumberFormat="0" applyAlignment="0" applyProtection="0"/>
    <xf numFmtId="0" fontId="34" fillId="15" borderId="68" applyNumberFormat="0" applyAlignment="0" applyProtection="0"/>
    <xf numFmtId="0" fontId="34" fillId="15" borderId="68" applyNumberFormat="0" applyAlignment="0" applyProtection="0"/>
    <xf numFmtId="0" fontId="31" fillId="14" borderId="70" applyNumberFormat="0" applyAlignment="0" applyProtection="0"/>
    <xf numFmtId="0" fontId="31" fillId="15" borderId="50" applyNumberFormat="0" applyAlignment="0" applyProtection="0"/>
    <xf numFmtId="0" fontId="31" fillId="15" borderId="66" applyNumberFormat="0" applyAlignment="0" applyProtection="0"/>
    <xf numFmtId="0" fontId="34" fillId="15" borderId="64" applyNumberFormat="0" applyAlignment="0" applyProtection="0"/>
    <xf numFmtId="0" fontId="4" fillId="0" borderId="63" applyNumberFormat="0" applyFill="0" applyAlignment="0" applyProtection="0"/>
    <xf numFmtId="0" fontId="34" fillId="15" borderId="62" applyNumberFormat="0" applyAlignment="0" applyProtection="0"/>
    <xf numFmtId="0" fontId="3" fillId="30" borderId="51" applyNumberFormat="0" applyFont="0" applyAlignment="0" applyProtection="0"/>
    <xf numFmtId="0" fontId="34" fillId="15" borderId="54" applyNumberFormat="0" applyAlignment="0" applyProtection="0"/>
    <xf numFmtId="0" fontId="34" fillId="15" borderId="54" applyNumberFormat="0" applyAlignment="0" applyProtection="0"/>
    <xf numFmtId="0" fontId="34" fillId="15" borderId="58" applyNumberFormat="0" applyAlignment="0" applyProtection="0"/>
    <xf numFmtId="0" fontId="3" fillId="30" borderId="71" applyNumberFormat="0" applyFont="0" applyAlignment="0" applyProtection="0"/>
    <xf numFmtId="0" fontId="29" fillId="15" borderId="60" applyNumberFormat="0" applyAlignment="0" applyProtection="0"/>
    <xf numFmtId="0" fontId="4" fillId="0" borderId="55" applyNumberFormat="0" applyFill="0" applyAlignment="0" applyProtection="0"/>
    <xf numFmtId="0" fontId="34" fillId="15" borderId="58" applyNumberFormat="0" applyAlignment="0" applyProtection="0"/>
    <xf numFmtId="0" fontId="34" fillId="15" borderId="62" applyNumberFormat="0" applyAlignment="0" applyProtection="0"/>
    <xf numFmtId="0" fontId="34" fillId="15" borderId="64" applyNumberFormat="0" applyAlignment="0" applyProtection="0"/>
    <xf numFmtId="0" fontId="29" fillId="15" borderId="70" applyNumberFormat="0" applyAlignment="0" applyProtection="0"/>
    <xf numFmtId="0" fontId="29" fillId="15" borderId="56" applyNumberFormat="0" applyAlignment="0" applyProtection="0"/>
    <xf numFmtId="0" fontId="29" fillId="15" borderId="56" applyNumberFormat="0" applyAlignment="0" applyProtection="0"/>
    <xf numFmtId="0" fontId="31" fillId="15" borderId="56" applyNumberFormat="0" applyAlignment="0" applyProtection="0"/>
    <xf numFmtId="0" fontId="31" fillId="14" borderId="56" applyNumberFormat="0" applyAlignment="0" applyProtection="0"/>
    <xf numFmtId="0" fontId="3" fillId="30" borderId="57" applyNumberFormat="0" applyFont="0" applyAlignment="0" applyProtection="0"/>
    <xf numFmtId="0" fontId="1" fillId="30" borderId="57" applyNumberFormat="0" applyFont="0" applyAlignment="0" applyProtection="0"/>
    <xf numFmtId="0" fontId="34" fillId="15" borderId="54" applyNumberFormat="0" applyAlignment="0" applyProtection="0"/>
    <xf numFmtId="0" fontId="34" fillId="15" borderId="54" applyNumberFormat="0" applyAlignment="0" applyProtection="0"/>
    <xf numFmtId="0" fontId="4" fillId="0" borderId="55" applyNumberFormat="0" applyFill="0" applyAlignment="0" applyProtection="0"/>
    <xf numFmtId="0" fontId="4" fillId="0" borderId="65" applyNumberFormat="0" applyFill="0" applyAlignment="0" applyProtection="0"/>
    <xf numFmtId="0" fontId="3" fillId="30" borderId="51" applyNumberFormat="0" applyFont="0" applyAlignment="0" applyProtection="0"/>
    <xf numFmtId="0" fontId="1" fillId="30" borderId="51" applyNumberFormat="0" applyFont="0" applyAlignment="0" applyProtection="0"/>
    <xf numFmtId="0" fontId="29" fillId="15" borderId="60" applyNumberFormat="0" applyAlignment="0" applyProtection="0"/>
    <xf numFmtId="0" fontId="1" fillId="30" borderId="61" applyNumberFormat="0" applyFont="0" applyAlignment="0" applyProtection="0"/>
    <xf numFmtId="0" fontId="34" fillId="15" borderId="64" applyNumberFormat="0" applyAlignment="0" applyProtection="0"/>
    <xf numFmtId="0" fontId="31" fillId="15" borderId="70" applyNumberFormat="0" applyAlignment="0" applyProtection="0"/>
    <xf numFmtId="0" fontId="31" fillId="15" borderId="66" applyNumberFormat="0" applyAlignment="0" applyProtection="0"/>
    <xf numFmtId="0" fontId="29" fillId="15" borderId="66" applyNumberFormat="0" applyAlignment="0" applyProtection="0"/>
    <xf numFmtId="0" fontId="1" fillId="30" borderId="71" applyNumberFormat="0" applyFont="0" applyAlignment="0" applyProtection="0"/>
    <xf numFmtId="0" fontId="4" fillId="0" borderId="69" applyNumberFormat="0" applyFill="0" applyAlignment="0" applyProtection="0"/>
    <xf numFmtId="0" fontId="34" fillId="15" borderId="62" applyNumberFormat="0" applyAlignment="0" applyProtection="0"/>
    <xf numFmtId="0" fontId="34" fillId="15" borderId="62" applyNumberFormat="0" applyAlignment="0" applyProtection="0"/>
    <xf numFmtId="0" fontId="1" fillId="30" borderId="67" applyNumberFormat="0" applyFont="0" applyAlignment="0" applyProtection="0"/>
    <xf numFmtId="0" fontId="34" fillId="15" borderId="68" applyNumberFormat="0" applyAlignment="0" applyProtection="0"/>
    <xf numFmtId="0" fontId="4" fillId="0" borderId="69" applyNumberFormat="0" applyFill="0" applyAlignment="0" applyProtection="0"/>
  </cellStyleXfs>
  <cellXfs count="294">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165" fontId="5" fillId="5" borderId="1" xfId="2" applyNumberFormat="1" applyFill="1" applyBorder="1" applyAlignment="1" applyProtection="1">
      <alignment horizontal="left" vertical="center"/>
      <protection locked="0"/>
    </xf>
    <xf numFmtId="165" fontId="13" fillId="5" borderId="1" xfId="11" applyNumberFormat="1" applyFont="1" applyFill="1" applyBorder="1" applyAlignment="1" applyProtection="1">
      <alignment horizontal="left"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4" fontId="13" fillId="5" borderId="1" xfId="4" applyNumberFormat="1"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0" fillId="5" borderId="6" xfId="2" applyFont="1" applyFill="1" applyBorder="1" applyAlignment="1" applyProtection="1">
      <alignment horizontal="left" vertical="center" wrapText="1"/>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88">
    <cellStyle name="20% - Accent1" xfId="10"/>
    <cellStyle name="20% - Accent1 2" xfId="101"/>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1 2" xfId="102"/>
    <cellStyle name="60% - Accent2" xfId="36"/>
    <cellStyle name="60% - Accent3" xfId="2"/>
    <cellStyle name="60% - Accent3 2" xfId="103"/>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1 2" xfId="104"/>
    <cellStyle name="Accent2" xfId="46"/>
    <cellStyle name="Accent3" xfId="47"/>
    <cellStyle name="Accent4" xfId="48"/>
    <cellStyle name="Accent5" xfId="49"/>
    <cellStyle name="Accent6" xfId="50"/>
    <cellStyle name="Bad" xfId="51"/>
    <cellStyle name="Bom 2" xfId="52"/>
    <cellStyle name="Calculation" xfId="53"/>
    <cellStyle name="Calculation 2" xfId="105"/>
    <cellStyle name="Calculation 2 2" xfId="163"/>
    <cellStyle name="Calculation 2 3" xfId="175"/>
    <cellStyle name="Calculation 2 4" xfId="131"/>
    <cellStyle name="Calculation 2 5" xfId="124"/>
    <cellStyle name="Calculation 3" xfId="114"/>
    <cellStyle name="Cálculo 2" xfId="54"/>
    <cellStyle name="Cálculo 2 2" xfId="143"/>
    <cellStyle name="Cálculo 2 3" xfId="141"/>
    <cellStyle name="Cálculo 2 4" xfId="142"/>
    <cellStyle name="Cálculo 2 5" xfId="180"/>
    <cellStyle name="Cálculo 3" xfId="106"/>
    <cellStyle name="Cálculo 3 2" xfId="164"/>
    <cellStyle name="Cálculo 3 3" xfId="157"/>
    <cellStyle name="Cálculo 3 4" xfId="138"/>
    <cellStyle name="Cálculo 3 5" xfId="162"/>
    <cellStyle name="Cálculo 4" xfId="115"/>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ntrada 2 2" xfId="147"/>
    <cellStyle name="Entrada 2 3" xfId="139"/>
    <cellStyle name="Entrada 2 4" xfId="134"/>
    <cellStyle name="Entrada 2 5" xfId="179"/>
    <cellStyle name="Entrada 3" xfId="107"/>
    <cellStyle name="Entrada 3 2" xfId="165"/>
    <cellStyle name="Entrada 3 3" xfId="129"/>
    <cellStyle name="Entrada 3 4" xfId="148"/>
    <cellStyle name="Entrada 3 5" xfId="178"/>
    <cellStyle name="Entrada 4" xfId="116"/>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Input 2" xfId="108"/>
    <cellStyle name="Input 2 2" xfId="166"/>
    <cellStyle name="Input 2 3" xfId="127"/>
    <cellStyle name="Input 2 4" xfId="132"/>
    <cellStyle name="Input 2 5" xfId="146"/>
    <cellStyle name="Input 3" xfId="117"/>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a 2 2" xfId="152"/>
    <cellStyle name="Nota 2 3" xfId="137"/>
    <cellStyle name="Nota 3" xfId="109"/>
    <cellStyle name="Nota 3 2" xfId="167"/>
    <cellStyle name="Nota 3 3" xfId="173"/>
    <cellStyle name="Nota 3 4" xfId="136"/>
    <cellStyle name="Nota 3 5" xfId="128"/>
    <cellStyle name="Nota 3 6" xfId="156"/>
    <cellStyle name="Nota 4" xfId="118"/>
    <cellStyle name="Note" xfId="76"/>
    <cellStyle name="Note 2" xfId="110"/>
    <cellStyle name="Note 2 2" xfId="168"/>
    <cellStyle name="Note 2 3" xfId="174"/>
    <cellStyle name="Note 2 4" xfId="176"/>
    <cellStyle name="Note 2 5" xfId="185"/>
    <cellStyle name="Note 2 6" xfId="181"/>
    <cellStyle name="Note 3" xfId="119"/>
    <cellStyle name="Output" xfId="77"/>
    <cellStyle name="Output 2" xfId="111"/>
    <cellStyle name="Output 2 2" xfId="169"/>
    <cellStyle name="Output 2 3" xfId="135"/>
    <cellStyle name="Output 2 4" xfId="183"/>
    <cellStyle name="Output 2 5" xfId="177"/>
    <cellStyle name="Output 2 6" xfId="130"/>
    <cellStyle name="Output 3" xfId="120"/>
    <cellStyle name="Output 4" xfId="153"/>
    <cellStyle name="Output 5" xfId="123"/>
    <cellStyle name="Output 6" xfId="151"/>
    <cellStyle name="Output 7" xfId="161"/>
    <cellStyle name="Output 8" xfId="144"/>
    <cellStyle name="Porcentagem" xfId="8" builtinId="5"/>
    <cellStyle name="Porcentagem 2" xfId="91"/>
    <cellStyle name="Porcentagem 3" xfId="94"/>
    <cellStyle name="Saída 2" xfId="78"/>
    <cellStyle name="Saída 2 2" xfId="154"/>
    <cellStyle name="Saída 2 3" xfId="155"/>
    <cellStyle name="Saída 2 4" xfId="160"/>
    <cellStyle name="Saída 2 5" xfId="149"/>
    <cellStyle name="Saída 2 6" xfId="145"/>
    <cellStyle name="Saída 3" xfId="112"/>
    <cellStyle name="Saída 3 2" xfId="170"/>
    <cellStyle name="Saída 3 3" xfId="159"/>
    <cellStyle name="Saída 3 4" xfId="184"/>
    <cellStyle name="Saída 3 5" xfId="126"/>
    <cellStyle name="Saída 3 6" xfId="186"/>
    <cellStyle name="Saída 4" xfId="121"/>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Total 2 2" xfId="158"/>
    <cellStyle name="Total 2 3" xfId="125"/>
    <cellStyle name="Total 2 4" xfId="150"/>
    <cellStyle name="Total 2 5" xfId="140"/>
    <cellStyle name="Total 2 6" xfId="182"/>
    <cellStyle name="Total 3" xfId="113"/>
    <cellStyle name="Total 3 2" xfId="171"/>
    <cellStyle name="Total 3 3" xfId="133"/>
    <cellStyle name="Total 3 4" xfId="172"/>
    <cellStyle name="Total 3 5" xfId="187"/>
    <cellStyle name="Total 4" xfId="122"/>
    <cellStyle name="Vírgula" xfId="100" builtinId="3"/>
    <cellStyle name="Vírgula 2" xfId="9"/>
    <cellStyle name="Vírgula 2 2" xfId="98"/>
    <cellStyle name="Warning Text" xfId="88"/>
  </cellStyles>
  <dxfs count="32">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xmlns=""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xmlns=""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xmlns=""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Lst>
            </xdr:cNvPr>
            <xdr:cNvSpPr/>
          </xdr:nvSpPr>
          <xdr:spPr>
            <a:xfrm>
              <a:off x="0" y="0"/>
              <a:ext cx="0" cy="0"/>
            </a:xfrm>
            <a:prstGeom prst="rect">
              <a:avLst/>
            </a:prstGeom>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xmlns=""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xmlns=""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31"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76"/>
  <sheetViews>
    <sheetView showGridLines="0" tabSelected="1" topLeftCell="A6" zoomScale="85" zoomScaleNormal="85" workbookViewId="0">
      <selection activeCell="H37" sqref="H37:J39"/>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25" t="str">
        <f>CONCATENATE("PREFEITURA MUNICIPAL DE PORTO ALEGRE
",H5,"
MAPA DE PREÇOS - ", UPPER(TEXT(MAX('Tabela de Apoio'!A:A),"MMM/AA")))</f>
        <v>PREFEITURA MUNICIPAL DE PORTO ALEGRE
SECRETARIA MUNICIPAL DA SAÚDE (SMS)
MAPA DE PREÇOS - JUL/26</v>
      </c>
      <c r="F2" s="225"/>
      <c r="G2" s="225"/>
      <c r="H2" s="225"/>
      <c r="I2" s="225"/>
      <c r="J2" s="225"/>
      <c r="K2" s="225"/>
      <c r="L2" s="225"/>
      <c r="M2" s="225"/>
      <c r="N2" s="225"/>
      <c r="O2" s="225"/>
      <c r="P2" s="225"/>
      <c r="Q2" s="225"/>
      <c r="R2" s="225"/>
      <c r="S2" s="225"/>
      <c r="T2" s="225"/>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22" t="s">
        <v>326</v>
      </c>
      <c r="F4" s="223"/>
      <c r="G4" s="223"/>
      <c r="H4" s="223"/>
      <c r="I4" s="223"/>
      <c r="J4" s="224"/>
      <c r="K4" s="95"/>
      <c r="L4" s="223" t="s">
        <v>325</v>
      </c>
      <c r="M4" s="223"/>
      <c r="N4" s="223"/>
      <c r="O4" s="223"/>
      <c r="P4" s="224"/>
      <c r="Q4" s="98"/>
      <c r="R4" s="214" t="s">
        <v>14</v>
      </c>
      <c r="S4" s="214"/>
      <c r="T4" s="214"/>
      <c r="U4" s="214"/>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13" t="s">
        <v>327</v>
      </c>
      <c r="F5" s="213"/>
      <c r="G5" s="213"/>
      <c r="H5" s="226" t="s">
        <v>426</v>
      </c>
      <c r="I5" s="226"/>
      <c r="J5" s="226"/>
      <c r="K5" s="141"/>
      <c r="L5" s="212" t="s">
        <v>321</v>
      </c>
      <c r="M5" s="213"/>
      <c r="N5" s="213"/>
      <c r="O5" s="227" t="s">
        <v>437</v>
      </c>
      <c r="P5" s="228"/>
      <c r="Q5" s="98"/>
      <c r="R5" s="231" t="s">
        <v>383</v>
      </c>
      <c r="S5" s="231"/>
      <c r="T5" s="231"/>
      <c r="U5" s="231"/>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13" t="s">
        <v>320</v>
      </c>
      <c r="F6" s="213"/>
      <c r="G6" s="213"/>
      <c r="H6" s="230"/>
      <c r="I6" s="230"/>
      <c r="J6" s="230"/>
      <c r="K6" s="142"/>
      <c r="L6" s="212" t="s">
        <v>352</v>
      </c>
      <c r="M6" s="213"/>
      <c r="N6" s="213"/>
      <c r="O6" s="227" t="s">
        <v>438</v>
      </c>
      <c r="P6" s="228"/>
      <c r="Q6" s="98"/>
      <c r="R6" s="231"/>
      <c r="S6" s="231"/>
      <c r="T6" s="231"/>
      <c r="U6" s="231"/>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13" t="s">
        <v>322</v>
      </c>
      <c r="F7" s="213"/>
      <c r="G7" s="213"/>
      <c r="H7" s="226" t="s">
        <v>436</v>
      </c>
      <c r="I7" s="226"/>
      <c r="J7" s="226"/>
      <c r="K7" s="141"/>
      <c r="L7" s="212" t="s">
        <v>351</v>
      </c>
      <c r="M7" s="213"/>
      <c r="N7" s="213"/>
      <c r="O7" s="227">
        <v>590207</v>
      </c>
      <c r="P7" s="228"/>
      <c r="Q7" s="98"/>
      <c r="R7" s="231"/>
      <c r="S7" s="231"/>
      <c r="T7" s="231"/>
      <c r="U7" s="231"/>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13" t="s">
        <v>33</v>
      </c>
      <c r="F8" s="213"/>
      <c r="G8" s="213"/>
      <c r="H8" s="216">
        <v>12</v>
      </c>
      <c r="I8" s="217"/>
      <c r="J8" s="218"/>
      <c r="K8" s="141"/>
      <c r="L8" s="219" t="s">
        <v>301</v>
      </c>
      <c r="M8" s="220"/>
      <c r="N8" s="221"/>
      <c r="O8" s="233">
        <v>46279</v>
      </c>
      <c r="P8" s="234"/>
      <c r="Q8" s="97"/>
      <c r="R8" s="232" t="s">
        <v>379</v>
      </c>
      <c r="S8" s="232"/>
      <c r="T8" s="232"/>
      <c r="U8" s="232"/>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13" t="s">
        <v>350</v>
      </c>
      <c r="F9" s="213"/>
      <c r="G9" s="213"/>
      <c r="H9" s="215">
        <f>SUMIF(L:L,"TOTAL ITEM",M:M)</f>
        <v>63084.34</v>
      </c>
      <c r="I9" s="215"/>
      <c r="J9" s="215"/>
      <c r="K9" s="141"/>
      <c r="L9" s="222"/>
      <c r="M9" s="223"/>
      <c r="N9" s="224"/>
      <c r="O9" s="235"/>
      <c r="P9" s="236"/>
      <c r="Q9" s="97"/>
      <c r="R9" s="232"/>
      <c r="S9" s="232"/>
      <c r="T9" s="232"/>
      <c r="U9" s="232"/>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4" t="s">
        <v>314</v>
      </c>
      <c r="F11" s="65"/>
      <c r="G11" s="214" t="s">
        <v>324</v>
      </c>
      <c r="H11" s="214"/>
      <c r="I11" s="214"/>
      <c r="J11" s="214"/>
      <c r="K11" s="65"/>
      <c r="L11" s="214" t="s">
        <v>10</v>
      </c>
      <c r="M11" s="214"/>
      <c r="N11" s="68"/>
      <c r="O11" s="229"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4"/>
      <c r="F12" s="65"/>
      <c r="G12" s="214"/>
      <c r="H12" s="214"/>
      <c r="I12" s="214"/>
      <c r="J12" s="214"/>
      <c r="K12" s="65"/>
      <c r="L12" s="214"/>
      <c r="M12" s="214"/>
      <c r="N12" s="69"/>
      <c r="O12" s="229"/>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t="e">
        <f ca="1">IF(_xlfn.ISFORMULA(E19),MAX(INDEX('BASE FORMAÇÃO'!A:A,B15+1),1),E19)</f>
        <v>#NAME?</v>
      </c>
      <c r="D15" s="127">
        <f ca="1">IFERROR(IF(C15=C5,D5+1,1),1)</f>
        <v>1</v>
      </c>
      <c r="E15" s="38" t="s">
        <v>9</v>
      </c>
      <c r="F15" s="73"/>
      <c r="G15" s="38" t="s">
        <v>15</v>
      </c>
      <c r="H15" s="135">
        <f>INDEX('BASE FORMAÇÃO'!B:B,B15+1)</f>
        <v>0</v>
      </c>
      <c r="I15" s="181" t="s">
        <v>16</v>
      </c>
      <c r="J15" s="6">
        <f>INDEX('BASE FORMAÇÃO'!K:K,B15+1)</f>
        <v>0</v>
      </c>
      <c r="K15" s="65"/>
      <c r="L15" s="188" t="s">
        <v>10</v>
      </c>
      <c r="M15" s="190">
        <f>IF(OR(ISBLANK($O$8),ISBLANK($O$7),ISBLANK($H$8),ISBLANK($O$6),ISBLANK($O$5),ISBLANK($H$5)),"",IFERROR(IF(VLOOKUP(L15,L21:M30,2,FALSE)&lt;1,ROUND(VLOOKUP(L15,L21:M30,2,FALSE),4),ROUND(VLOOKUP(L15,L21:M30,2,FALSE),2)),""))</f>
        <v>0.2014</v>
      </c>
      <c r="N15" s="69"/>
      <c r="O15" s="27" t="s">
        <v>17</v>
      </c>
      <c r="P15" s="184">
        <v>0.19</v>
      </c>
      <c r="Q15" s="184">
        <v>0.18</v>
      </c>
      <c r="R15" s="184">
        <v>0.2</v>
      </c>
      <c r="S15" s="184">
        <v>0.14000000000000001</v>
      </c>
      <c r="T15" s="182">
        <v>0.26</v>
      </c>
      <c r="U15" s="182"/>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t="e">
        <f ca="1">C15</f>
        <v>#NAME?</v>
      </c>
      <c r="D16" s="127">
        <f ca="1">D15</f>
        <v>1</v>
      </c>
      <c r="E16" s="192">
        <f ca="1">D15</f>
        <v>1</v>
      </c>
      <c r="F16" s="92"/>
      <c r="G16" s="194" t="s">
        <v>1</v>
      </c>
      <c r="H16" s="211" t="s">
        <v>439</v>
      </c>
      <c r="I16" s="197"/>
      <c r="J16" s="198"/>
      <c r="K16" s="66"/>
      <c r="L16" s="189"/>
      <c r="M16" s="191"/>
      <c r="N16" s="70"/>
      <c r="O16" s="27" t="s">
        <v>13</v>
      </c>
      <c r="P16" s="187">
        <v>45814</v>
      </c>
      <c r="Q16" s="187">
        <v>45793</v>
      </c>
      <c r="R16" s="187">
        <v>45695</v>
      </c>
      <c r="S16" s="187">
        <v>45664</v>
      </c>
      <c r="T16" s="187">
        <v>45602</v>
      </c>
      <c r="U16" s="187"/>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t="e">
        <f t="shared" ca="1" si="0"/>
        <v>#NAME?</v>
      </c>
      <c r="D17" s="127">
        <f t="shared" ca="1" si="0"/>
        <v>1</v>
      </c>
      <c r="E17" s="193"/>
      <c r="F17" s="93"/>
      <c r="G17" s="195"/>
      <c r="H17" s="199"/>
      <c r="I17" s="199"/>
      <c r="J17" s="200"/>
      <c r="K17" s="64"/>
      <c r="L17" s="130" t="s">
        <v>44</v>
      </c>
      <c r="M17" s="131">
        <v>1000</v>
      </c>
      <c r="N17" s="71"/>
      <c r="O17" s="27" t="s">
        <v>380</v>
      </c>
      <c r="P17" s="185" t="s">
        <v>12</v>
      </c>
      <c r="Q17" s="185" t="s">
        <v>12</v>
      </c>
      <c r="R17" s="185" t="s">
        <v>12</v>
      </c>
      <c r="S17" s="185" t="s">
        <v>12</v>
      </c>
      <c r="T17" s="185" t="s">
        <v>12</v>
      </c>
      <c r="U17" s="185"/>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t="e">
        <f ca="1">C17</f>
        <v>#NAME?</v>
      </c>
      <c r="D18" s="127">
        <f t="shared" ref="D18:D34" ca="1" si="1">D17</f>
        <v>1</v>
      </c>
      <c r="E18" s="38" t="s">
        <v>313</v>
      </c>
      <c r="F18" s="93"/>
      <c r="G18" s="196"/>
      <c r="H18" s="201"/>
      <c r="I18" s="201"/>
      <c r="J18" s="202"/>
      <c r="K18" s="64"/>
      <c r="L18" s="1" t="s">
        <v>2</v>
      </c>
      <c r="M18" s="6">
        <f>INDEX('BASE FORMAÇÃO'!D:D,B19+1)</f>
        <v>0</v>
      </c>
      <c r="N18" s="71"/>
      <c r="O18" s="27" t="s">
        <v>381</v>
      </c>
      <c r="P18" s="186" t="s">
        <v>434</v>
      </c>
      <c r="Q18" s="186" t="s">
        <v>434</v>
      </c>
      <c r="R18" s="186" t="s">
        <v>434</v>
      </c>
      <c r="S18" s="186" t="s">
        <v>434</v>
      </c>
      <c r="T18" s="183" t="s">
        <v>434</v>
      </c>
      <c r="U18" s="183"/>
      <c r="V18" s="118"/>
      <c r="W18" s="118"/>
      <c r="X18" s="118"/>
      <c r="Y18" s="118"/>
      <c r="Z18" s="118"/>
      <c r="AA18" s="118"/>
      <c r="AB18" s="118"/>
      <c r="AC18" s="118"/>
      <c r="AD18" s="118"/>
      <c r="AE18" s="118"/>
      <c r="AF18" s="118"/>
      <c r="AG18" s="118"/>
      <c r="AH18" s="118"/>
      <c r="AI18" s="118"/>
    </row>
    <row r="19" spans="1:35" x14ac:dyDescent="0.25">
      <c r="B19" s="128">
        <f>B17</f>
        <v>1</v>
      </c>
      <c r="C19" s="128" t="e">
        <f ca="1">C17</f>
        <v>#NAME?</v>
      </c>
      <c r="D19" s="127">
        <f t="shared" ca="1" si="1"/>
        <v>1</v>
      </c>
      <c r="E19" s="203" t="e">
        <f ca="1">C15</f>
        <v>#NAME?</v>
      </c>
      <c r="F19" s="93"/>
      <c r="G19" s="205" t="s">
        <v>304</v>
      </c>
      <c r="H19" s="207"/>
      <c r="I19" s="208"/>
      <c r="J19" s="208"/>
      <c r="K19" s="67"/>
      <c r="L19" s="28" t="s">
        <v>303</v>
      </c>
      <c r="M19" s="133">
        <f>IFERROR(INDEX(I21:I33,MATCH(MAX(J21:J33),J21:J33,0)),"")</f>
        <v>5.2996228344684156E-2</v>
      </c>
      <c r="N19" s="71"/>
      <c r="O19" s="27" t="s">
        <v>18</v>
      </c>
      <c r="P19" s="106">
        <f>IF(P15="","",
IF(OR(P17="Orçamento",P16="",MAX('Tabela de Apoio'!$A:$A)&lt;=P16),
P15,
(INDEX('Tabela de Apoio'!$B:$B,MATCH('MAPA DE PREÇOS'!$O$8,'Tabela de Apoio'!$A:$A,1))/INDEX('Tabela de Apoio'!$B:$B,MATCH('MAPA DE PREÇOS'!P16,'Tabela de Apoio'!$A:$A,1)-1))*P15))</f>
        <v>0.19943481288362902</v>
      </c>
      <c r="Q19" s="106">
        <f>IF(Q15="","",
IF(OR(Q17="Orçamento",Q16="",MAX('Tabela de Apoio'!$A:$A)&lt;=Q16),
Q15,
(INDEX('Tabela de Apoio'!$B:$B,MATCH('MAPA DE PREÇOS'!$O$8,'Tabela de Apoio'!$A:$A,1))/INDEX('Tabela de Apoio'!$B:$B,MATCH('MAPA DE PREÇOS'!Q16,'Tabela de Apoio'!$A:$A,1)-1))*Q15))</f>
        <v>0.18942950907986489</v>
      </c>
      <c r="R19" s="106">
        <f>IF(R15="","",
IF(OR(R17="Orçamento",R16="",MAX('Tabela de Apoio'!$A:$A)&lt;=R16),
R15,
(INDEX('Tabela de Apoio'!$B:$B,MATCH('MAPA DE PREÇOS'!$O$8,'Tabela de Apoio'!$A:$A,1))/INDEX('Tabela de Apoio'!$B:$B,MATCH('MAPA DE PREÇOS'!R16,'Tabela de Apoio'!$A:$A,1)-1))*R15))</f>
        <v>0.21535097710022413</v>
      </c>
      <c r="S19" s="106">
        <f>IF(S15="","",
IF(OR(S17="Orçamento",S16="",MAX('Tabela de Apoio'!$A:$A)&lt;=S16),
S15,
(INDEX('Tabela de Apoio'!$B:$B,MATCH('MAPA DE PREÇOS'!$O$8,'Tabela de Apoio'!$A:$A,1))/INDEX('Tabela de Apoio'!$B:$B,MATCH('MAPA DE PREÇOS'!S16,'Tabela de Apoio'!$A:$A,1)-1))*S15))</f>
        <v>0.15098686008027606</v>
      </c>
      <c r="T19" s="106">
        <f>IF(T15="","",
IF(OR(T17="Orçamento",T16="",MAX('Tabela de Apoio'!$A:$A)&lt;=T16),
T15,
(INDEX('Tabela de Apoio'!$B:$B,MATCH('MAPA DE PREÇOS'!$O$8,'Tabela de Apoio'!$A:$A,1))/INDEX('Tabela de Apoio'!$B:$B,MATCH('MAPA DE PREÇOS'!T16,'Tabela de Apoio'!$A:$A,1)-1))*T15))</f>
        <v>0.2829614017534709</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t="e">
        <f ca="1">C19</f>
        <v>#NAME?</v>
      </c>
      <c r="D20" s="127">
        <f ca="1">D19</f>
        <v>1</v>
      </c>
      <c r="E20" s="204"/>
      <c r="F20" s="93"/>
      <c r="G20" s="206"/>
      <c r="H20"/>
      <c r="I20"/>
      <c r="J20"/>
      <c r="N20" s="71"/>
      <c r="O20" s="27" t="s">
        <v>375</v>
      </c>
      <c r="P20" s="107">
        <f>IF(IFERROR(VLOOKUP(P17,'Tabela de Apoio'!$D:$E,2,FALSE),1)=1,"",P21)</f>
        <v>0.19943481288362902</v>
      </c>
      <c r="Q20" s="107">
        <f>IF(IFERROR(VLOOKUP(Q17,'Tabela de Apoio'!$D:$E,2,FALSE),1)=1,"",Q21)</f>
        <v>0.18942950907986489</v>
      </c>
      <c r="R20" s="107">
        <f>IF(IFERROR(VLOOKUP(R17,'Tabela de Apoio'!$D:$E,2,FALSE),1)=1,"",R21)</f>
        <v>0.21535097710022413</v>
      </c>
      <c r="S20" s="107" t="str">
        <f>IF(IFERROR(VLOOKUP(S17,'Tabela de Apoio'!$D:$E,2,FALSE),1)=1,"",S21)</f>
        <v>DESCARTADO</v>
      </c>
      <c r="T20" s="107" t="str">
        <f>IF(IFERROR(VLOOKUP(T17,'Tabela de Apoio'!$D:$E,2,FALSE),1)=1,"",T21)</f>
        <v>DESCARTADO</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t="e">
        <f t="shared" ca="1" si="2"/>
        <v>#NAME?</v>
      </c>
      <c r="D21" s="127">
        <f t="shared" ca="1" si="1"/>
        <v>1</v>
      </c>
      <c r="E21" s="204"/>
      <c r="F21" s="93"/>
      <c r="G21" s="206"/>
      <c r="H21" s="134">
        <f>COUNT($P21:$XX21)</f>
        <v>3</v>
      </c>
      <c r="I21" s="132">
        <f>_xlfn.STDEV.P($P20:$XX21)/AVERAGE($P20:$XX21)</f>
        <v>5.2996228344684156E-2</v>
      </c>
      <c r="J21" s="7">
        <f>ROW()</f>
        <v>21</v>
      </c>
      <c r="K21" s="67"/>
      <c r="L21" s="29" t="s">
        <v>10</v>
      </c>
      <c r="M21" s="30">
        <f>IFERROR(
IF(COUNTA(P15:AI15)=COUNTIF(P17:XX17,"Orçamento"),MIN(M26,M23),
IF(M24&lt;&gt;"",M24,
IF(M25&lt;&gt;"",M25,
M23
))),"")</f>
        <v>0.20140509968790601</v>
      </c>
      <c r="N21" s="71"/>
      <c r="O21" s="27" t="s">
        <v>376</v>
      </c>
      <c r="P21" s="106">
        <f>IFERROR(IF(P19="",
            "",
            IF(COUNT($P19:$XX19)&lt;=4,
               P19,
               IF(OR(P19&gt;(QUARTILE($P19:$XX19,3)+(QUARTILE($P19:$XX19,3)-QUARTILE($P19:$XX19,1))),
                     P19&lt;(QUARTILE($P19:$XX19,1)-(QUARTILE($P19:$XX19,3)-QUARTILE($P19:$XX19,1)))
                  ),
               "DESCARTADO",P19)
             )
  ),P19)</f>
        <v>0.19943481288362902</v>
      </c>
      <c r="Q21" s="106">
        <f t="shared" ref="Q21:AI21" si="3">IFERROR(IF(Q19="",
            "",
            IF(COUNT($P19:$XX19)&lt;=4,
               Q19,
               IF(OR(Q19&gt;(QUARTILE($P19:$XX19,3)+(QUARTILE($P19:$XX19,3)-QUARTILE($P19:$XX19,1))),
                     Q19&lt;(QUARTILE($P19:$XX19,1)-(QUARTILE($P19:$XX19,3)-QUARTILE($P19:$XX19,1)))
                  ),
               "DESCARTADO",Q19)
             )
  ),Q19)</f>
        <v>0.18942950907986489</v>
      </c>
      <c r="R21" s="106">
        <f t="shared" si="3"/>
        <v>0.21535097710022413</v>
      </c>
      <c r="S21" s="106" t="str">
        <f t="shared" si="3"/>
        <v>DESCARTADO</v>
      </c>
      <c r="T21" s="106" t="str">
        <f t="shared" si="3"/>
        <v>DESCARTADO</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t="e">
        <f ca="1">C21</f>
        <v>#NAME?</v>
      </c>
      <c r="D22" s="127">
        <f ca="1">D21</f>
        <v>1</v>
      </c>
      <c r="E22" s="204"/>
      <c r="F22" s="93"/>
      <c r="G22" s="206"/>
      <c r="H22"/>
      <c r="I22"/>
      <c r="J22"/>
      <c r="K22" s="66"/>
      <c r="L22" s="29" t="s">
        <v>360</v>
      </c>
      <c r="M22" s="30">
        <f>AVERAGE($P21:$XX21)</f>
        <v>0.20140509968790601</v>
      </c>
      <c r="N22" s="71"/>
      <c r="O22" s="27" t="str">
        <f>"1 POND"</f>
        <v>1 POND</v>
      </c>
      <c r="P22" s="107">
        <f>IF(IFERROR(VLOOKUP(P17,'Tabela de Apoio'!$D:$E,2,FALSE),1)=1,"",P23)</f>
        <v>0.19943481288362902</v>
      </c>
      <c r="Q22" s="107">
        <f>IF(IFERROR(VLOOKUP(Q17,'Tabela de Apoio'!$D:$E,2,FALSE),1)=1,"",Q23)</f>
        <v>0.18942950907986489</v>
      </c>
      <c r="R22" s="107">
        <f>IF(IFERROR(VLOOKUP(R17,'Tabela de Apoio'!$D:$E,2,FALSE),1)=1,"",R23)</f>
        <v>0.21535097710022413</v>
      </c>
      <c r="S22" s="107" t="str">
        <f>IF(IFERROR(VLOOKUP(S17,'Tabela de Apoio'!$D:$E,2,FALSE),1)=1,"",S23)</f>
        <v>DESCARTADO</v>
      </c>
      <c r="T22" s="107" t="str">
        <f>IF(IFERROR(VLOOKUP(T17,'Tabela de Apoio'!$D:$E,2,FALSE),1)=1,"",T23)</f>
        <v>DESCARTADO</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t="e">
        <f t="shared" ref="C23:C34" ca="1" si="5">C22</f>
        <v>#NAME?</v>
      </c>
      <c r="D23" s="127">
        <f t="shared" ca="1" si="1"/>
        <v>1</v>
      </c>
      <c r="E23" s="204"/>
      <c r="F23" s="93"/>
      <c r="G23" s="206"/>
      <c r="H23" s="134">
        <f>COUNT($P23:$XX23)</f>
        <v>3</v>
      </c>
      <c r="I23" s="132">
        <f>_xlfn.STDEV.P($P22:$XX23)/AVERAGE($P22:$XX23)</f>
        <v>5.2996228344684156E-2</v>
      </c>
      <c r="J23" s="7">
        <f>IF(AND(H23&gt;2,
OR(L15="MÉDIA SANEADA",L15="MEDIANA SANEADA",
AND(L15="PREÇO ESTIMADO",NOT(AND(P17="Orçamento",COUNTA(P15:XX15)=COUNTIF(P17:XX17,"Orçamento")))))),
ROW(),0)</f>
        <v>23</v>
      </c>
      <c r="K23" s="66"/>
      <c r="L23" s="29" t="s">
        <v>361</v>
      </c>
      <c r="M23" s="30">
        <f>MEDIAN($P21:$XX21)</f>
        <v>0.19943481288362902</v>
      </c>
      <c r="N23" s="71"/>
      <c r="O23" s="27" t="str">
        <f>"1 RODADA"</f>
        <v>1 RODADA</v>
      </c>
      <c r="P23" s="107">
        <f>IF(P21="","",IF((_xlfn.STDEV.P($P20:$XX21)/AVERAGE($P20:$XX21))&lt;=25%,P21,IF(OR(P21&gt;(AVERAGE($P20:$XX21)+_xlfn.STDEV.P($P20:$XX21)),P21&lt;(AVERAGE($P20:$XX21)-_xlfn.STDEV.P($P20:$XX21))),"DESCARTADO",P21)))</f>
        <v>0.19943481288362902</v>
      </c>
      <c r="Q23" s="107">
        <f t="shared" ref="Q23:AI23" si="6">IF(Q21="","",IF((_xlfn.STDEV.P($P20:$XX21)/AVERAGE($P20:$XX21))&lt;=25%,Q21,IF(OR(Q21&gt;(AVERAGE($P20:$XX21)+_xlfn.STDEV.P($P20:$XX21)),Q21&lt;(AVERAGE($P20:$XX21)-_xlfn.STDEV.P($P20:$XX21))),"DESCARTADO",Q21)))</f>
        <v>0.18942950907986489</v>
      </c>
      <c r="R23" s="107">
        <f t="shared" si="6"/>
        <v>0.21535097710022413</v>
      </c>
      <c r="S23" s="107" t="str">
        <f t="shared" si="6"/>
        <v>DESCARTADO</v>
      </c>
      <c r="T23" s="107" t="str">
        <f t="shared" si="6"/>
        <v>DESCARTADO</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t="e">
        <f t="shared" ca="1" si="5"/>
        <v>#NAME?</v>
      </c>
      <c r="D24" s="127">
        <f t="shared" ca="1" si="1"/>
        <v>1</v>
      </c>
      <c r="E24" s="204"/>
      <c r="F24" s="93"/>
      <c r="G24" s="206"/>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0.20140509968790601</v>
      </c>
      <c r="N24" s="71"/>
      <c r="O24" s="27" t="str">
        <f>"2 POND"</f>
        <v>2 POND</v>
      </c>
      <c r="P24" s="107">
        <f>IF(IFERROR(VLOOKUP(P17,'Tabela de Apoio'!$D:$E,2,FALSE),1)=1,"",P25)</f>
        <v>0.19943481288362902</v>
      </c>
      <c r="Q24" s="107">
        <f>IF(IFERROR(VLOOKUP(Q17,'Tabela de Apoio'!$D:$E,2,FALSE),1)=1,"",Q25)</f>
        <v>0.18942950907986489</v>
      </c>
      <c r="R24" s="107">
        <f>IF(IFERROR(VLOOKUP(R17,'Tabela de Apoio'!$D:$E,2,FALSE),1)=1,"",R25)</f>
        <v>0.21535097710022413</v>
      </c>
      <c r="S24" s="107" t="str">
        <f>IF(IFERROR(VLOOKUP(S17,'Tabela de Apoio'!$D:$E,2,FALSE),1)=1,"",S25)</f>
        <v>DESCARTADO</v>
      </c>
      <c r="T24" s="107" t="str">
        <f>IF(IFERROR(VLOOKUP(T17,'Tabela de Apoio'!$D:$E,2,FALSE),1)=1,"",T25)</f>
        <v>DESCARTADO</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t="e">
        <f t="shared" ca="1" si="5"/>
        <v>#NAME?</v>
      </c>
      <c r="D25" s="127">
        <f t="shared" ca="1" si="1"/>
        <v>1</v>
      </c>
      <c r="E25" s="204"/>
      <c r="F25" s="93"/>
      <c r="G25" s="206"/>
      <c r="H25" s="134">
        <f>COUNT($P25:$XX25)</f>
        <v>3</v>
      </c>
      <c r="I25" s="132">
        <f>_xlfn.STDEV.P($P24:$XX25)/AVERAGE($P24:$XX25)</f>
        <v>5.2996228344684156E-2</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0.19943481288362902</v>
      </c>
      <c r="N25" s="71"/>
      <c r="O25" s="27" t="str">
        <f>"2 RODADA"</f>
        <v>2 RODADA</v>
      </c>
      <c r="P25" s="107">
        <f>IF(P23="","",IF((_xlfn.STDEV.P($P22:$XX23)/AVERAGE($P22:$XX23))&lt;=25%,P23,IF(OR(P23&gt;(AVERAGE($P22:$XX23)+_xlfn.STDEV.P($P22:$XX23)),P23&lt;(AVERAGE($P22:$XX23)-_xlfn.STDEV.P($P22:$XX23))),"DESCARTADO",P23)))</f>
        <v>0.19943481288362902</v>
      </c>
      <c r="Q25" s="107">
        <f t="shared" ref="Q25:AI25" si="7">IF(Q23="","",IF((_xlfn.STDEV.P($P22:$XX23)/AVERAGE($P22:$XX23))&lt;=25%,Q23,IF(OR(Q23&gt;(AVERAGE($P22:$XX23)+_xlfn.STDEV.P($P22:$XX23)),Q23&lt;(AVERAGE($P22:$XX23)-_xlfn.STDEV.P($P22:$XX23))),"DESCARTADO",Q23)))</f>
        <v>0.18942950907986489</v>
      </c>
      <c r="R25" s="107">
        <f t="shared" si="7"/>
        <v>0.21535097710022413</v>
      </c>
      <c r="S25" s="107" t="str">
        <f t="shared" si="7"/>
        <v>DESCARTADO</v>
      </c>
      <c r="T25" s="107" t="str">
        <f t="shared" si="7"/>
        <v>DESCARTADO</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t="e">
        <f t="shared" ca="1" si="5"/>
        <v>#NAME?</v>
      </c>
      <c r="D26" s="127">
        <f t="shared" ca="1" si="1"/>
        <v>1</v>
      </c>
      <c r="E26" s="204"/>
      <c r="F26" s="93"/>
      <c r="G26" s="206"/>
      <c r="H26"/>
      <c r="I26"/>
      <c r="J26"/>
      <c r="K26" s="66"/>
      <c r="L26" s="29" t="s">
        <v>359</v>
      </c>
      <c r="M26" s="30">
        <f>HARMEAN($P20:$XX21)</f>
        <v>0.20084676126901749</v>
      </c>
      <c r="N26" s="71"/>
      <c r="O26" s="27" t="str">
        <f>"3 POND"</f>
        <v>3 POND</v>
      </c>
      <c r="P26" s="107">
        <f>IF(IFERROR(VLOOKUP(P17,'Tabela de Apoio'!$D:$E,2,FALSE),1)=1,"",P27)</f>
        <v>0.19943481288362902</v>
      </c>
      <c r="Q26" s="107">
        <f>IF(IFERROR(VLOOKUP(Q17,'Tabela de Apoio'!$D:$E,2,FALSE),1)=1,"",Q27)</f>
        <v>0.18942950907986489</v>
      </c>
      <c r="R26" s="107">
        <f>IF(IFERROR(VLOOKUP(R17,'Tabela de Apoio'!$D:$E,2,FALSE),1)=1,"",R27)</f>
        <v>0.21535097710022413</v>
      </c>
      <c r="S26" s="107" t="str">
        <f>IF(IFERROR(VLOOKUP(S17,'Tabela de Apoio'!$D:$E,2,FALSE),1)=1,"",S27)</f>
        <v>DESCARTADO</v>
      </c>
      <c r="T26" s="107" t="str">
        <f>IF(IFERROR(VLOOKUP(T17,'Tabela de Apoio'!$D:$E,2,FALSE),1)=1,"",T27)</f>
        <v>DESCARTADO</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t="e">
        <f t="shared" ca="1" si="5"/>
        <v>#NAME?</v>
      </c>
      <c r="D27" s="127">
        <f t="shared" ca="1" si="1"/>
        <v>1</v>
      </c>
      <c r="E27" s="204"/>
      <c r="F27" s="93"/>
      <c r="G27" s="206"/>
      <c r="H27" s="134">
        <f>COUNT($P27:$XX27)</f>
        <v>3</v>
      </c>
      <c r="I27" s="132">
        <f>_xlfn.STDEV.P($P26:$XX27)/AVERAGE($P26:$XX27)</f>
        <v>5.2996228344684156E-2</v>
      </c>
      <c r="J27" s="7">
        <f>IF(AND(H27&gt;2,
OR(L15="MÉDIA SANEADA",L15="MEDIANA SANEADA",
AND(L15="PREÇO ESTIMADO",NOT(AND(P17="Orçamento",COUNTA(P15:XX15)=COUNTIF(P17:XX17,"Orçamento")))))),
ROW(),0)</f>
        <v>27</v>
      </c>
      <c r="K27" s="66"/>
      <c r="L27" s="29" t="s">
        <v>41</v>
      </c>
      <c r="M27" s="30">
        <f>IFERROR(_xlfn.QUARTILE.EXC($P21:$XX21,1),"")</f>
        <v>0.18942950907986489</v>
      </c>
      <c r="N27" s="71"/>
      <c r="O27" s="27" t="str">
        <f>"3 RODADA"</f>
        <v>3 RODADA</v>
      </c>
      <c r="P27" s="107">
        <f>IF(P25="","",IF((_xlfn.STDEV.P($P24:$XX25)/AVERAGE($P24:$XX25))&lt;=25%,P25,IF(OR(P25&gt;(AVERAGE($P24:$XX25)+_xlfn.STDEV.P($P24:$XX25)),P25&lt;(AVERAGE($P24:$XX25)-_xlfn.STDEV.P($P24:$XX25))),"DESCARTADO",P25)))</f>
        <v>0.19943481288362902</v>
      </c>
      <c r="Q27" s="107">
        <f t="shared" ref="Q27:AI27" si="8">IF(Q25="","",IF((_xlfn.STDEV.P($P24:$XX25)/AVERAGE($P24:$XX25))&lt;=25%,Q25,IF(OR(Q25&gt;(AVERAGE($P24:$XX25)+_xlfn.STDEV.P($P24:$XX25)),Q25&lt;(AVERAGE($P24:$XX25)-_xlfn.STDEV.P($P24:$XX25))),"DESCARTADO",Q25)))</f>
        <v>0.18942950907986489</v>
      </c>
      <c r="R27" s="107">
        <f t="shared" si="8"/>
        <v>0.21535097710022413</v>
      </c>
      <c r="S27" s="107" t="str">
        <f t="shared" si="8"/>
        <v>DESCARTADO</v>
      </c>
      <c r="T27" s="107" t="str">
        <f t="shared" si="8"/>
        <v>DESCARTADO</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t="e">
        <f t="shared" ca="1" si="5"/>
        <v>#NAME?</v>
      </c>
      <c r="D28" s="127">
        <f t="shared" ca="1" si="1"/>
        <v>1</v>
      </c>
      <c r="E28" s="204"/>
      <c r="F28" s="93"/>
      <c r="G28" s="206"/>
      <c r="H28"/>
      <c r="I28"/>
      <c r="J28"/>
      <c r="K28" s="66"/>
      <c r="L28" s="29" t="s">
        <v>39</v>
      </c>
      <c r="M28" s="30">
        <f>IFERROR(_xlfn.QUARTILE.EXC($P21:$XX21,3),"")</f>
        <v>0.21535097710022413</v>
      </c>
      <c r="N28" s="71"/>
      <c r="O28" s="27" t="str">
        <f>"4 POND"</f>
        <v>4 POND</v>
      </c>
      <c r="P28" s="107">
        <f>IF(IFERROR(VLOOKUP(P17,'Tabela de Apoio'!$D:$E,2,FALSE),1)=1,"",P29)</f>
        <v>0.19943481288362902</v>
      </c>
      <c r="Q28" s="107">
        <f>IF(IFERROR(VLOOKUP(Q17,'Tabela de Apoio'!$D:$E,2,FALSE),1)=1,"",Q29)</f>
        <v>0.18942950907986489</v>
      </c>
      <c r="R28" s="107">
        <f>IF(IFERROR(VLOOKUP(R17,'Tabela de Apoio'!$D:$E,2,FALSE),1)=1,"",R29)</f>
        <v>0.21535097710022413</v>
      </c>
      <c r="S28" s="107" t="str">
        <f>IF(IFERROR(VLOOKUP(S17,'Tabela de Apoio'!$D:$E,2,FALSE),1)=1,"",S29)</f>
        <v>DESCARTADO</v>
      </c>
      <c r="T28" s="107" t="str">
        <f>IF(IFERROR(VLOOKUP(T17,'Tabela de Apoio'!$D:$E,2,FALSE),1)=1,"",T29)</f>
        <v>DESCARTADO</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t="e">
        <f t="shared" ca="1" si="5"/>
        <v>#NAME?</v>
      </c>
      <c r="D29" s="127">
        <f t="shared" ca="1" si="1"/>
        <v>1</v>
      </c>
      <c r="E29" s="204"/>
      <c r="F29" s="93"/>
      <c r="G29" s="206"/>
      <c r="H29" s="134">
        <f>COUNT($P29:$XX29)</f>
        <v>3</v>
      </c>
      <c r="I29" s="132">
        <f>_xlfn.STDEV.P($P28:$XX29)/AVERAGE($P28:$XX29)</f>
        <v>5.2996228344684156E-2</v>
      </c>
      <c r="J29" s="7">
        <f>IF(AND(H29&gt;2,
OR(L15="MÉDIA SANEADA",L15="MEDIANA SANEADA",
AND(L15="PREÇO ESTIMADO",NOT(AND(P17="Orçamento",COUNTA(P15:XX15)=COUNTIF(P17:XX17,"Orçamento")))))),
ROW(),0)</f>
        <v>29</v>
      </c>
      <c r="K29" s="66"/>
      <c r="L29" s="29" t="s">
        <v>42</v>
      </c>
      <c r="M29" s="30">
        <f>MIN($P21:$XX21)</f>
        <v>0.18942950907986489</v>
      </c>
      <c r="N29" s="71"/>
      <c r="O29" s="27" t="str">
        <f>"4 RODADA"</f>
        <v>4 RODADA</v>
      </c>
      <c r="P29" s="107">
        <f>IF(P27="","",IF((_xlfn.STDEV.P($P26:$XX27)/AVERAGE($P26:$XX27))&lt;=25%,P27,IF(OR(P27&gt;(AVERAGE($P26:$XX27)+_xlfn.STDEV.P($P26:$XX27)),P27&lt;(AVERAGE($P26:$XX27)-_xlfn.STDEV.P($P26:$XX27))),"DESCARTADO",P27)))</f>
        <v>0.19943481288362902</v>
      </c>
      <c r="Q29" s="107">
        <f t="shared" ref="Q29:AI29" si="9">IF(Q27="","",IF((_xlfn.STDEV.P($P26:$XX27)/AVERAGE($P26:$XX27))&lt;=25%,Q27,IF(OR(Q27&gt;(AVERAGE($P26:$XX27)+_xlfn.STDEV.P($P26:$XX27)),Q27&lt;(AVERAGE($P26:$XX27)-_xlfn.STDEV.P($P26:$XX27))),"DESCARTADO",Q27)))</f>
        <v>0.18942950907986489</v>
      </c>
      <c r="R29" s="107">
        <f t="shared" si="9"/>
        <v>0.21535097710022413</v>
      </c>
      <c r="S29" s="107" t="str">
        <f t="shared" si="9"/>
        <v>DESCARTADO</v>
      </c>
      <c r="T29" s="107" t="str">
        <f t="shared" si="9"/>
        <v>DESCARTADO</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t="e">
        <f t="shared" ca="1" si="5"/>
        <v>#NAME?</v>
      </c>
      <c r="D30" s="127">
        <f t="shared" ca="1" si="1"/>
        <v>1</v>
      </c>
      <c r="E30" s="204"/>
      <c r="F30" s="93"/>
      <c r="G30" s="206"/>
      <c r="H30"/>
      <c r="I30"/>
      <c r="J30"/>
      <c r="K30" s="66"/>
      <c r="L30" s="29" t="s">
        <v>40</v>
      </c>
      <c r="M30" s="30">
        <f>MAX($P21:$XX21)</f>
        <v>0.21535097710022413</v>
      </c>
      <c r="N30" s="71"/>
      <c r="O30" s="27" t="str">
        <f>"5 POND"</f>
        <v>5 POND</v>
      </c>
      <c r="P30" s="107">
        <f>IF(IFERROR(VLOOKUP(P17,'Tabela de Apoio'!$D:$E,2,FALSE),1)=1,"",P31)</f>
        <v>0.19943481288362902</v>
      </c>
      <c r="Q30" s="107">
        <f>IF(IFERROR(VLOOKUP(Q17,'Tabela de Apoio'!$D:$E,2,FALSE),1)=1,"",Q31)</f>
        <v>0.18942950907986489</v>
      </c>
      <c r="R30" s="107">
        <f>IF(IFERROR(VLOOKUP(R17,'Tabela de Apoio'!$D:$E,2,FALSE),1)=1,"",R31)</f>
        <v>0.21535097710022413</v>
      </c>
      <c r="S30" s="107" t="str">
        <f>IF(IFERROR(VLOOKUP(S17,'Tabela de Apoio'!$D:$E,2,FALSE),1)=1,"",S31)</f>
        <v>DESCARTADO</v>
      </c>
      <c r="T30" s="107" t="str">
        <f>IF(IFERROR(VLOOKUP(T17,'Tabela de Apoio'!$D:$E,2,FALSE),1)=1,"",T31)</f>
        <v>DESCARTADO</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t="e">
        <f t="shared" ca="1" si="5"/>
        <v>#NAME?</v>
      </c>
      <c r="D31" s="127">
        <f t="shared" ca="1" si="1"/>
        <v>1</v>
      </c>
      <c r="E31" s="204"/>
      <c r="F31" s="93"/>
      <c r="G31" s="206"/>
      <c r="H31" s="134">
        <f>COUNT($P31:$XX31)</f>
        <v>3</v>
      </c>
      <c r="I31" s="132">
        <f>_xlfn.STDEV.P($P30:$XX31)/AVERAGE($P30:$XX31)</f>
        <v>5.2996228344684156E-2</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0.19943481288362902</v>
      </c>
      <c r="Q31" s="107">
        <f t="shared" ref="Q31:AI31" si="10">IF(Q29="","",IF((_xlfn.STDEV.P($P28:$XX29)/AVERAGE($P28:$XX29))&lt;=25%,Q29,IF(OR(Q29&gt;(AVERAGE($P28:$XX29)+_xlfn.STDEV.P($P28:$XX29)),Q29&lt;(AVERAGE($P28:$XX29)-_xlfn.STDEV.P($P28:$XX29))),"DESCARTADO",Q29)))</f>
        <v>0.18942950907986489</v>
      </c>
      <c r="R31" s="107">
        <f t="shared" si="10"/>
        <v>0.21535097710022413</v>
      </c>
      <c r="S31" s="107" t="str">
        <f t="shared" si="10"/>
        <v>DESCARTADO</v>
      </c>
      <c r="T31" s="107" t="str">
        <f t="shared" si="10"/>
        <v>DESCARTADO</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t="e">
        <f t="shared" ca="1" si="5"/>
        <v>#NAME?</v>
      </c>
      <c r="D32" s="127">
        <f t="shared" ca="1" si="1"/>
        <v>1</v>
      </c>
      <c r="E32" s="204"/>
      <c r="F32" s="93"/>
      <c r="G32" s="206"/>
      <c r="H32"/>
      <c r="I32"/>
      <c r="J32"/>
      <c r="K32" s="66"/>
      <c r="L32" s="22"/>
      <c r="M32" s="22"/>
      <c r="N32" s="71"/>
      <c r="O32" s="27" t="str">
        <f>"6 POND"</f>
        <v>6 POND</v>
      </c>
      <c r="P32" s="107">
        <f>IF(IFERROR(VLOOKUP(P17,'Tabela de Apoio'!$D:$E,2,FALSE),1)=1,"",P33)</f>
        <v>0.19943481288362902</v>
      </c>
      <c r="Q32" s="107">
        <f>IF(IFERROR(VLOOKUP(Q17,'Tabela de Apoio'!$D:$E,2,FALSE),1)=1,"",Q33)</f>
        <v>0.18942950907986489</v>
      </c>
      <c r="R32" s="107">
        <f>IF(IFERROR(VLOOKUP(R17,'Tabela de Apoio'!$D:$E,2,FALSE),1)=1,"",R33)</f>
        <v>0.21535097710022413</v>
      </c>
      <c r="S32" s="107" t="str">
        <f>IF(IFERROR(VLOOKUP(S17,'Tabela de Apoio'!$D:$E,2,FALSE),1)=1,"",S33)</f>
        <v>DESCARTADO</v>
      </c>
      <c r="T32" s="107" t="str">
        <f>IF(IFERROR(VLOOKUP(T17,'Tabela de Apoio'!$D:$E,2,FALSE),1)=1,"",T33)</f>
        <v>DESCARTADO</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t="e">
        <f t="shared" ca="1" si="5"/>
        <v>#NAME?</v>
      </c>
      <c r="D33" s="127">
        <f t="shared" ca="1" si="1"/>
        <v>1</v>
      </c>
      <c r="E33" s="204"/>
      <c r="F33" s="93"/>
      <c r="G33" s="206"/>
      <c r="H33" s="134">
        <f>COUNT($P33:$XX33)</f>
        <v>3</v>
      </c>
      <c r="I33" s="132">
        <f>_xlfn.STDEV.P($P32:$XX33)/AVERAGE($P32:$XX33)</f>
        <v>5.2996228344684156E-2</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0.19943481288362902</v>
      </c>
      <c r="Q33" s="107">
        <f t="shared" ref="Q33:AI33" si="11">IFERROR(IF(Q31="","",IF((_xlfn.STDEV.P($P30:$XX31)/AVERAGE($P30:$XX31))&lt;=25%,Q31,IF(OR(Q31&gt;(AVERAGE($P30:$XX31)+_xlfn.STDEV.P($P30:$XX31)),Q31&lt;(AVERAGE($P30:$XX31)-_xlfn.STDEV.P($P30:$XX31))),"DESCARTADO",Q31))),)</f>
        <v>0.18942950907986489</v>
      </c>
      <c r="R33" s="107">
        <f t="shared" si="11"/>
        <v>0.21535097710022413</v>
      </c>
      <c r="S33" s="107" t="str">
        <f t="shared" si="11"/>
        <v>DESCARTADO</v>
      </c>
      <c r="T33" s="107" t="str">
        <f t="shared" si="11"/>
        <v>DESCARTADO</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t="e">
        <f t="shared" ca="1" si="5"/>
        <v>#NAME?</v>
      </c>
      <c r="D34" s="127">
        <f t="shared" ca="1" si="1"/>
        <v>1</v>
      </c>
      <c r="E34" s="204"/>
      <c r="F34" s="136"/>
      <c r="G34" s="206"/>
      <c r="H34" s="209"/>
      <c r="I34" s="209"/>
      <c r="J34" s="210"/>
      <c r="K34" s="67"/>
      <c r="L34" s="1" t="s">
        <v>43</v>
      </c>
      <c r="M34" s="143">
        <f>IFERROR(ROUND(M15*M17,2),"")</f>
        <v>201.4</v>
      </c>
      <c r="O34" s="27" t="s">
        <v>363</v>
      </c>
      <c r="P34" s="107">
        <f>INDEX(P21:P33,MATCH(MAX($J21:$J33),$J21:$J33,0))</f>
        <v>0.19943481288362902</v>
      </c>
      <c r="Q34" s="107">
        <f t="shared" ref="Q34:R34" si="12">INDEX(Q21:Q33,MATCH(MAX($J21:$J33),$J21:$J33,0))</f>
        <v>0.18942950907986489</v>
      </c>
      <c r="R34" s="107">
        <f t="shared" si="12"/>
        <v>0.21535097710022413</v>
      </c>
      <c r="S34" s="107" t="str">
        <f t="shared" ref="S34" si="13">INDEX(S21:S33,MATCH(MAX($J21:$J33),$J21:$J33,0))</f>
        <v>DESCARTADO</v>
      </c>
      <c r="T34" s="107" t="str">
        <f t="shared" ref="T34" si="14">INDEX(T21:T33,MATCH(MAX($J21:$J33),$J21:$J33,0))</f>
        <v>DESCARTADO</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t="e">
        <f ca="1">IF(_xlfn.ISFORMULA(E40),MAX(INDEX('BASE FORMAÇÃO'!A:A,B36+1),1),E40)</f>
        <v>#NAME?</v>
      </c>
      <c r="D36" s="127">
        <f t="shared" ref="D36" ca="1" si="31">IFERROR(IF(C36=C26,D26+1,1),1)</f>
        <v>1</v>
      </c>
      <c r="E36" s="38" t="s">
        <v>9</v>
      </c>
      <c r="F36" s="73"/>
      <c r="G36" s="38" t="s">
        <v>15</v>
      </c>
      <c r="H36" s="135">
        <f>INDEX('BASE FORMAÇÃO'!B:B,B36+1)</f>
        <v>0</v>
      </c>
      <c r="I36" s="181" t="s">
        <v>432</v>
      </c>
      <c r="J36" s="6">
        <f>INDEX('BASE FORMAÇÃO'!K:K,B36+1)</f>
        <v>0</v>
      </c>
      <c r="K36" s="65"/>
      <c r="L36" s="188" t="s">
        <v>10</v>
      </c>
      <c r="M36" s="190">
        <f t="shared" ref="M36" si="32">IF(OR(ISBLANK($O$8),ISBLANK($O$7),ISBLANK($H$8),ISBLANK($O$6),ISBLANK($O$5),ISBLANK($H$5)),"",IFERROR(IF(VLOOKUP(L36,L42:M51,2,FALSE)&lt;1,ROUND(VLOOKUP(L36,L42:M51,2,FALSE),4),ROUND(VLOOKUP(L36,L42:M51,2,FALSE),2)),""))</f>
        <v>0.11219999999999999</v>
      </c>
      <c r="N36" s="69"/>
      <c r="O36" s="27" t="s">
        <v>17</v>
      </c>
      <c r="P36" s="184">
        <v>0.08</v>
      </c>
      <c r="Q36" s="184">
        <v>0.14000000000000001</v>
      </c>
      <c r="R36" s="184">
        <v>0.1</v>
      </c>
      <c r="S36" s="184"/>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t="e">
        <f t="shared" ca="1" si="33"/>
        <v>#NAME?</v>
      </c>
      <c r="D37" s="127">
        <f t="shared" ca="1" si="33"/>
        <v>1</v>
      </c>
      <c r="E37" s="192">
        <f t="shared" ref="E37" ca="1" si="34">D36</f>
        <v>1</v>
      </c>
      <c r="F37" s="92"/>
      <c r="G37" s="194" t="s">
        <v>1</v>
      </c>
      <c r="H37" s="211" t="s">
        <v>440</v>
      </c>
      <c r="I37" s="197"/>
      <c r="J37" s="198"/>
      <c r="K37" s="66"/>
      <c r="L37" s="189"/>
      <c r="M37" s="191"/>
      <c r="N37" s="70"/>
      <c r="O37" s="27" t="s">
        <v>13</v>
      </c>
      <c r="P37" s="187">
        <v>45824</v>
      </c>
      <c r="Q37" s="187">
        <v>45891</v>
      </c>
      <c r="R37" s="187">
        <v>45724</v>
      </c>
      <c r="S37" s="187"/>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t="e">
        <f t="shared" ca="1" si="35"/>
        <v>#NAME?</v>
      </c>
      <c r="D38" s="127">
        <f t="shared" ca="1" si="35"/>
        <v>1</v>
      </c>
      <c r="E38" s="193"/>
      <c r="F38" s="93"/>
      <c r="G38" s="195"/>
      <c r="H38" s="199"/>
      <c r="I38" s="199"/>
      <c r="J38" s="200"/>
      <c r="K38" s="64"/>
      <c r="L38" s="130" t="s">
        <v>44</v>
      </c>
      <c r="M38" s="131">
        <v>1000</v>
      </c>
      <c r="N38" s="71"/>
      <c r="O38" s="27" t="s">
        <v>380</v>
      </c>
      <c r="P38" s="185" t="s">
        <v>12</v>
      </c>
      <c r="Q38" s="185" t="s">
        <v>12</v>
      </c>
      <c r="R38" s="185" t="s">
        <v>12</v>
      </c>
      <c r="S38" s="185"/>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t="e">
        <f t="shared" ca="1" si="36"/>
        <v>#NAME?</v>
      </c>
      <c r="D39" s="127">
        <f t="shared" ca="1" si="35"/>
        <v>1</v>
      </c>
      <c r="E39" s="38" t="s">
        <v>313</v>
      </c>
      <c r="F39" s="93"/>
      <c r="G39" s="196"/>
      <c r="H39" s="201"/>
      <c r="I39" s="201"/>
      <c r="J39" s="202"/>
      <c r="K39" s="64"/>
      <c r="L39" s="1" t="s">
        <v>2</v>
      </c>
      <c r="M39" s="6">
        <f>INDEX('BASE FORMAÇÃO'!D:D,B40+1)</f>
        <v>0</v>
      </c>
      <c r="N39" s="71"/>
      <c r="O39" s="27" t="s">
        <v>381</v>
      </c>
      <c r="P39" s="186" t="s">
        <v>434</v>
      </c>
      <c r="Q39" s="186" t="s">
        <v>434</v>
      </c>
      <c r="R39" s="186" t="s">
        <v>434</v>
      </c>
      <c r="S39" s="186"/>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t="e">
        <f t="shared" ca="1" si="37"/>
        <v>#NAME?</v>
      </c>
      <c r="D40" s="127">
        <f t="shared" ca="1" si="35"/>
        <v>1</v>
      </c>
      <c r="E40" s="203" t="e">
        <f t="shared" ref="E40" ca="1" si="38">C36</f>
        <v>#NAME?</v>
      </c>
      <c r="F40" s="93"/>
      <c r="G40" s="205" t="s">
        <v>304</v>
      </c>
      <c r="H40" s="207"/>
      <c r="I40" s="208"/>
      <c r="J40" s="208"/>
      <c r="K40" s="67"/>
      <c r="L40" s="28" t="s">
        <v>303</v>
      </c>
      <c r="M40" s="133">
        <f t="shared" ref="M40" si="39">IFERROR(INDEX(I42:I54,MATCH(MAX(J42:J54),J42:J54,0)),"")</f>
        <v>0.22958377918731931</v>
      </c>
      <c r="N40" s="71"/>
      <c r="O40" s="27" t="s">
        <v>18</v>
      </c>
      <c r="P40" s="106">
        <f>IF(P36="","",
IF(OR(P38="Orçamento",P37="",MAX('Tabela de Apoio'!$A:$A)&lt;=P37),
P36,
(INDEX('Tabela de Apoio'!$B:$B,MATCH('MAPA DE PREÇOS'!$O$8,'Tabela de Apoio'!$A:$A,1))/INDEX('Tabela de Apoio'!$B:$B,MATCH('MAPA DE PREÇOS'!P37,'Tabela de Apoio'!$A:$A,1)-1))*P36))</f>
        <v>8.3972552793106947E-2</v>
      </c>
      <c r="Q40" s="106">
        <f>IF(Q36="","",
IF(OR(Q38="Orçamento",Q37="",MAX('Tabela de Apoio'!$A:$A)&lt;=Q37),
Q36,
(INDEX('Tabela de Apoio'!$B:$B,MATCH('MAPA DE PREÇOS'!$O$8,'Tabela de Apoio'!$A:$A,1))/INDEX('Tabela de Apoio'!$B:$B,MATCH('MAPA DE PREÇOS'!Q37,'Tabela de Apoio'!$A:$A,1)-1))*Q36))</f>
        <v>0.14622001151121525</v>
      </c>
      <c r="R40" s="106">
        <f>IF(R36="","",
IF(OR(R38="Orçamento",R37="",MAX('Tabela de Apoio'!$A:$A)&lt;=R37),
R36,
(INDEX('Tabela de Apoio'!$B:$B,MATCH('MAPA DE PREÇOS'!$O$8,'Tabela de Apoio'!$A:$A,1))/INDEX('Tabela de Apoio'!$B:$B,MATCH('MAPA DE PREÇOS'!R37,'Tabela de Apoio'!$A:$A,1)-1))*R36))</f>
        <v>0.10628311054915802</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t="e">
        <f t="shared" ref="C41" ca="1" si="41">C40</f>
        <v>#NAME?</v>
      </c>
      <c r="D41" s="127">
        <f t="shared" ref="D41" ca="1" si="42">D40</f>
        <v>1</v>
      </c>
      <c r="E41" s="204"/>
      <c r="F41" s="93"/>
      <c r="G41" s="206"/>
      <c r="H41"/>
      <c r="I41"/>
      <c r="J41"/>
      <c r="N41" s="71"/>
      <c r="O41" s="27" t="s">
        <v>375</v>
      </c>
      <c r="P41" s="107">
        <f>IF(IFERROR(VLOOKUP(P38,'Tabela de Apoio'!$D:$E,2,FALSE),1)=1,"",P42)</f>
        <v>8.3972552793106947E-2</v>
      </c>
      <c r="Q41" s="107">
        <f>IF(IFERROR(VLOOKUP(Q38,'Tabela de Apoio'!$D:$E,2,FALSE),1)=1,"",Q42)</f>
        <v>0.14622001151121525</v>
      </c>
      <c r="R41" s="107">
        <f>IF(IFERROR(VLOOKUP(R38,'Tabela de Apoio'!$D:$E,2,FALSE),1)=1,"",R42)</f>
        <v>0.10628311054915802</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t="e">
        <f t="shared" ca="1" si="43"/>
        <v>#NAME?</v>
      </c>
      <c r="D42" s="127">
        <f t="shared" ca="1" si="35"/>
        <v>1</v>
      </c>
      <c r="E42" s="204"/>
      <c r="F42" s="93"/>
      <c r="G42" s="206"/>
      <c r="H42" s="134">
        <f t="shared" ref="H42" si="44">COUNT($P42:$XX42)</f>
        <v>3</v>
      </c>
      <c r="I42" s="132">
        <f t="shared" ref="I42" si="45">_xlfn.STDEV.P($P41:$XX42)/AVERAGE($P41:$XX42)</f>
        <v>0.22958377918731931</v>
      </c>
      <c r="J42" s="7">
        <f>ROW()</f>
        <v>42</v>
      </c>
      <c r="K42" s="67"/>
      <c r="L42" s="29" t="s">
        <v>10</v>
      </c>
      <c r="M42" s="30">
        <f t="shared" ref="M42" si="46">IFERROR(
IF(COUNTA(P36:AI36)=COUNTIF(P38:XX38,"Orçamento"),MIN(M47,M44),
IF(M45&lt;&gt;"",M45,
IF(M46&lt;&gt;"",M46,
M44
))),"")</f>
        <v>0.11215855828449341</v>
      </c>
      <c r="N42" s="71"/>
      <c r="O42" s="27" t="s">
        <v>376</v>
      </c>
      <c r="P42" s="106">
        <f t="shared" ref="P42:AI42" si="47">IFERROR(IF(P40="",
            "",
            IF(COUNT($P40:$XX40)&lt;=4,
               P40,
               IF(OR(P40&gt;(QUARTILE($P40:$XX40,3)+(QUARTILE($P40:$XX40,3)-QUARTILE($P40:$XX40,1))),
                     P40&lt;(QUARTILE($P40:$XX40,1)-(QUARTILE($P40:$XX40,3)-QUARTILE($P40:$XX40,1)))
                  ),
               "DESCARTADO",P40)
             )
  ),P40)</f>
        <v>8.3972552793106947E-2</v>
      </c>
      <c r="Q42" s="106">
        <f t="shared" si="47"/>
        <v>0.14622001151121525</v>
      </c>
      <c r="R42" s="106">
        <f t="shared" si="47"/>
        <v>0.10628311054915802</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t="e">
        <f t="shared" ref="C43:D106" ca="1" si="49">C42</f>
        <v>#NAME?</v>
      </c>
      <c r="D43" s="127">
        <f t="shared" ref="D43" ca="1" si="50">D42</f>
        <v>1</v>
      </c>
      <c r="E43" s="204"/>
      <c r="F43" s="93"/>
      <c r="G43" s="206"/>
      <c r="H43"/>
      <c r="I43"/>
      <c r="J43"/>
      <c r="K43" s="66"/>
      <c r="L43" s="29" t="s">
        <v>360</v>
      </c>
      <c r="M43" s="30">
        <f t="shared" ref="M43" si="51">AVERAGE($P42:$XX42)</f>
        <v>0.11215855828449341</v>
      </c>
      <c r="N43" s="71"/>
      <c r="O43" s="27" t="str">
        <f t="shared" ref="O43" si="52">"1 POND"</f>
        <v>1 POND</v>
      </c>
      <c r="P43" s="107">
        <f>IF(IFERROR(VLOOKUP(P38,'Tabela de Apoio'!$D:$E,2,FALSE),1)=1,"",P44)</f>
        <v>8.3972552793106947E-2</v>
      </c>
      <c r="Q43" s="107">
        <f>IF(IFERROR(VLOOKUP(Q38,'Tabela de Apoio'!$D:$E,2,FALSE),1)=1,"",Q44)</f>
        <v>0.14622001151121525</v>
      </c>
      <c r="R43" s="107">
        <f>IF(IFERROR(VLOOKUP(R38,'Tabela de Apoio'!$D:$E,2,FALSE),1)=1,"",R44)</f>
        <v>0.10628311054915802</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t="e">
        <f t="shared" ca="1" si="49"/>
        <v>#NAME?</v>
      </c>
      <c r="D44" s="127">
        <f t="shared" ca="1" si="35"/>
        <v>1</v>
      </c>
      <c r="E44" s="204"/>
      <c r="F44" s="93"/>
      <c r="G44" s="206"/>
      <c r="H44" s="134">
        <f t="shared" ref="H44" si="53">COUNT($P44:$XX44)</f>
        <v>3</v>
      </c>
      <c r="I44" s="132">
        <f t="shared" ref="I44" si="54">_xlfn.STDEV.P($P43:$XX44)/AVERAGE($P43:$XX44)</f>
        <v>0.22958377918731931</v>
      </c>
      <c r="J44" s="7">
        <f t="shared" ref="J44" si="55">IF(AND(H44&gt;2,
OR(L36="MÉDIA SANEADA",L36="MEDIANA SANEADA",
AND(L36="PREÇO ESTIMADO",NOT(AND(P38="Orçamento",COUNTA(P36:XX36)=COUNTIF(P38:XX38,"Orçamento")))))),
ROW(),0)</f>
        <v>44</v>
      </c>
      <c r="K44" s="66"/>
      <c r="L44" s="29" t="s">
        <v>361</v>
      </c>
      <c r="M44" s="30">
        <f t="shared" ref="M44" si="56">MEDIAN($P42:$XX42)</f>
        <v>0.10628311054915802</v>
      </c>
      <c r="N44" s="71"/>
      <c r="O44" s="27" t="str">
        <f t="shared" ref="O44" si="57">"1 RODADA"</f>
        <v>1 RODADA</v>
      </c>
      <c r="P44" s="107">
        <f t="shared" ref="P44:AI44" si="58">IF(P42="","",IF((_xlfn.STDEV.P($P41:$XX42)/AVERAGE($P41:$XX42))&lt;=25%,P42,IF(OR(P42&gt;(AVERAGE($P41:$XX42)+_xlfn.STDEV.P($P41:$XX42)),P42&lt;(AVERAGE($P41:$XX42)-_xlfn.STDEV.P($P41:$XX42))),"DESCARTADO",P42)))</f>
        <v>8.3972552793106947E-2</v>
      </c>
      <c r="Q44" s="107">
        <f t="shared" si="58"/>
        <v>0.14622001151121525</v>
      </c>
      <c r="R44" s="107">
        <f t="shared" si="58"/>
        <v>0.10628311054915802</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t="e">
        <f t="shared" ca="1" si="49"/>
        <v>#NAME?</v>
      </c>
      <c r="D45" s="127">
        <f t="shared" ca="1" si="35"/>
        <v>1</v>
      </c>
      <c r="E45" s="204"/>
      <c r="F45" s="93"/>
      <c r="G45" s="206"/>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0.11215855828449341</v>
      </c>
      <c r="N45" s="71"/>
      <c r="O45" s="27" t="str">
        <f t="shared" ref="O45" si="60">"2 POND"</f>
        <v>2 POND</v>
      </c>
      <c r="P45" s="107">
        <f>IF(IFERROR(VLOOKUP(P38,'Tabela de Apoio'!$D:$E,2,FALSE),1)=1,"",P46)</f>
        <v>8.3972552793106947E-2</v>
      </c>
      <c r="Q45" s="107">
        <f>IF(IFERROR(VLOOKUP(Q38,'Tabela de Apoio'!$D:$E,2,FALSE),1)=1,"",Q46)</f>
        <v>0.14622001151121525</v>
      </c>
      <c r="R45" s="107">
        <f>IF(IFERROR(VLOOKUP(R38,'Tabela de Apoio'!$D:$E,2,FALSE),1)=1,"",R46)</f>
        <v>0.10628311054915802</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t="e">
        <f t="shared" ca="1" si="49"/>
        <v>#NAME?</v>
      </c>
      <c r="D46" s="127">
        <f t="shared" ca="1" si="35"/>
        <v>1</v>
      </c>
      <c r="E46" s="204"/>
      <c r="F46" s="93"/>
      <c r="G46" s="206"/>
      <c r="H46" s="134">
        <f t="shared" ref="H46" si="61">COUNT($P46:$XX46)</f>
        <v>3</v>
      </c>
      <c r="I46" s="132">
        <f t="shared" ref="I46" si="62">_xlfn.STDEV.P($P45:$XX46)/AVERAGE($P45:$XX46)</f>
        <v>0.22958377918731931</v>
      </c>
      <c r="J46" s="7">
        <f t="shared" ref="J46" si="63">IF(AND(H46&gt;2,
OR(L36="MÉDIA SANEADA",L36="MEDIANA SANEADA",
AND(L36="PREÇO ESTIMADO",NOT(AND(P38="Orçamento",COUNTA(P36:XX36)=COUNTIF(P38:XX38,"Orçamento")))))),
ROW(),0)</f>
        <v>46</v>
      </c>
      <c r="K46" s="66"/>
      <c r="L46" s="29" t="s">
        <v>362</v>
      </c>
      <c r="M46" s="30">
        <f t="shared" ref="M46" si="64" xml:space="preserve">
IF(H44&gt;2,MEDIAN(P43:XX44),
IF(H46&gt;2,MEDIAN(P45:XX46),
IF(H48&gt;2,MEDIAN(P47:XX48),
IF(H50&gt;2,MEDIAN(P49:XX50),
IF(H52&gt;2,MEDIAN(P51:XX52),
IF(H54&gt;2,MEDIAN(P53:XX54),
MEDIAN(P41:XX42)))))))</f>
        <v>0.10628311054915802</v>
      </c>
      <c r="N46" s="71"/>
      <c r="O46" s="27" t="str">
        <f t="shared" ref="O46" si="65">"2 RODADA"</f>
        <v>2 RODADA</v>
      </c>
      <c r="P46" s="107">
        <f t="shared" ref="P46:AI46" si="66">IF(P44="","",IF((_xlfn.STDEV.P($P43:$XX44)/AVERAGE($P43:$XX44))&lt;=25%,P44,IF(OR(P44&gt;(AVERAGE($P43:$XX44)+_xlfn.STDEV.P($P43:$XX44)),P44&lt;(AVERAGE($P43:$XX44)-_xlfn.STDEV.P($P43:$XX44))),"DESCARTADO",P44)))</f>
        <v>8.3972552793106947E-2</v>
      </c>
      <c r="Q46" s="107">
        <f t="shared" si="66"/>
        <v>0.14622001151121525</v>
      </c>
      <c r="R46" s="107">
        <f t="shared" si="66"/>
        <v>0.10628311054915802</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t="e">
        <f t="shared" ca="1" si="49"/>
        <v>#NAME?</v>
      </c>
      <c r="D47" s="127">
        <f t="shared" ca="1" si="35"/>
        <v>1</v>
      </c>
      <c r="E47" s="204"/>
      <c r="F47" s="93"/>
      <c r="G47" s="206"/>
      <c r="H47"/>
      <c r="I47"/>
      <c r="J47"/>
      <c r="K47" s="66"/>
      <c r="L47" s="29" t="s">
        <v>359</v>
      </c>
      <c r="M47" s="30">
        <f t="shared" ref="M47" si="67">HARMEAN($P41:$XX42)</f>
        <v>0.10654735294023135</v>
      </c>
      <c r="N47" s="71"/>
      <c r="O47" s="27" t="str">
        <f t="shared" ref="O47" si="68">"3 POND"</f>
        <v>3 POND</v>
      </c>
      <c r="P47" s="107">
        <f>IF(IFERROR(VLOOKUP(P38,'Tabela de Apoio'!$D:$E,2,FALSE),1)=1,"",P48)</f>
        <v>8.3972552793106947E-2</v>
      </c>
      <c r="Q47" s="107">
        <f>IF(IFERROR(VLOOKUP(Q38,'Tabela de Apoio'!$D:$E,2,FALSE),1)=1,"",Q48)</f>
        <v>0.14622001151121525</v>
      </c>
      <c r="R47" s="107">
        <f>IF(IFERROR(VLOOKUP(R38,'Tabela de Apoio'!$D:$E,2,FALSE),1)=1,"",R48)</f>
        <v>0.10628311054915802</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t="e">
        <f t="shared" ca="1" si="49"/>
        <v>#NAME?</v>
      </c>
      <c r="D48" s="127">
        <f t="shared" ca="1" si="35"/>
        <v>1</v>
      </c>
      <c r="E48" s="204"/>
      <c r="F48" s="93"/>
      <c r="G48" s="206"/>
      <c r="H48" s="134">
        <f t="shared" ref="H48" si="69">COUNT($P48:$XX48)</f>
        <v>3</v>
      </c>
      <c r="I48" s="132">
        <f t="shared" ref="I48" si="70">_xlfn.STDEV.P($P47:$XX48)/AVERAGE($P47:$XX48)</f>
        <v>0.22958377918731931</v>
      </c>
      <c r="J48" s="7">
        <f t="shared" ref="J48" si="71">IF(AND(H48&gt;2,
OR(L36="MÉDIA SANEADA",L36="MEDIANA SANEADA",
AND(L36="PREÇO ESTIMADO",NOT(AND(P38="Orçamento",COUNTA(P36:XX36)=COUNTIF(P38:XX38,"Orçamento")))))),
ROW(),0)</f>
        <v>48</v>
      </c>
      <c r="K48" s="66"/>
      <c r="L48" s="29" t="s">
        <v>41</v>
      </c>
      <c r="M48" s="30">
        <f t="shared" ref="M48" si="72">IFERROR(_xlfn.QUARTILE.EXC($P42:$XX42,1),"")</f>
        <v>8.3972552793106947E-2</v>
      </c>
      <c r="N48" s="71"/>
      <c r="O48" s="27" t="str">
        <f t="shared" ref="O48" si="73">"3 RODADA"</f>
        <v>3 RODADA</v>
      </c>
      <c r="P48" s="107">
        <f t="shared" ref="P48:AI48" si="74">IF(P46="","",IF((_xlfn.STDEV.P($P45:$XX46)/AVERAGE($P45:$XX46))&lt;=25%,P46,IF(OR(P46&gt;(AVERAGE($P45:$XX46)+_xlfn.STDEV.P($P45:$XX46)),P46&lt;(AVERAGE($P45:$XX46)-_xlfn.STDEV.P($P45:$XX46))),"DESCARTADO",P46)))</f>
        <v>8.3972552793106947E-2</v>
      </c>
      <c r="Q48" s="107">
        <f t="shared" si="74"/>
        <v>0.14622001151121525</v>
      </c>
      <c r="R48" s="107">
        <f t="shared" si="74"/>
        <v>0.10628311054915802</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t="e">
        <f t="shared" ca="1" si="49"/>
        <v>#NAME?</v>
      </c>
      <c r="D49" s="127">
        <f t="shared" ca="1" si="35"/>
        <v>1</v>
      </c>
      <c r="E49" s="204"/>
      <c r="F49" s="93"/>
      <c r="G49" s="206"/>
      <c r="H49"/>
      <c r="I49"/>
      <c r="J49"/>
      <c r="K49" s="66"/>
      <c r="L49" s="29" t="s">
        <v>39</v>
      </c>
      <c r="M49" s="30">
        <f t="shared" ref="M49" si="75">IFERROR(_xlfn.QUARTILE.EXC($P42:$XX42,3),"")</f>
        <v>0.14622001151121525</v>
      </c>
      <c r="N49" s="71"/>
      <c r="O49" s="27" t="str">
        <f t="shared" ref="O49" si="76">"4 POND"</f>
        <v>4 POND</v>
      </c>
      <c r="P49" s="107">
        <f>IF(IFERROR(VLOOKUP(P38,'Tabela de Apoio'!$D:$E,2,FALSE),1)=1,"",P50)</f>
        <v>8.3972552793106947E-2</v>
      </c>
      <c r="Q49" s="107">
        <f>IF(IFERROR(VLOOKUP(Q38,'Tabela de Apoio'!$D:$E,2,FALSE),1)=1,"",Q50)</f>
        <v>0.14622001151121525</v>
      </c>
      <c r="R49" s="107">
        <f>IF(IFERROR(VLOOKUP(R38,'Tabela de Apoio'!$D:$E,2,FALSE),1)=1,"",R50)</f>
        <v>0.10628311054915802</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t="e">
        <f t="shared" ca="1" si="49"/>
        <v>#NAME?</v>
      </c>
      <c r="D50" s="127">
        <f t="shared" ca="1" si="35"/>
        <v>1</v>
      </c>
      <c r="E50" s="204"/>
      <c r="F50" s="93"/>
      <c r="G50" s="206"/>
      <c r="H50" s="134">
        <f t="shared" ref="H50" si="77">COUNT($P50:$XX50)</f>
        <v>3</v>
      </c>
      <c r="I50" s="132">
        <f t="shared" ref="I50" si="78">_xlfn.STDEV.P($P49:$XX50)/AVERAGE($P49:$XX50)</f>
        <v>0.22958377918731931</v>
      </c>
      <c r="J50" s="7">
        <f t="shared" ref="J50" si="79">IF(AND(H50&gt;2,
OR(L36="MÉDIA SANEADA",L36="MEDIANA SANEADA",
AND(L36="PREÇO ESTIMADO",NOT(AND(P38="Orçamento",COUNTA(P36:XX36)=COUNTIF(P38:XX38,"Orçamento")))))),
ROW(),0)</f>
        <v>50</v>
      </c>
      <c r="K50" s="66"/>
      <c r="L50" s="29" t="s">
        <v>42</v>
      </c>
      <c r="M50" s="30">
        <f t="shared" ref="M50" si="80">MIN($P42:$XX42)</f>
        <v>8.3972552793106947E-2</v>
      </c>
      <c r="N50" s="71"/>
      <c r="O50" s="27" t="str">
        <f t="shared" ref="O50" si="81">"4 RODADA"</f>
        <v>4 RODADA</v>
      </c>
      <c r="P50" s="107">
        <f t="shared" ref="P50:AI50" si="82">IF(P48="","",IF((_xlfn.STDEV.P($P47:$XX48)/AVERAGE($P47:$XX48))&lt;=25%,P48,IF(OR(P48&gt;(AVERAGE($P47:$XX48)+_xlfn.STDEV.P($P47:$XX48)),P48&lt;(AVERAGE($P47:$XX48)-_xlfn.STDEV.P($P47:$XX48))),"DESCARTADO",P48)))</f>
        <v>8.3972552793106947E-2</v>
      </c>
      <c r="Q50" s="107">
        <f t="shared" si="82"/>
        <v>0.14622001151121525</v>
      </c>
      <c r="R50" s="107">
        <f t="shared" si="82"/>
        <v>0.10628311054915802</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t="e">
        <f t="shared" ca="1" si="49"/>
        <v>#NAME?</v>
      </c>
      <c r="D51" s="127">
        <f t="shared" ca="1" si="35"/>
        <v>1</v>
      </c>
      <c r="E51" s="204"/>
      <c r="F51" s="93"/>
      <c r="G51" s="206"/>
      <c r="H51"/>
      <c r="I51"/>
      <c r="J51"/>
      <c r="K51" s="66"/>
      <c r="L51" s="29" t="s">
        <v>40</v>
      </c>
      <c r="M51" s="30">
        <f t="shared" ref="M51" si="83">MAX($P42:$XX42)</f>
        <v>0.14622001151121525</v>
      </c>
      <c r="N51" s="71"/>
      <c r="O51" s="27" t="str">
        <f t="shared" ref="O51" si="84">"5 POND"</f>
        <v>5 POND</v>
      </c>
      <c r="P51" s="107">
        <f>IF(IFERROR(VLOOKUP(P38,'Tabela de Apoio'!$D:$E,2,FALSE),1)=1,"",P52)</f>
        <v>8.3972552793106947E-2</v>
      </c>
      <c r="Q51" s="107">
        <f>IF(IFERROR(VLOOKUP(Q38,'Tabela de Apoio'!$D:$E,2,FALSE),1)=1,"",Q52)</f>
        <v>0.14622001151121525</v>
      </c>
      <c r="R51" s="107">
        <f>IF(IFERROR(VLOOKUP(R38,'Tabela de Apoio'!$D:$E,2,FALSE),1)=1,"",R52)</f>
        <v>0.10628311054915802</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t="e">
        <f t="shared" ca="1" si="49"/>
        <v>#NAME?</v>
      </c>
      <c r="D52" s="127">
        <f t="shared" ca="1" si="35"/>
        <v>1</v>
      </c>
      <c r="E52" s="204"/>
      <c r="F52" s="93"/>
      <c r="G52" s="206"/>
      <c r="H52" s="134">
        <f t="shared" ref="H52" si="85">COUNT($P52:$XX52)</f>
        <v>3</v>
      </c>
      <c r="I52" s="132">
        <f t="shared" ref="I52" si="86">_xlfn.STDEV.P($P51:$XX52)/AVERAGE($P51:$XX52)</f>
        <v>0.22958377918731931</v>
      </c>
      <c r="J52" s="7">
        <f t="shared" ref="J52" si="87">IF(AND(H52&gt;2,
OR(L36="MÉDIA SANEADA",L36="MEDIANA SANEADA",
AND(L36="PREÇO ESTIMADO",NOT(AND(P38="Orçamento",COUNTA(P36:XX36)=COUNTIF(P38:XX38,"Orçamento")))))),
ROW(),0)</f>
        <v>52</v>
      </c>
      <c r="K52" s="66"/>
      <c r="N52" s="71"/>
      <c r="O52" s="27" t="str">
        <f t="shared" ref="O52" si="88">"5 RODADA"</f>
        <v>5 RODADA</v>
      </c>
      <c r="P52" s="107">
        <f t="shared" ref="P52:AI52" si="89">IF(P50="","",IF((_xlfn.STDEV.P($P49:$XX50)/AVERAGE($P49:$XX50))&lt;=25%,P50,IF(OR(P50&gt;(AVERAGE($P49:$XX50)+_xlfn.STDEV.P($P49:$XX50)),P50&lt;(AVERAGE($P49:$XX50)-_xlfn.STDEV.P($P49:$XX50))),"DESCARTADO",P50)))</f>
        <v>8.3972552793106947E-2</v>
      </c>
      <c r="Q52" s="107">
        <f t="shared" si="89"/>
        <v>0.14622001151121525</v>
      </c>
      <c r="R52" s="107">
        <f t="shared" si="89"/>
        <v>0.10628311054915802</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t="e">
        <f t="shared" ca="1" si="49"/>
        <v>#NAME?</v>
      </c>
      <c r="D53" s="127">
        <f t="shared" ca="1" si="35"/>
        <v>1</v>
      </c>
      <c r="E53" s="204"/>
      <c r="F53" s="93"/>
      <c r="G53" s="206"/>
      <c r="H53"/>
      <c r="I53"/>
      <c r="J53"/>
      <c r="K53" s="66"/>
      <c r="L53" s="22"/>
      <c r="M53" s="22"/>
      <c r="N53" s="71"/>
      <c r="O53" s="27" t="str">
        <f t="shared" ref="O53" si="90">"6 POND"</f>
        <v>6 POND</v>
      </c>
      <c r="P53" s="107">
        <f>IF(IFERROR(VLOOKUP(P38,'Tabela de Apoio'!$D:$E,2,FALSE),1)=1,"",P54)</f>
        <v>8.3972552793106947E-2</v>
      </c>
      <c r="Q53" s="107">
        <f>IF(IFERROR(VLOOKUP(Q38,'Tabela de Apoio'!$D:$E,2,FALSE),1)=1,"",Q54)</f>
        <v>0.14622001151121525</v>
      </c>
      <c r="R53" s="107">
        <f>IF(IFERROR(VLOOKUP(R38,'Tabela de Apoio'!$D:$E,2,FALSE),1)=1,"",R54)</f>
        <v>0.10628311054915802</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t="e">
        <f t="shared" ca="1" si="49"/>
        <v>#NAME?</v>
      </c>
      <c r="D54" s="127">
        <f t="shared" ca="1" si="49"/>
        <v>1</v>
      </c>
      <c r="E54" s="204"/>
      <c r="F54" s="93"/>
      <c r="G54" s="206"/>
      <c r="H54" s="134">
        <f t="shared" ref="H54" si="91">COUNT($P54:$XX54)</f>
        <v>3</v>
      </c>
      <c r="I54" s="132">
        <f t="shared" ref="I54" si="92">_xlfn.STDEV.P($P53:$XX54)/AVERAGE($P53:$XX54)</f>
        <v>0.22958377918731931</v>
      </c>
      <c r="J54" s="7">
        <f t="shared" ref="J54" si="93">IF(AND(H54&gt;2,
OR(L36="MÉDIA SANEADA",L36="MEDIANA SANEADA",
AND(L36="PREÇO ESTIMADO",NOT(AND(P38="Orçamento",COUNTA(P36:XX36)=COUNTIF(P38:XX38,"Orçamento")))))),
ROW(),0)</f>
        <v>54</v>
      </c>
      <c r="N54" s="71"/>
      <c r="O54" s="27" t="str">
        <f t="shared" ref="O54" si="94">"6 RODADA"</f>
        <v>6 RODADA</v>
      </c>
      <c r="P54" s="107">
        <f t="shared" ref="P54:AI54" si="95">IFERROR(IF(P52="","",IF((_xlfn.STDEV.P($P51:$XX52)/AVERAGE($P51:$XX52))&lt;=25%,P52,IF(OR(P52&gt;(AVERAGE($P51:$XX52)+_xlfn.STDEV.P($P51:$XX52)),P52&lt;(AVERAGE($P51:$XX52)-_xlfn.STDEV.P($P51:$XX52))),"DESCARTADO",P52))),)</f>
        <v>8.3972552793106947E-2</v>
      </c>
      <c r="Q54" s="107">
        <f t="shared" si="95"/>
        <v>0.14622001151121525</v>
      </c>
      <c r="R54" s="107">
        <f t="shared" si="95"/>
        <v>0.10628311054915802</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t="e">
        <f t="shared" ca="1" si="49"/>
        <v>#NAME?</v>
      </c>
      <c r="D55" s="127">
        <f t="shared" ca="1" si="49"/>
        <v>1</v>
      </c>
      <c r="E55" s="204"/>
      <c r="F55" s="136"/>
      <c r="G55" s="206"/>
      <c r="H55" s="209"/>
      <c r="I55" s="209"/>
      <c r="J55" s="210"/>
      <c r="K55" s="67"/>
      <c r="L55" s="1" t="s">
        <v>43</v>
      </c>
      <c r="M55" s="143">
        <f t="shared" ref="M55" si="96">IFERROR(ROUND(M36*M38,2),"")</f>
        <v>112.2</v>
      </c>
      <c r="O55" s="27" t="s">
        <v>363</v>
      </c>
      <c r="P55" s="107">
        <f t="shared" ref="P55:AI76" si="97">INDEX(P42:P54,MATCH(MAX($J42:$J54),$J42:$J54,0))</f>
        <v>8.3972552793106947E-2</v>
      </c>
      <c r="Q55" s="107">
        <f t="shared" si="97"/>
        <v>0.14622001151121525</v>
      </c>
      <c r="R55" s="107">
        <f t="shared" si="97"/>
        <v>0.10628311054915802</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t="e">
        <f ca="1">IF(_xlfn.ISFORMULA(E61),MAX(INDEX('BASE FORMAÇÃO'!A:A,B57+1),1),E61)</f>
        <v>#NAME?</v>
      </c>
      <c r="D57" s="127">
        <f t="shared" ref="D57" ca="1" si="99">IFERROR(IF(C57=C47,D47+1,1),1)</f>
        <v>1</v>
      </c>
      <c r="E57" s="38" t="s">
        <v>9</v>
      </c>
      <c r="F57" s="73"/>
      <c r="G57" s="38" t="s">
        <v>15</v>
      </c>
      <c r="H57" s="135">
        <f>INDEX('BASE FORMAÇÃO'!B:B,B57+1)</f>
        <v>0</v>
      </c>
      <c r="I57" s="181" t="s">
        <v>16</v>
      </c>
      <c r="J57" s="6">
        <f>INDEX('BASE FORMAÇÃO'!K:K,B57+1)</f>
        <v>0</v>
      </c>
      <c r="K57" s="65"/>
      <c r="L57" s="188" t="s">
        <v>10</v>
      </c>
      <c r="M57" s="190">
        <f t="shared" ref="M57" si="100">IF(OR(ISBLANK($O$8),ISBLANK($O$7),ISBLANK($H$8),ISBLANK($O$6),ISBLANK($O$5),ISBLANK($H$5)),"",IFERROR(IF(VLOOKUP(L57,L63:M72,2,FALSE)&lt;1,ROUND(VLOOKUP(L57,L63:M72,2,FALSE),4),ROUND(VLOOKUP(L57,L63:M72,2,FALSE),2)),""))</f>
        <v>0.54949999999999999</v>
      </c>
      <c r="N57" s="69"/>
      <c r="O57" s="27" t="s">
        <v>17</v>
      </c>
      <c r="P57" s="184">
        <v>0.53</v>
      </c>
      <c r="Q57" s="184">
        <v>0.57999999999999996</v>
      </c>
      <c r="R57" s="184">
        <v>0.48</v>
      </c>
      <c r="S57" s="184">
        <v>0.49</v>
      </c>
      <c r="T57" s="184"/>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t="e">
        <f t="shared" ca="1" si="101"/>
        <v>#NAME?</v>
      </c>
      <c r="D58" s="127">
        <f t="shared" ca="1" si="101"/>
        <v>1</v>
      </c>
      <c r="E58" s="192">
        <f t="shared" ref="E58" ca="1" si="102">D57</f>
        <v>1</v>
      </c>
      <c r="F58" s="92"/>
      <c r="G58" s="194" t="s">
        <v>1</v>
      </c>
      <c r="H58" s="211" t="s">
        <v>449</v>
      </c>
      <c r="I58" s="197"/>
      <c r="J58" s="198"/>
      <c r="K58" s="66"/>
      <c r="L58" s="189"/>
      <c r="M58" s="191"/>
      <c r="N58" s="70"/>
      <c r="O58" s="27" t="s">
        <v>13</v>
      </c>
      <c r="P58" s="187">
        <v>45846</v>
      </c>
      <c r="Q58" s="187">
        <v>45797</v>
      </c>
      <c r="R58" s="187">
        <v>45698</v>
      </c>
      <c r="S58" s="187">
        <v>45782</v>
      </c>
      <c r="T58" s="187"/>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t="e">
        <f t="shared" ca="1" si="103"/>
        <v>#NAME?</v>
      </c>
      <c r="D59" s="127">
        <f t="shared" ca="1" si="103"/>
        <v>1</v>
      </c>
      <c r="E59" s="193"/>
      <c r="F59" s="93"/>
      <c r="G59" s="195"/>
      <c r="H59" s="199"/>
      <c r="I59" s="199"/>
      <c r="J59" s="200"/>
      <c r="K59" s="64"/>
      <c r="L59" s="130" t="s">
        <v>44</v>
      </c>
      <c r="M59" s="131">
        <v>46000</v>
      </c>
      <c r="N59" s="71"/>
      <c r="O59" s="27" t="s">
        <v>380</v>
      </c>
      <c r="P59" s="185" t="s">
        <v>12</v>
      </c>
      <c r="Q59" s="185" t="s">
        <v>12</v>
      </c>
      <c r="R59" s="185" t="s">
        <v>12</v>
      </c>
      <c r="S59" s="185" t="s">
        <v>12</v>
      </c>
      <c r="T59" s="185"/>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t="e">
        <f t="shared" ca="1" si="104"/>
        <v>#NAME?</v>
      </c>
      <c r="D60" s="127">
        <f t="shared" ca="1" si="49"/>
        <v>1</v>
      </c>
      <c r="E60" s="38" t="s">
        <v>313</v>
      </c>
      <c r="F60" s="93"/>
      <c r="G60" s="196"/>
      <c r="H60" s="201"/>
      <c r="I60" s="201"/>
      <c r="J60" s="202"/>
      <c r="K60" s="64"/>
      <c r="L60" s="1" t="s">
        <v>2</v>
      </c>
      <c r="M60" s="6">
        <f>INDEX('BASE FORMAÇÃO'!D:D,B61+1)</f>
        <v>0</v>
      </c>
      <c r="N60" s="71"/>
      <c r="O60" s="27" t="s">
        <v>381</v>
      </c>
      <c r="P60" s="186" t="s">
        <v>434</v>
      </c>
      <c r="Q60" s="186" t="s">
        <v>434</v>
      </c>
      <c r="R60" s="186" t="s">
        <v>434</v>
      </c>
      <c r="S60" s="186" t="s">
        <v>434</v>
      </c>
      <c r="T60" s="186"/>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t="e">
        <f t="shared" ca="1" si="105"/>
        <v>#NAME?</v>
      </c>
      <c r="D61" s="127">
        <f t="shared" ca="1" si="49"/>
        <v>1</v>
      </c>
      <c r="E61" s="203" t="e">
        <f t="shared" ref="E61" ca="1" si="106">C57</f>
        <v>#NAME?</v>
      </c>
      <c r="F61" s="93"/>
      <c r="G61" s="205" t="s">
        <v>304</v>
      </c>
      <c r="H61" s="207"/>
      <c r="I61" s="208"/>
      <c r="J61" s="208"/>
      <c r="K61" s="67"/>
      <c r="L61" s="28" t="s">
        <v>303</v>
      </c>
      <c r="M61" s="133">
        <f t="shared" ref="M61" si="107">IFERROR(INDEX(I63:I75,MATCH(MAX(J63:J75),J63:J75,0)),"")</f>
        <v>7.0179624777761671E-2</v>
      </c>
      <c r="N61" s="71"/>
      <c r="O61" s="27" t="s">
        <v>18</v>
      </c>
      <c r="P61" s="106">
        <f>IF(P57="","",
IF(OR(P59="Orçamento",P58="",MAX('Tabela de Apoio'!$A:$A)&lt;=P58),
P57,
(INDEX('Tabela de Apoio'!$B:$B,MATCH('MAPA DE PREÇOS'!$O$8,'Tabela de Apoio'!$A:$A,1))/INDEX('Tabela de Apoio'!$B:$B,MATCH('MAPA DE PREÇOS'!P58,'Tabela de Apoio'!$A:$A,1)-1))*P57))</f>
        <v>0.55498612738736786</v>
      </c>
      <c r="Q61" s="106">
        <f>IF(Q57="","",
IF(OR(Q59="Orçamento",Q58="",MAX('Tabela de Apoio'!$A:$A)&lt;=Q58),
Q57,
(INDEX('Tabela de Apoio'!$B:$B,MATCH('MAPA DE PREÇOS'!$O$8,'Tabela de Apoio'!$A:$A,1))/INDEX('Tabela de Apoio'!$B:$B,MATCH('MAPA DE PREÇOS'!Q58,'Tabela de Apoio'!$A:$A,1)-1))*Q57))</f>
        <v>0.61038397370178676</v>
      </c>
      <c r="R61" s="106">
        <f>IF(R57="","",
IF(OR(R59="Orçamento",R58="",MAX('Tabela de Apoio'!$A:$A)&lt;=R58),
R57,
(INDEX('Tabela de Apoio'!$B:$B,MATCH('MAPA DE PREÇOS'!$O$8,'Tabela de Apoio'!$A:$A,1))/INDEX('Tabela de Apoio'!$B:$B,MATCH('MAPA DE PREÇOS'!R58,'Tabela de Apoio'!$A:$A,1)-1))*R57))</f>
        <v>0.51684234504053794</v>
      </c>
      <c r="S61" s="106">
        <f>IF(S57="","",
IF(OR(S59="Orçamento",S58="",MAX('Tabela de Apoio'!$A:$A)&lt;=S58),
S57,
(INDEX('Tabela de Apoio'!$B:$B,MATCH('MAPA DE PREÇOS'!$O$8,'Tabela de Apoio'!$A:$A,1))/INDEX('Tabela de Apoio'!$B:$B,MATCH('MAPA DE PREÇOS'!S58,'Tabela de Apoio'!$A:$A,1)-1))*S57))</f>
        <v>0.51566921916185438</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t="e">
        <f t="shared" ref="C62" ca="1" si="109">C61</f>
        <v>#NAME?</v>
      </c>
      <c r="D62" s="127">
        <f t="shared" ca="1" si="49"/>
        <v>1</v>
      </c>
      <c r="E62" s="204"/>
      <c r="F62" s="93"/>
      <c r="G62" s="206"/>
      <c r="H62"/>
      <c r="I62"/>
      <c r="J62"/>
      <c r="N62" s="71"/>
      <c r="O62" s="27" t="s">
        <v>375</v>
      </c>
      <c r="P62" s="107">
        <f>IF(IFERROR(VLOOKUP(P59,'Tabela de Apoio'!$D:$E,2,FALSE),1)=1,"",P63)</f>
        <v>0.55498612738736786</v>
      </c>
      <c r="Q62" s="107">
        <f>IF(IFERROR(VLOOKUP(Q59,'Tabela de Apoio'!$D:$E,2,FALSE),1)=1,"",Q63)</f>
        <v>0.61038397370178676</v>
      </c>
      <c r="R62" s="107">
        <f>IF(IFERROR(VLOOKUP(R59,'Tabela de Apoio'!$D:$E,2,FALSE),1)=1,"",R63)</f>
        <v>0.51684234504053794</v>
      </c>
      <c r="S62" s="107">
        <f>IF(IFERROR(VLOOKUP(S59,'Tabela de Apoio'!$D:$E,2,FALSE),1)=1,"",S63)</f>
        <v>0.51566921916185438</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t="e">
        <f t="shared" ca="1" si="110"/>
        <v>#NAME?</v>
      </c>
      <c r="D63" s="127">
        <f t="shared" ca="1" si="49"/>
        <v>1</v>
      </c>
      <c r="E63" s="204"/>
      <c r="F63" s="93"/>
      <c r="G63" s="206"/>
      <c r="H63" s="134">
        <f t="shared" ref="H63" si="111">COUNT($P63:$XX63)</f>
        <v>4</v>
      </c>
      <c r="I63" s="132">
        <f t="shared" ref="I63" si="112">_xlfn.STDEV.P($P62:$XX63)/AVERAGE($P62:$XX63)</f>
        <v>7.0179624777761671E-2</v>
      </c>
      <c r="J63" s="7">
        <f>ROW()</f>
        <v>63</v>
      </c>
      <c r="K63" s="67"/>
      <c r="L63" s="29" t="s">
        <v>10</v>
      </c>
      <c r="M63" s="30">
        <f t="shared" ref="M63" si="113">IFERROR(
IF(COUNTA(P57:AI57)=COUNTIF(P59:XX59,"Orçamento"),MIN(M68,M65),
IF(M66&lt;&gt;"",M66,
IF(M67&lt;&gt;"",M67,
M65
))),"")</f>
        <v>0.54947041632288673</v>
      </c>
      <c r="N63" s="71"/>
      <c r="O63" s="27" t="s">
        <v>376</v>
      </c>
      <c r="P63" s="106">
        <f t="shared" ref="P63:AI63" si="114">IFERROR(IF(P61="",
            "",
            IF(COUNT($P61:$XX61)&lt;=4,
               P61,
               IF(OR(P61&gt;(QUARTILE($P61:$XX61,3)+(QUARTILE($P61:$XX61,3)-QUARTILE($P61:$XX61,1))),
                     P61&lt;(QUARTILE($P61:$XX61,1)-(QUARTILE($P61:$XX61,3)-QUARTILE($P61:$XX61,1)))
                  ),
               "DESCARTADO",P61)
             )
  ),P61)</f>
        <v>0.55498612738736786</v>
      </c>
      <c r="Q63" s="106">
        <f t="shared" si="114"/>
        <v>0.61038397370178676</v>
      </c>
      <c r="R63" s="106">
        <f t="shared" si="114"/>
        <v>0.51684234504053794</v>
      </c>
      <c r="S63" s="106">
        <f t="shared" si="114"/>
        <v>0.51566921916185438</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t="e">
        <f t="shared" ref="C64" ca="1" si="116">C63</f>
        <v>#NAME?</v>
      </c>
      <c r="D64" s="127">
        <f t="shared" ca="1" si="49"/>
        <v>1</v>
      </c>
      <c r="E64" s="204"/>
      <c r="F64" s="93"/>
      <c r="G64" s="206"/>
      <c r="H64"/>
      <c r="I64"/>
      <c r="J64"/>
      <c r="K64" s="66"/>
      <c r="L64" s="29" t="s">
        <v>360</v>
      </c>
      <c r="M64" s="30">
        <f t="shared" ref="M64" si="117">AVERAGE($P63:$XX63)</f>
        <v>0.54947041632288673</v>
      </c>
      <c r="N64" s="71"/>
      <c r="O64" s="27" t="str">
        <f t="shared" ref="O64" si="118">"1 POND"</f>
        <v>1 POND</v>
      </c>
      <c r="P64" s="107">
        <f>IF(IFERROR(VLOOKUP(P59,'Tabela de Apoio'!$D:$E,2,FALSE),1)=1,"",P65)</f>
        <v>0.55498612738736786</v>
      </c>
      <c r="Q64" s="107">
        <f>IF(IFERROR(VLOOKUP(Q59,'Tabela de Apoio'!$D:$E,2,FALSE),1)=1,"",Q65)</f>
        <v>0.61038397370178676</v>
      </c>
      <c r="R64" s="107">
        <f>IF(IFERROR(VLOOKUP(R59,'Tabela de Apoio'!$D:$E,2,FALSE),1)=1,"",R65)</f>
        <v>0.51684234504053794</v>
      </c>
      <c r="S64" s="107">
        <f>IF(IFERROR(VLOOKUP(S59,'Tabela de Apoio'!$D:$E,2,FALSE),1)=1,"",S65)</f>
        <v>0.51566921916185438</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t="e">
        <f t="shared" ca="1" si="49"/>
        <v>#NAME?</v>
      </c>
      <c r="D65" s="127">
        <f t="shared" ca="1" si="49"/>
        <v>1</v>
      </c>
      <c r="E65" s="204"/>
      <c r="F65" s="93"/>
      <c r="G65" s="206"/>
      <c r="H65" s="134">
        <f t="shared" ref="H65" si="119">COUNT($P65:$XX65)</f>
        <v>4</v>
      </c>
      <c r="I65" s="132">
        <f t="shared" ref="I65" si="120">_xlfn.STDEV.P($P64:$XX65)/AVERAGE($P64:$XX65)</f>
        <v>7.0179624777761671E-2</v>
      </c>
      <c r="J65" s="7">
        <f t="shared" ref="J65" si="121">IF(AND(H65&gt;2,
OR(L57="MÉDIA SANEADA",L57="MEDIANA SANEADA",
AND(L57="PREÇO ESTIMADO",NOT(AND(P59="Orçamento",COUNTA(P57:XX57)=COUNTIF(P59:XX59,"Orçamento")))))),
ROW(),0)</f>
        <v>65</v>
      </c>
      <c r="K65" s="66"/>
      <c r="L65" s="29" t="s">
        <v>361</v>
      </c>
      <c r="M65" s="30">
        <f t="shared" ref="M65" si="122">MEDIAN($P63:$XX63)</f>
        <v>0.53591423621395284</v>
      </c>
      <c r="N65" s="71"/>
      <c r="O65" s="27" t="str">
        <f t="shared" ref="O65" si="123">"1 RODADA"</f>
        <v>1 RODADA</v>
      </c>
      <c r="P65" s="107">
        <f t="shared" ref="P65:AI65" si="124">IF(P63="","",IF((_xlfn.STDEV.P($P62:$XX63)/AVERAGE($P62:$XX63))&lt;=25%,P63,IF(OR(P63&gt;(AVERAGE($P62:$XX63)+_xlfn.STDEV.P($P62:$XX63)),P63&lt;(AVERAGE($P62:$XX63)-_xlfn.STDEV.P($P62:$XX63))),"DESCARTADO",P63)))</f>
        <v>0.55498612738736786</v>
      </c>
      <c r="Q65" s="107">
        <f t="shared" si="124"/>
        <v>0.61038397370178676</v>
      </c>
      <c r="R65" s="107">
        <f t="shared" si="124"/>
        <v>0.51684234504053794</v>
      </c>
      <c r="S65" s="107">
        <f t="shared" si="124"/>
        <v>0.51566921916185438</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t="e">
        <f t="shared" ca="1" si="49"/>
        <v>#NAME?</v>
      </c>
      <c r="D66" s="127">
        <f t="shared" ca="1" si="49"/>
        <v>1</v>
      </c>
      <c r="E66" s="204"/>
      <c r="F66" s="93"/>
      <c r="G66" s="206"/>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0.54947041632288673</v>
      </c>
      <c r="N66" s="71"/>
      <c r="O66" s="27" t="str">
        <f t="shared" ref="O66" si="126">"2 POND"</f>
        <v>2 POND</v>
      </c>
      <c r="P66" s="107">
        <f>IF(IFERROR(VLOOKUP(P59,'Tabela de Apoio'!$D:$E,2,FALSE),1)=1,"",P67)</f>
        <v>0.55498612738736786</v>
      </c>
      <c r="Q66" s="107">
        <f>IF(IFERROR(VLOOKUP(Q59,'Tabela de Apoio'!$D:$E,2,FALSE),1)=1,"",Q67)</f>
        <v>0.61038397370178676</v>
      </c>
      <c r="R66" s="107">
        <f>IF(IFERROR(VLOOKUP(R59,'Tabela de Apoio'!$D:$E,2,FALSE),1)=1,"",R67)</f>
        <v>0.51684234504053794</v>
      </c>
      <c r="S66" s="107">
        <f>IF(IFERROR(VLOOKUP(S59,'Tabela de Apoio'!$D:$E,2,FALSE),1)=1,"",S67)</f>
        <v>0.51566921916185438</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t="e">
        <f t="shared" ca="1" si="49"/>
        <v>#NAME?</v>
      </c>
      <c r="D67" s="127">
        <f t="shared" ca="1" si="49"/>
        <v>1</v>
      </c>
      <c r="E67" s="204"/>
      <c r="F67" s="93"/>
      <c r="G67" s="206"/>
      <c r="H67" s="134">
        <f t="shared" ref="H67" si="127">COUNT($P67:$XX67)</f>
        <v>4</v>
      </c>
      <c r="I67" s="132">
        <f t="shared" ref="I67" si="128">_xlfn.STDEV.P($P66:$XX67)/AVERAGE($P66:$XX67)</f>
        <v>7.0179624777761671E-2</v>
      </c>
      <c r="J67" s="7">
        <f t="shared" ref="J67" si="129">IF(AND(H67&gt;2,
OR(L57="MÉDIA SANEADA",L57="MEDIANA SANEADA",
AND(L57="PREÇO ESTIMADO",NOT(AND(P59="Orçamento",COUNTA(P57:XX57)=COUNTIF(P59:XX59,"Orçamento")))))),
ROW(),0)</f>
        <v>67</v>
      </c>
      <c r="K67" s="66"/>
      <c r="L67" s="29" t="s">
        <v>362</v>
      </c>
      <c r="M67" s="30">
        <f t="shared" ref="M67" si="130" xml:space="preserve">
IF(H65&gt;2,MEDIAN(P64:XX65),
IF(H67&gt;2,MEDIAN(P66:XX67),
IF(H69&gt;2,MEDIAN(P68:XX69),
IF(H71&gt;2,MEDIAN(P70:XX71),
IF(H73&gt;2,MEDIAN(P72:XX73),
IF(H75&gt;2,MEDIAN(P74:XX75),
MEDIAN(P62:XX63)))))))</f>
        <v>0.53591423621395284</v>
      </c>
      <c r="N67" s="71"/>
      <c r="O67" s="27" t="str">
        <f t="shared" ref="O67" si="131">"2 RODADA"</f>
        <v>2 RODADA</v>
      </c>
      <c r="P67" s="107">
        <f t="shared" ref="P67:AI67" si="132">IF(P65="","",IF((_xlfn.STDEV.P($P64:$XX65)/AVERAGE($P64:$XX65))&lt;=25%,P65,IF(OR(P65&gt;(AVERAGE($P64:$XX65)+_xlfn.STDEV.P($P64:$XX65)),P65&lt;(AVERAGE($P64:$XX65)-_xlfn.STDEV.P($P64:$XX65))),"DESCARTADO",P65)))</f>
        <v>0.55498612738736786</v>
      </c>
      <c r="Q67" s="107">
        <f t="shared" si="132"/>
        <v>0.61038397370178676</v>
      </c>
      <c r="R67" s="107">
        <f t="shared" si="132"/>
        <v>0.51684234504053794</v>
      </c>
      <c r="S67" s="107">
        <f t="shared" si="132"/>
        <v>0.51566921916185438</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t="e">
        <f t="shared" ca="1" si="49"/>
        <v>#NAME?</v>
      </c>
      <c r="D68" s="127">
        <f t="shared" ca="1" si="49"/>
        <v>1</v>
      </c>
      <c r="E68" s="204"/>
      <c r="F68" s="93"/>
      <c r="G68" s="206"/>
      <c r="H68"/>
      <c r="I68"/>
      <c r="J68"/>
      <c r="K68" s="66"/>
      <c r="L68" s="29" t="s">
        <v>359</v>
      </c>
      <c r="M68" s="30">
        <f t="shared" ref="M68" si="133">HARMEAN($P62:$XX63)</f>
        <v>0.54688040219016065</v>
      </c>
      <c r="N68" s="71"/>
      <c r="O68" s="27" t="str">
        <f t="shared" ref="O68" si="134">"3 POND"</f>
        <v>3 POND</v>
      </c>
      <c r="P68" s="107">
        <f>IF(IFERROR(VLOOKUP(P59,'Tabela de Apoio'!$D:$E,2,FALSE),1)=1,"",P69)</f>
        <v>0.55498612738736786</v>
      </c>
      <c r="Q68" s="107">
        <f>IF(IFERROR(VLOOKUP(Q59,'Tabela de Apoio'!$D:$E,2,FALSE),1)=1,"",Q69)</f>
        <v>0.61038397370178676</v>
      </c>
      <c r="R68" s="107">
        <f>IF(IFERROR(VLOOKUP(R59,'Tabela de Apoio'!$D:$E,2,FALSE),1)=1,"",R69)</f>
        <v>0.51684234504053794</v>
      </c>
      <c r="S68" s="107">
        <f>IF(IFERROR(VLOOKUP(S59,'Tabela de Apoio'!$D:$E,2,FALSE),1)=1,"",S69)</f>
        <v>0.51566921916185438</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t="e">
        <f t="shared" ca="1" si="49"/>
        <v>#NAME?</v>
      </c>
      <c r="D69" s="127">
        <f t="shared" ca="1" si="49"/>
        <v>1</v>
      </c>
      <c r="E69" s="204"/>
      <c r="F69" s="93"/>
      <c r="G69" s="206"/>
      <c r="H69" s="134">
        <f t="shared" ref="H69" si="135">COUNT($P69:$XX69)</f>
        <v>4</v>
      </c>
      <c r="I69" s="132">
        <f t="shared" ref="I69" si="136">_xlfn.STDEV.P($P68:$XX69)/AVERAGE($P68:$XX69)</f>
        <v>7.0179624777761671E-2</v>
      </c>
      <c r="J69" s="7">
        <f t="shared" ref="J69" si="137">IF(AND(H69&gt;2,
OR(L57="MÉDIA SANEADA",L57="MEDIANA SANEADA",
AND(L57="PREÇO ESTIMADO",NOT(AND(P59="Orçamento",COUNTA(P57:XX57)=COUNTIF(P59:XX59,"Orçamento")))))),
ROW(),0)</f>
        <v>69</v>
      </c>
      <c r="K69" s="66"/>
      <c r="L69" s="29" t="s">
        <v>41</v>
      </c>
      <c r="M69" s="30">
        <f t="shared" ref="M69" si="138">IFERROR(_xlfn.QUARTILE.EXC($P63:$XX63,1),"")</f>
        <v>0.51596250063152527</v>
      </c>
      <c r="N69" s="71"/>
      <c r="O69" s="27" t="str">
        <f t="shared" ref="O69" si="139">"3 RODADA"</f>
        <v>3 RODADA</v>
      </c>
      <c r="P69" s="107">
        <f t="shared" ref="P69:AI69" si="140">IF(P67="","",IF((_xlfn.STDEV.P($P66:$XX67)/AVERAGE($P66:$XX67))&lt;=25%,P67,IF(OR(P67&gt;(AVERAGE($P66:$XX67)+_xlfn.STDEV.P($P66:$XX67)),P67&lt;(AVERAGE($P66:$XX67)-_xlfn.STDEV.P($P66:$XX67))),"DESCARTADO",P67)))</f>
        <v>0.55498612738736786</v>
      </c>
      <c r="Q69" s="107">
        <f t="shared" si="140"/>
        <v>0.61038397370178676</v>
      </c>
      <c r="R69" s="107">
        <f t="shared" si="140"/>
        <v>0.51684234504053794</v>
      </c>
      <c r="S69" s="107">
        <f t="shared" si="140"/>
        <v>0.51566921916185438</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t="e">
        <f t="shared" ca="1" si="49"/>
        <v>#NAME?</v>
      </c>
      <c r="D70" s="127">
        <f t="shared" ca="1" si="49"/>
        <v>1</v>
      </c>
      <c r="E70" s="204"/>
      <c r="F70" s="93"/>
      <c r="G70" s="206"/>
      <c r="H70"/>
      <c r="I70"/>
      <c r="J70"/>
      <c r="K70" s="66"/>
      <c r="L70" s="29" t="s">
        <v>39</v>
      </c>
      <c r="M70" s="30">
        <f t="shared" ref="M70" si="141">IFERROR(_xlfn.QUARTILE.EXC($P63:$XX63,3),"")</f>
        <v>0.59653451212318198</v>
      </c>
      <c r="N70" s="71"/>
      <c r="O70" s="27" t="str">
        <f t="shared" ref="O70" si="142">"4 POND"</f>
        <v>4 POND</v>
      </c>
      <c r="P70" s="107">
        <f>IF(IFERROR(VLOOKUP(P59,'Tabela de Apoio'!$D:$E,2,FALSE),1)=1,"",P71)</f>
        <v>0.55498612738736786</v>
      </c>
      <c r="Q70" s="107">
        <f>IF(IFERROR(VLOOKUP(Q59,'Tabela de Apoio'!$D:$E,2,FALSE),1)=1,"",Q71)</f>
        <v>0.61038397370178676</v>
      </c>
      <c r="R70" s="107">
        <f>IF(IFERROR(VLOOKUP(R59,'Tabela de Apoio'!$D:$E,2,FALSE),1)=1,"",R71)</f>
        <v>0.51684234504053794</v>
      </c>
      <c r="S70" s="107">
        <f>IF(IFERROR(VLOOKUP(S59,'Tabela de Apoio'!$D:$E,2,FALSE),1)=1,"",S71)</f>
        <v>0.51566921916185438</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t="e">
        <f t="shared" ca="1" si="49"/>
        <v>#NAME?</v>
      </c>
      <c r="D71" s="127">
        <f t="shared" ca="1" si="49"/>
        <v>1</v>
      </c>
      <c r="E71" s="204"/>
      <c r="F71" s="93"/>
      <c r="G71" s="206"/>
      <c r="H71" s="134">
        <f t="shared" ref="H71" si="143">COUNT($P71:$XX71)</f>
        <v>4</v>
      </c>
      <c r="I71" s="132">
        <f t="shared" ref="I71" si="144">_xlfn.STDEV.P($P70:$XX71)/AVERAGE($P70:$XX71)</f>
        <v>7.0179624777761671E-2</v>
      </c>
      <c r="J71" s="7">
        <f t="shared" ref="J71" si="145">IF(AND(H71&gt;2,
OR(L57="MÉDIA SANEADA",L57="MEDIANA SANEADA",
AND(L57="PREÇO ESTIMADO",NOT(AND(P59="Orçamento",COUNTA(P57:XX57)=COUNTIF(P59:XX59,"Orçamento")))))),
ROW(),0)</f>
        <v>71</v>
      </c>
      <c r="K71" s="66"/>
      <c r="L71" s="29" t="s">
        <v>42</v>
      </c>
      <c r="M71" s="30">
        <f t="shared" ref="M71" si="146">MIN($P63:$XX63)</f>
        <v>0.51566921916185438</v>
      </c>
      <c r="N71" s="71"/>
      <c r="O71" s="27" t="str">
        <f t="shared" ref="O71" si="147">"4 RODADA"</f>
        <v>4 RODADA</v>
      </c>
      <c r="P71" s="107">
        <f t="shared" ref="P71:AI71" si="148">IF(P69="","",IF((_xlfn.STDEV.P($P68:$XX69)/AVERAGE($P68:$XX69))&lt;=25%,P69,IF(OR(P69&gt;(AVERAGE($P68:$XX69)+_xlfn.STDEV.P($P68:$XX69)),P69&lt;(AVERAGE($P68:$XX69)-_xlfn.STDEV.P($P68:$XX69))),"DESCARTADO",P69)))</f>
        <v>0.55498612738736786</v>
      </c>
      <c r="Q71" s="107">
        <f t="shared" si="148"/>
        <v>0.61038397370178676</v>
      </c>
      <c r="R71" s="107">
        <f t="shared" si="148"/>
        <v>0.51684234504053794</v>
      </c>
      <c r="S71" s="107">
        <f t="shared" si="148"/>
        <v>0.51566921916185438</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t="e">
        <f t="shared" ca="1" si="49"/>
        <v>#NAME?</v>
      </c>
      <c r="D72" s="127">
        <f t="shared" ca="1" si="49"/>
        <v>1</v>
      </c>
      <c r="E72" s="204"/>
      <c r="F72" s="93"/>
      <c r="G72" s="206"/>
      <c r="H72"/>
      <c r="I72"/>
      <c r="J72"/>
      <c r="K72" s="66"/>
      <c r="L72" s="29" t="s">
        <v>40</v>
      </c>
      <c r="M72" s="30">
        <f t="shared" ref="M72" si="149">MAX($P63:$XX63)</f>
        <v>0.61038397370178676</v>
      </c>
      <c r="N72" s="71"/>
      <c r="O72" s="27" t="str">
        <f t="shared" ref="O72" si="150">"5 POND"</f>
        <v>5 POND</v>
      </c>
      <c r="P72" s="107">
        <f>IF(IFERROR(VLOOKUP(P59,'Tabela de Apoio'!$D:$E,2,FALSE),1)=1,"",P73)</f>
        <v>0.55498612738736786</v>
      </c>
      <c r="Q72" s="107">
        <f>IF(IFERROR(VLOOKUP(Q59,'Tabela de Apoio'!$D:$E,2,FALSE),1)=1,"",Q73)</f>
        <v>0.61038397370178676</v>
      </c>
      <c r="R72" s="107">
        <f>IF(IFERROR(VLOOKUP(R59,'Tabela de Apoio'!$D:$E,2,FALSE),1)=1,"",R73)</f>
        <v>0.51684234504053794</v>
      </c>
      <c r="S72" s="107">
        <f>IF(IFERROR(VLOOKUP(S59,'Tabela de Apoio'!$D:$E,2,FALSE),1)=1,"",S73)</f>
        <v>0.51566921916185438</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t="e">
        <f t="shared" ca="1" si="49"/>
        <v>#NAME?</v>
      </c>
      <c r="D73" s="127">
        <f t="shared" ca="1" si="49"/>
        <v>1</v>
      </c>
      <c r="E73" s="204"/>
      <c r="F73" s="93"/>
      <c r="G73" s="206"/>
      <c r="H73" s="134">
        <f t="shared" ref="H73" si="151">COUNT($P73:$XX73)</f>
        <v>4</v>
      </c>
      <c r="I73" s="132">
        <f t="shared" ref="I73" si="152">_xlfn.STDEV.P($P72:$XX73)/AVERAGE($P72:$XX73)</f>
        <v>7.0179624777761671E-2</v>
      </c>
      <c r="J73" s="7">
        <f t="shared" ref="J73" si="153">IF(AND(H73&gt;2,
OR(L57="MÉDIA SANEADA",L57="MEDIANA SANEADA",
AND(L57="PREÇO ESTIMADO",NOT(AND(P59="Orçamento",COUNTA(P57:XX57)=COUNTIF(P59:XX59,"Orçamento")))))),
ROW(),0)</f>
        <v>73</v>
      </c>
      <c r="K73" s="66"/>
      <c r="N73" s="71"/>
      <c r="O73" s="27" t="str">
        <f t="shared" ref="O73" si="154">"5 RODADA"</f>
        <v>5 RODADA</v>
      </c>
      <c r="P73" s="107">
        <f t="shared" ref="P73:AI73" si="155">IF(P71="","",IF((_xlfn.STDEV.P($P70:$XX71)/AVERAGE($P70:$XX71))&lt;=25%,P71,IF(OR(P71&gt;(AVERAGE($P70:$XX71)+_xlfn.STDEV.P($P70:$XX71)),P71&lt;(AVERAGE($P70:$XX71)-_xlfn.STDEV.P($P70:$XX71))),"DESCARTADO",P71)))</f>
        <v>0.55498612738736786</v>
      </c>
      <c r="Q73" s="107">
        <f t="shared" si="155"/>
        <v>0.61038397370178676</v>
      </c>
      <c r="R73" s="107">
        <f t="shared" si="155"/>
        <v>0.51684234504053794</v>
      </c>
      <c r="S73" s="107">
        <f t="shared" si="155"/>
        <v>0.51566921916185438</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t="e">
        <f t="shared" ca="1" si="49"/>
        <v>#NAME?</v>
      </c>
      <c r="D74" s="127">
        <f t="shared" ca="1" si="49"/>
        <v>1</v>
      </c>
      <c r="E74" s="204"/>
      <c r="F74" s="93"/>
      <c r="G74" s="206"/>
      <c r="H74"/>
      <c r="I74"/>
      <c r="J74"/>
      <c r="K74" s="66"/>
      <c r="L74" s="22"/>
      <c r="M74" s="22"/>
      <c r="N74" s="71"/>
      <c r="O74" s="27" t="str">
        <f t="shared" ref="O74" si="156">"6 POND"</f>
        <v>6 POND</v>
      </c>
      <c r="P74" s="107">
        <f>IF(IFERROR(VLOOKUP(P59,'Tabela de Apoio'!$D:$E,2,FALSE),1)=1,"",P75)</f>
        <v>0.55498612738736786</v>
      </c>
      <c r="Q74" s="107">
        <f>IF(IFERROR(VLOOKUP(Q59,'Tabela de Apoio'!$D:$E,2,FALSE),1)=1,"",Q75)</f>
        <v>0.61038397370178676</v>
      </c>
      <c r="R74" s="107">
        <f>IF(IFERROR(VLOOKUP(R59,'Tabela de Apoio'!$D:$E,2,FALSE),1)=1,"",R75)</f>
        <v>0.51684234504053794</v>
      </c>
      <c r="S74" s="107">
        <f>IF(IFERROR(VLOOKUP(S59,'Tabela de Apoio'!$D:$E,2,FALSE),1)=1,"",S75)</f>
        <v>0.51566921916185438</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t="e">
        <f t="shared" ca="1" si="49"/>
        <v>#NAME?</v>
      </c>
      <c r="D75" s="127">
        <f t="shared" ca="1" si="49"/>
        <v>1</v>
      </c>
      <c r="E75" s="204"/>
      <c r="F75" s="93"/>
      <c r="G75" s="206"/>
      <c r="H75" s="134">
        <f t="shared" ref="H75" si="157">COUNT($P75:$XX75)</f>
        <v>4</v>
      </c>
      <c r="I75" s="132">
        <f t="shared" ref="I75" si="158">_xlfn.STDEV.P($P74:$XX75)/AVERAGE($P74:$XX75)</f>
        <v>7.0179624777761671E-2</v>
      </c>
      <c r="J75" s="7">
        <f t="shared" ref="J75" si="159">IF(AND(H75&gt;2,
OR(L57="MÉDIA SANEADA",L57="MEDIANA SANEADA",
AND(L57="PREÇO ESTIMADO",NOT(AND(P59="Orçamento",COUNTA(P57:XX57)=COUNTIF(P59:XX59,"Orçamento")))))),
ROW(),0)</f>
        <v>75</v>
      </c>
      <c r="N75" s="71"/>
      <c r="O75" s="27" t="str">
        <f t="shared" ref="O75" si="160">"6 RODADA"</f>
        <v>6 RODADA</v>
      </c>
      <c r="P75" s="107">
        <f t="shared" ref="P75:AI75" si="161">IFERROR(IF(P73="","",IF((_xlfn.STDEV.P($P72:$XX73)/AVERAGE($P72:$XX73))&lt;=25%,P73,IF(OR(P73&gt;(AVERAGE($P72:$XX73)+_xlfn.STDEV.P($P72:$XX73)),P73&lt;(AVERAGE($P72:$XX73)-_xlfn.STDEV.P($P72:$XX73))),"DESCARTADO",P73))),)</f>
        <v>0.55498612738736786</v>
      </c>
      <c r="Q75" s="107">
        <f t="shared" si="161"/>
        <v>0.61038397370178676</v>
      </c>
      <c r="R75" s="107">
        <f t="shared" si="161"/>
        <v>0.51684234504053794</v>
      </c>
      <c r="S75" s="107">
        <f t="shared" si="161"/>
        <v>0.51566921916185438</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t="e">
        <f t="shared" ca="1" si="49"/>
        <v>#NAME?</v>
      </c>
      <c r="D76" s="127">
        <f t="shared" ca="1" si="49"/>
        <v>1</v>
      </c>
      <c r="E76" s="204"/>
      <c r="F76" s="136"/>
      <c r="G76" s="206"/>
      <c r="H76" s="209"/>
      <c r="I76" s="209"/>
      <c r="J76" s="210"/>
      <c r="K76" s="67"/>
      <c r="L76" s="1" t="s">
        <v>43</v>
      </c>
      <c r="M76" s="143">
        <f t="shared" ref="M76" si="162">IFERROR(ROUND(M57*M59,2),"")</f>
        <v>25277</v>
      </c>
      <c r="O76" s="27" t="s">
        <v>363</v>
      </c>
      <c r="P76" s="107">
        <f t="shared" ref="P76:R76" si="163">INDEX(P63:P75,MATCH(MAX($J63:$J75),$J63:$J75,0))</f>
        <v>0.55498612738736786</v>
      </c>
      <c r="Q76" s="107">
        <f t="shared" si="163"/>
        <v>0.61038397370178676</v>
      </c>
      <c r="R76" s="107">
        <f t="shared" si="163"/>
        <v>0.51684234504053794</v>
      </c>
      <c r="S76" s="107">
        <f t="shared" si="97"/>
        <v>0.51566921916185438</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t="e">
        <f ca="1">IF(_xlfn.ISFORMULA(E82),MAX(INDEX('BASE FORMAÇÃO'!A:A,B78+1),1),E82)</f>
        <v>#NAME?</v>
      </c>
      <c r="D78" s="127">
        <f t="shared" ref="D78" ca="1" si="165">IFERROR(IF(C78=C68,D68+1,1),1)</f>
        <v>1</v>
      </c>
      <c r="E78" s="38" t="s">
        <v>9</v>
      </c>
      <c r="F78" s="73"/>
      <c r="G78" s="38" t="s">
        <v>15</v>
      </c>
      <c r="H78" s="135">
        <f>INDEX('BASE FORMAÇÃO'!B:B,B78+1)</f>
        <v>0</v>
      </c>
      <c r="I78" s="181" t="s">
        <v>16</v>
      </c>
      <c r="J78" s="6">
        <f>INDEX('BASE FORMAÇÃO'!K:K,B78+1)</f>
        <v>0</v>
      </c>
      <c r="K78" s="65"/>
      <c r="L78" s="188" t="s">
        <v>10</v>
      </c>
      <c r="M78" s="190">
        <f t="shared" ref="M78" si="166">IF(OR(ISBLANK($O$8),ISBLANK($O$7),ISBLANK($H$8),ISBLANK($O$6),ISBLANK($O$5),ISBLANK($H$5)),"",IFERROR(IF(VLOOKUP(L78,L84:M93,2,FALSE)&lt;1,ROUND(VLOOKUP(L78,L84:M93,2,FALSE),4),ROUND(VLOOKUP(L78,L84:M93,2,FALSE),2)),""))</f>
        <v>0.42280000000000001</v>
      </c>
      <c r="N78" s="69"/>
      <c r="O78" s="27" t="s">
        <v>17</v>
      </c>
      <c r="P78" s="184">
        <v>0.24</v>
      </c>
      <c r="Q78" s="184">
        <v>0.63</v>
      </c>
      <c r="R78" s="184">
        <v>0.4</v>
      </c>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t="e">
        <f t="shared" ca="1" si="167"/>
        <v>#NAME?</v>
      </c>
      <c r="D79" s="127">
        <f t="shared" ca="1" si="167"/>
        <v>1</v>
      </c>
      <c r="E79" s="192">
        <f t="shared" ref="E79" ca="1" si="168">D78</f>
        <v>1</v>
      </c>
      <c r="F79" s="92"/>
      <c r="G79" s="194" t="s">
        <v>1</v>
      </c>
      <c r="H79" s="211" t="s">
        <v>450</v>
      </c>
      <c r="I79" s="197"/>
      <c r="J79" s="198"/>
      <c r="K79" s="66"/>
      <c r="L79" s="189"/>
      <c r="M79" s="191"/>
      <c r="N79" s="70"/>
      <c r="O79" s="27" t="s">
        <v>13</v>
      </c>
      <c r="P79" s="187">
        <v>45601</v>
      </c>
      <c r="Q79" s="187">
        <v>45804</v>
      </c>
      <c r="R79" s="187">
        <v>45754</v>
      </c>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t="e">
        <f t="shared" ca="1" si="169"/>
        <v>#NAME?</v>
      </c>
      <c r="D80" s="127">
        <f t="shared" ca="1" si="169"/>
        <v>1</v>
      </c>
      <c r="E80" s="193"/>
      <c r="F80" s="93"/>
      <c r="G80" s="195"/>
      <c r="H80" s="199"/>
      <c r="I80" s="199"/>
      <c r="J80" s="200"/>
      <c r="K80" s="64"/>
      <c r="L80" s="130" t="s">
        <v>44</v>
      </c>
      <c r="M80" s="131">
        <v>5000</v>
      </c>
      <c r="N80" s="71"/>
      <c r="O80" s="27" t="s">
        <v>380</v>
      </c>
      <c r="P80" s="185" t="s">
        <v>12</v>
      </c>
      <c r="Q80" s="185" t="s">
        <v>12</v>
      </c>
      <c r="R80" s="185" t="s">
        <v>12</v>
      </c>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t="e">
        <f t="shared" ca="1" si="170"/>
        <v>#NAME?</v>
      </c>
      <c r="D81" s="127">
        <f t="shared" ca="1" si="49"/>
        <v>1</v>
      </c>
      <c r="E81" s="38" t="s">
        <v>313</v>
      </c>
      <c r="F81" s="93"/>
      <c r="G81" s="196"/>
      <c r="H81" s="201"/>
      <c r="I81" s="201"/>
      <c r="J81" s="202"/>
      <c r="K81" s="64"/>
      <c r="L81" s="1" t="s">
        <v>2</v>
      </c>
      <c r="M81" s="6">
        <f>INDEX('BASE FORMAÇÃO'!D:D,B82+1)</f>
        <v>0</v>
      </c>
      <c r="N81" s="71"/>
      <c r="O81" s="27" t="s">
        <v>381</v>
      </c>
      <c r="P81" s="186" t="s">
        <v>433</v>
      </c>
      <c r="Q81" s="186" t="s">
        <v>434</v>
      </c>
      <c r="R81" s="186" t="s">
        <v>434</v>
      </c>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t="e">
        <f t="shared" ca="1" si="171"/>
        <v>#NAME?</v>
      </c>
      <c r="D82" s="127">
        <f t="shared" ca="1" si="49"/>
        <v>1</v>
      </c>
      <c r="E82" s="203" t="e">
        <f t="shared" ref="E82" ca="1" si="172">C78</f>
        <v>#NAME?</v>
      </c>
      <c r="F82" s="93"/>
      <c r="G82" s="205" t="s">
        <v>304</v>
      </c>
      <c r="H82" s="207"/>
      <c r="I82" s="208"/>
      <c r="J82" s="208"/>
      <c r="K82" s="67"/>
      <c r="L82" s="28" t="s">
        <v>303</v>
      </c>
      <c r="M82" s="133">
        <f t="shared" ref="M82" si="173">IFERROR(INDEX(I84:I96,MATCH(MAX(J84:J96),J84:J96,0)),"")</f>
        <v>0.36767629186194023</v>
      </c>
      <c r="N82" s="71"/>
      <c r="O82" s="27" t="s">
        <v>18</v>
      </c>
      <c r="P82" s="106">
        <f>IF(P78="","",
IF(OR(P80="Orçamento",P79="",MAX('Tabela de Apoio'!$A:$A)&lt;=P79),
P78,
(INDEX('Tabela de Apoio'!$B:$B,MATCH('MAPA DE PREÇOS'!$O$8,'Tabela de Apoio'!$A:$A,1))/INDEX('Tabela de Apoio'!$B:$B,MATCH('MAPA DE PREÇOS'!P79,'Tabela de Apoio'!$A:$A,1)-1))*P78))</f>
        <v>0.26119514008012695</v>
      </c>
      <c r="Q82" s="106">
        <f>IF(Q78="","",
IF(OR(Q80="Orçamento",Q79="",MAX('Tabela de Apoio'!$A:$A)&lt;=Q79),
Q78,
(INDEX('Tabela de Apoio'!$B:$B,MATCH('MAPA DE PREÇOS'!$O$8,'Tabela de Apoio'!$A:$A,1))/INDEX('Tabela de Apoio'!$B:$B,MATCH('MAPA DE PREÇOS'!Q79,'Tabela de Apoio'!$A:$A,1)-1))*Q78))</f>
        <v>0.66300328177952705</v>
      </c>
      <c r="R82" s="106">
        <f>IF(R78="","",
IF(OR(R80="Orçamento",R79="",MAX('Tabela de Apoio'!$A:$A)&lt;=R79),
R78,
(INDEX('Tabela de Apoio'!$B:$B,MATCH('MAPA DE PREÇOS'!$O$8,'Tabela de Apoio'!$A:$A,1))/INDEX('Tabela de Apoio'!$B:$B,MATCH('MAPA DE PREÇOS'!R79,'Tabela de Apoio'!$A:$A,1)-1))*R78))</f>
        <v>0.42276485153297688</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t="e">
        <f t="shared" ref="C83" ca="1" si="175">C82</f>
        <v>#NAME?</v>
      </c>
      <c r="D83" s="127">
        <f t="shared" ca="1" si="49"/>
        <v>1</v>
      </c>
      <c r="E83" s="204"/>
      <c r="F83" s="93"/>
      <c r="G83" s="206"/>
      <c r="H83"/>
      <c r="I83"/>
      <c r="J83"/>
      <c r="N83" s="71"/>
      <c r="O83" s="27" t="s">
        <v>375</v>
      </c>
      <c r="P83" s="107">
        <f>IF(IFERROR(VLOOKUP(P80,'Tabela de Apoio'!$D:$E,2,FALSE),1)=1,"",P84)</f>
        <v>0.26119514008012695</v>
      </c>
      <c r="Q83" s="107">
        <f>IF(IFERROR(VLOOKUP(Q80,'Tabela de Apoio'!$D:$E,2,FALSE),1)=1,"",Q84)</f>
        <v>0.66300328177952705</v>
      </c>
      <c r="R83" s="107">
        <f>IF(IFERROR(VLOOKUP(R80,'Tabela de Apoio'!$D:$E,2,FALSE),1)=1,"",R84)</f>
        <v>0.42276485153297688</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t="e">
        <f t="shared" ca="1" si="176"/>
        <v>#NAME?</v>
      </c>
      <c r="D84" s="127">
        <f t="shared" ca="1" si="49"/>
        <v>1</v>
      </c>
      <c r="E84" s="204"/>
      <c r="F84" s="93"/>
      <c r="G84" s="206"/>
      <c r="H84" s="134">
        <f t="shared" ref="H84" si="177">COUNT($P84:$XX84)</f>
        <v>3</v>
      </c>
      <c r="I84" s="132">
        <f t="shared" ref="I84" si="178">_xlfn.STDEV.P($P83:$XX84)/AVERAGE($P83:$XX84)</f>
        <v>0.36767629186194023</v>
      </c>
      <c r="J84" s="7">
        <f>ROW()</f>
        <v>84</v>
      </c>
      <c r="K84" s="67"/>
      <c r="L84" s="29" t="s">
        <v>10</v>
      </c>
      <c r="M84" s="30">
        <f t="shared" ref="M84" si="179">IFERROR(
IF(COUNTA(P78:AI78)=COUNTIF(P80:XX80,"Orçamento"),MIN(M89,M86),
IF(M87&lt;&gt;"",M87,
IF(M88&lt;&gt;"",M88,
M86
))),"")</f>
        <v>0.42276485153297688</v>
      </c>
      <c r="N84" s="71"/>
      <c r="O84" s="27" t="s">
        <v>376</v>
      </c>
      <c r="P84" s="106">
        <f t="shared" ref="P84:AI84" si="180">IFERROR(IF(P82="",
            "",
            IF(COUNT($P82:$XX82)&lt;=4,
               P82,
               IF(OR(P82&gt;(QUARTILE($P82:$XX82,3)+(QUARTILE($P82:$XX82,3)-QUARTILE($P82:$XX82,1))),
                     P82&lt;(QUARTILE($P82:$XX82,1)-(QUARTILE($P82:$XX82,3)-QUARTILE($P82:$XX82,1)))
                  ),
               "DESCARTADO",P82)
             )
  ),P82)</f>
        <v>0.26119514008012695</v>
      </c>
      <c r="Q84" s="106">
        <f t="shared" si="180"/>
        <v>0.66300328177952705</v>
      </c>
      <c r="R84" s="106">
        <f t="shared" si="180"/>
        <v>0.42276485153297688</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t="e">
        <f t="shared" ref="C85" ca="1" si="182">C84</f>
        <v>#NAME?</v>
      </c>
      <c r="D85" s="127">
        <f t="shared" ca="1" si="49"/>
        <v>1</v>
      </c>
      <c r="E85" s="204"/>
      <c r="F85" s="93"/>
      <c r="G85" s="206"/>
      <c r="H85"/>
      <c r="I85"/>
      <c r="J85"/>
      <c r="K85" s="66"/>
      <c r="L85" s="29" t="s">
        <v>360</v>
      </c>
      <c r="M85" s="30">
        <f t="shared" ref="M85" si="183">AVERAGE($P84:$XX84)</f>
        <v>0.44898775779754363</v>
      </c>
      <c r="N85" s="71"/>
      <c r="O85" s="27" t="str">
        <f t="shared" ref="O85" si="184">"1 POND"</f>
        <v>1 POND</v>
      </c>
      <c r="P85" s="107" t="str">
        <f>IF(IFERROR(VLOOKUP(P80,'Tabela de Apoio'!$D:$E,2,FALSE),1)=1,"",P86)</f>
        <v>DESCARTADO</v>
      </c>
      <c r="Q85" s="107" t="str">
        <f>IF(IFERROR(VLOOKUP(Q80,'Tabela de Apoio'!$D:$E,2,FALSE),1)=1,"",Q86)</f>
        <v>DESCARTADO</v>
      </c>
      <c r="R85" s="107">
        <f>IF(IFERROR(VLOOKUP(R80,'Tabela de Apoio'!$D:$E,2,FALSE),1)=1,"",R86)</f>
        <v>0.42276485153297688</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t="e">
        <f t="shared" ca="1" si="49"/>
        <v>#NAME?</v>
      </c>
      <c r="D86" s="127">
        <f t="shared" ca="1" si="49"/>
        <v>1</v>
      </c>
      <c r="E86" s="204"/>
      <c r="F86" s="93"/>
      <c r="G86" s="206"/>
      <c r="H86" s="134">
        <f t="shared" ref="H86" si="185">COUNT($P86:$XX86)</f>
        <v>1</v>
      </c>
      <c r="I86" s="132">
        <f t="shared" ref="I86" si="186">_xlfn.STDEV.P($P85:$XX86)/AVERAGE($P85:$XX86)</f>
        <v>0</v>
      </c>
      <c r="J86" s="7">
        <f t="shared" ref="J86" si="187">IF(AND(H86&gt;2,
OR(L78="MÉDIA SANEADA",L78="MEDIANA SANEADA",
AND(L78="PREÇO ESTIMADO",NOT(AND(P80="Orçamento",COUNTA(P78:XX78)=COUNTIF(P80:XX80,"Orçamento")))))),
ROW(),0)</f>
        <v>0</v>
      </c>
      <c r="K86" s="66"/>
      <c r="L86" s="29" t="s">
        <v>361</v>
      </c>
      <c r="M86" s="30">
        <f t="shared" ref="M86" si="188">MEDIAN($P84:$XX84)</f>
        <v>0.42276485153297688</v>
      </c>
      <c r="N86" s="71"/>
      <c r="O86" s="27" t="str">
        <f t="shared" ref="O86" si="189">"1 RODADA"</f>
        <v>1 RODADA</v>
      </c>
      <c r="P86" s="107" t="str">
        <f t="shared" ref="P86:AI86" si="190">IF(P84="","",IF((_xlfn.STDEV.P($P83:$XX84)/AVERAGE($P83:$XX84))&lt;=25%,P84,IF(OR(P84&gt;(AVERAGE($P83:$XX84)+_xlfn.STDEV.P($P83:$XX84)),P84&lt;(AVERAGE($P83:$XX84)-_xlfn.STDEV.P($P83:$XX84))),"DESCARTADO",P84)))</f>
        <v>DESCARTADO</v>
      </c>
      <c r="Q86" s="107" t="str">
        <f t="shared" si="190"/>
        <v>DESCARTADO</v>
      </c>
      <c r="R86" s="107">
        <f t="shared" si="190"/>
        <v>0.42276485153297688</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t="e">
        <f t="shared" ca="1" si="49"/>
        <v>#NAME?</v>
      </c>
      <c r="D87" s="127">
        <f t="shared" ca="1" si="49"/>
        <v>1</v>
      </c>
      <c r="E87" s="204"/>
      <c r="F87" s="93"/>
      <c r="G87" s="206"/>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DESCARTADO</v>
      </c>
      <c r="Q87" s="107" t="str">
        <f>IF(IFERROR(VLOOKUP(Q80,'Tabela de Apoio'!$D:$E,2,FALSE),1)=1,"",Q88)</f>
        <v>DESCARTADO</v>
      </c>
      <c r="R87" s="107">
        <f>IF(IFERROR(VLOOKUP(R80,'Tabela de Apoio'!$D:$E,2,FALSE),1)=1,"",R88)</f>
        <v>0.42276485153297688</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t="e">
        <f t="shared" ca="1" si="49"/>
        <v>#NAME?</v>
      </c>
      <c r="D88" s="127">
        <f t="shared" ca="1" si="49"/>
        <v>1</v>
      </c>
      <c r="E88" s="204"/>
      <c r="F88" s="93"/>
      <c r="G88" s="206"/>
      <c r="H88" s="134">
        <f t="shared" ref="H88" si="193">COUNT($P88:$XX88)</f>
        <v>1</v>
      </c>
      <c r="I88" s="132">
        <f t="shared" ref="I88" si="194">_xlfn.STDEV.P($P87:$XX88)/AVERAGE($P87:$XX88)</f>
        <v>0</v>
      </c>
      <c r="J88" s="7">
        <f t="shared" ref="J88" si="195">IF(AND(H88&gt;2,
OR(L78="MÉDIA SANEADA",L78="MEDIANA SANEADA",
AND(L78="PREÇO ESTIMADO",NOT(AND(P80="Orçamento",COUNTA(P78:XX78)=COUNTIF(P80:XX80,"Orçamento")))))),
ROW(),0)</f>
        <v>0</v>
      </c>
      <c r="K88" s="66"/>
      <c r="L88" s="29" t="s">
        <v>362</v>
      </c>
      <c r="M88" s="30">
        <f t="shared" ref="M88" si="196" xml:space="preserve">
IF(H86&gt;2,MEDIAN(P85:XX86),
IF(H88&gt;2,MEDIAN(P87:XX88),
IF(H90&gt;2,MEDIAN(P89:XX90),
IF(H92&gt;2,MEDIAN(P91:XX92),
IF(H94&gt;2,MEDIAN(P93:XX94),
IF(H96&gt;2,MEDIAN(P95:XX96),
MEDIAN(P83:XX84)))))))</f>
        <v>0.42276485153297688</v>
      </c>
      <c r="N88" s="71"/>
      <c r="O88" s="27" t="str">
        <f t="shared" ref="O88" si="197">"2 RODADA"</f>
        <v>2 RODADA</v>
      </c>
      <c r="P88" s="107" t="str">
        <f t="shared" ref="P88:AI88" si="198">IF(P86="","",IF((_xlfn.STDEV.P($P85:$XX86)/AVERAGE($P85:$XX86))&lt;=25%,P86,IF(OR(P86&gt;(AVERAGE($P85:$XX86)+_xlfn.STDEV.P($P85:$XX86)),P86&lt;(AVERAGE($P85:$XX86)-_xlfn.STDEV.P($P85:$XX86))),"DESCARTADO",P86)))</f>
        <v>DESCARTADO</v>
      </c>
      <c r="Q88" s="107" t="str">
        <f t="shared" si="198"/>
        <v>DESCARTADO</v>
      </c>
      <c r="R88" s="107">
        <f t="shared" si="198"/>
        <v>0.42276485153297688</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t="e">
        <f t="shared" ca="1" si="49"/>
        <v>#NAME?</v>
      </c>
      <c r="D89" s="127">
        <f t="shared" ca="1" si="49"/>
        <v>1</v>
      </c>
      <c r="E89" s="204"/>
      <c r="F89" s="93"/>
      <c r="G89" s="206"/>
      <c r="H89"/>
      <c r="I89"/>
      <c r="J89"/>
      <c r="K89" s="66"/>
      <c r="L89" s="29" t="s">
        <v>359</v>
      </c>
      <c r="M89" s="30">
        <f t="shared" ref="M89" si="199">HARMEAN($P83:$XX84)</f>
        <v>0.38949786824329985</v>
      </c>
      <c r="N89" s="71"/>
      <c r="O89" s="27" t="str">
        <f t="shared" ref="O89" si="200">"3 POND"</f>
        <v>3 POND</v>
      </c>
      <c r="P89" s="107" t="str">
        <f>IF(IFERROR(VLOOKUP(P80,'Tabela de Apoio'!$D:$E,2,FALSE),1)=1,"",P90)</f>
        <v>DESCARTADO</v>
      </c>
      <c r="Q89" s="107" t="str">
        <f>IF(IFERROR(VLOOKUP(Q80,'Tabela de Apoio'!$D:$E,2,FALSE),1)=1,"",Q90)</f>
        <v>DESCARTADO</v>
      </c>
      <c r="R89" s="107">
        <f>IF(IFERROR(VLOOKUP(R80,'Tabela de Apoio'!$D:$E,2,FALSE),1)=1,"",R90)</f>
        <v>0.42276485153297688</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t="e">
        <f t="shared" ca="1" si="49"/>
        <v>#NAME?</v>
      </c>
      <c r="D90" s="127">
        <f t="shared" ca="1" si="49"/>
        <v>1</v>
      </c>
      <c r="E90" s="204"/>
      <c r="F90" s="93"/>
      <c r="G90" s="206"/>
      <c r="H90" s="134">
        <f t="shared" ref="H90" si="201">COUNT($P90:$XX90)</f>
        <v>1</v>
      </c>
      <c r="I90" s="132">
        <f t="shared" ref="I90" si="202">_xlfn.STDEV.P($P89:$XX90)/AVERAGE($P89:$XX90)</f>
        <v>0</v>
      </c>
      <c r="J90" s="7">
        <f t="shared" ref="J90" si="203">IF(AND(H90&gt;2,
OR(L78="MÉDIA SANEADA",L78="MEDIANA SANEADA",
AND(L78="PREÇO ESTIMADO",NOT(AND(P80="Orçamento",COUNTA(P78:XX78)=COUNTIF(P80:XX80,"Orçamento")))))),
ROW(),0)</f>
        <v>0</v>
      </c>
      <c r="K90" s="66"/>
      <c r="L90" s="29" t="s">
        <v>41</v>
      </c>
      <c r="M90" s="30">
        <f t="shared" ref="M90" si="204">IFERROR(_xlfn.QUARTILE.EXC($P84:$XX84,1),"")</f>
        <v>0.26119514008012695</v>
      </c>
      <c r="N90" s="71"/>
      <c r="O90" s="27" t="str">
        <f t="shared" ref="O90" si="205">"3 RODADA"</f>
        <v>3 RODADA</v>
      </c>
      <c r="P90" s="107" t="str">
        <f t="shared" ref="P90:AI90" si="206">IF(P88="","",IF((_xlfn.STDEV.P($P87:$XX88)/AVERAGE($P87:$XX88))&lt;=25%,P88,IF(OR(P88&gt;(AVERAGE($P87:$XX88)+_xlfn.STDEV.P($P87:$XX88)),P88&lt;(AVERAGE($P87:$XX88)-_xlfn.STDEV.P($P87:$XX88))),"DESCARTADO",P88)))</f>
        <v>DESCARTADO</v>
      </c>
      <c r="Q90" s="107" t="str">
        <f t="shared" si="206"/>
        <v>DESCARTADO</v>
      </c>
      <c r="R90" s="107">
        <f t="shared" si="206"/>
        <v>0.42276485153297688</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t="e">
        <f t="shared" ca="1" si="49"/>
        <v>#NAME?</v>
      </c>
      <c r="D91" s="127">
        <f t="shared" ca="1" si="49"/>
        <v>1</v>
      </c>
      <c r="E91" s="204"/>
      <c r="F91" s="93"/>
      <c r="G91" s="206"/>
      <c r="H91"/>
      <c r="I91"/>
      <c r="J91"/>
      <c r="K91" s="66"/>
      <c r="L91" s="29" t="s">
        <v>39</v>
      </c>
      <c r="M91" s="30">
        <f t="shared" ref="M91" si="207">IFERROR(_xlfn.QUARTILE.EXC($P84:$XX84,3),"")</f>
        <v>0.66300328177952705</v>
      </c>
      <c r="N91" s="71"/>
      <c r="O91" s="27" t="str">
        <f t="shared" ref="O91" si="208">"4 POND"</f>
        <v>4 POND</v>
      </c>
      <c r="P91" s="107" t="str">
        <f>IF(IFERROR(VLOOKUP(P80,'Tabela de Apoio'!$D:$E,2,FALSE),1)=1,"",P92)</f>
        <v>DESCARTADO</v>
      </c>
      <c r="Q91" s="107" t="str">
        <f>IF(IFERROR(VLOOKUP(Q80,'Tabela de Apoio'!$D:$E,2,FALSE),1)=1,"",Q92)</f>
        <v>DESCARTADO</v>
      </c>
      <c r="R91" s="107">
        <f>IF(IFERROR(VLOOKUP(R80,'Tabela de Apoio'!$D:$E,2,FALSE),1)=1,"",R92)</f>
        <v>0.42276485153297688</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t="e">
        <f t="shared" ca="1" si="49"/>
        <v>#NAME?</v>
      </c>
      <c r="D92" s="127">
        <f t="shared" ca="1" si="49"/>
        <v>1</v>
      </c>
      <c r="E92" s="204"/>
      <c r="F92" s="93"/>
      <c r="G92" s="206"/>
      <c r="H92" s="134">
        <f t="shared" ref="H92" si="209">COUNT($P92:$XX92)</f>
        <v>1</v>
      </c>
      <c r="I92" s="132">
        <f t="shared" ref="I92" si="210">_xlfn.STDEV.P($P91:$XX92)/AVERAGE($P91:$XX92)</f>
        <v>0</v>
      </c>
      <c r="J92" s="7">
        <f t="shared" ref="J92" si="211">IF(AND(H92&gt;2,
OR(L78="MÉDIA SANEADA",L78="MEDIANA SANEADA",
AND(L78="PREÇO ESTIMADO",NOT(AND(P80="Orçamento",COUNTA(P78:XX78)=COUNTIF(P80:XX80,"Orçamento")))))),
ROW(),0)</f>
        <v>0</v>
      </c>
      <c r="K92" s="66"/>
      <c r="L92" s="29" t="s">
        <v>42</v>
      </c>
      <c r="M92" s="30">
        <f t="shared" ref="M92" si="212">MIN($P84:$XX84)</f>
        <v>0.26119514008012695</v>
      </c>
      <c r="N92" s="71"/>
      <c r="O92" s="27" t="str">
        <f t="shared" ref="O92" si="213">"4 RODADA"</f>
        <v>4 RODADA</v>
      </c>
      <c r="P92" s="107" t="str">
        <f t="shared" ref="P92:AI92" si="214">IF(P90="","",IF((_xlfn.STDEV.P($P89:$XX90)/AVERAGE($P89:$XX90))&lt;=25%,P90,IF(OR(P90&gt;(AVERAGE($P89:$XX90)+_xlfn.STDEV.P($P89:$XX90)),P90&lt;(AVERAGE($P89:$XX90)-_xlfn.STDEV.P($P89:$XX90))),"DESCARTADO",P90)))</f>
        <v>DESCARTADO</v>
      </c>
      <c r="Q92" s="107" t="str">
        <f t="shared" si="214"/>
        <v>DESCARTADO</v>
      </c>
      <c r="R92" s="107">
        <f t="shared" si="214"/>
        <v>0.42276485153297688</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t="e">
        <f t="shared" ca="1" si="49"/>
        <v>#NAME?</v>
      </c>
      <c r="D93" s="127">
        <f t="shared" ca="1" si="49"/>
        <v>1</v>
      </c>
      <c r="E93" s="204"/>
      <c r="F93" s="93"/>
      <c r="G93" s="206"/>
      <c r="H93"/>
      <c r="I93"/>
      <c r="J93"/>
      <c r="K93" s="66"/>
      <c r="L93" s="29" t="s">
        <v>40</v>
      </c>
      <c r="M93" s="30">
        <f t="shared" ref="M93" si="215">MAX($P84:$XX84)</f>
        <v>0.66300328177952705</v>
      </c>
      <c r="N93" s="71"/>
      <c r="O93" s="27" t="str">
        <f t="shared" ref="O93" si="216">"5 POND"</f>
        <v>5 POND</v>
      </c>
      <c r="P93" s="107" t="str">
        <f>IF(IFERROR(VLOOKUP(P80,'Tabela de Apoio'!$D:$E,2,FALSE),1)=1,"",P94)</f>
        <v>DESCARTADO</v>
      </c>
      <c r="Q93" s="107" t="str">
        <f>IF(IFERROR(VLOOKUP(Q80,'Tabela de Apoio'!$D:$E,2,FALSE),1)=1,"",Q94)</f>
        <v>DESCARTADO</v>
      </c>
      <c r="R93" s="107">
        <f>IF(IFERROR(VLOOKUP(R80,'Tabela de Apoio'!$D:$E,2,FALSE),1)=1,"",R94)</f>
        <v>0.42276485153297688</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t="e">
        <f t="shared" ca="1" si="49"/>
        <v>#NAME?</v>
      </c>
      <c r="D94" s="127">
        <f t="shared" ca="1" si="49"/>
        <v>1</v>
      </c>
      <c r="E94" s="204"/>
      <c r="F94" s="93"/>
      <c r="G94" s="206"/>
      <c r="H94" s="134">
        <f t="shared" ref="H94" si="217">COUNT($P94:$XX94)</f>
        <v>1</v>
      </c>
      <c r="I94" s="132">
        <f t="shared" ref="I94" si="218">_xlfn.STDEV.P($P93:$XX94)/AVERAGE($P93:$XX94)</f>
        <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DESCARTADO</v>
      </c>
      <c r="Q94" s="107" t="str">
        <f t="shared" si="221"/>
        <v>DESCARTADO</v>
      </c>
      <c r="R94" s="107">
        <f t="shared" si="221"/>
        <v>0.42276485153297688</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t="e">
        <f t="shared" ca="1" si="49"/>
        <v>#NAME?</v>
      </c>
      <c r="D95" s="127">
        <f t="shared" ca="1" si="49"/>
        <v>1</v>
      </c>
      <c r="E95" s="204"/>
      <c r="F95" s="93"/>
      <c r="G95" s="206"/>
      <c r="H95"/>
      <c r="I95"/>
      <c r="J95"/>
      <c r="K95" s="66"/>
      <c r="L95" s="22"/>
      <c r="M95" s="22"/>
      <c r="N95" s="71"/>
      <c r="O95" s="27" t="str">
        <f t="shared" ref="O95" si="222">"6 POND"</f>
        <v>6 POND</v>
      </c>
      <c r="P95" s="107" t="str">
        <f>IF(IFERROR(VLOOKUP(P80,'Tabela de Apoio'!$D:$E,2,FALSE),1)=1,"",P96)</f>
        <v>DESCARTADO</v>
      </c>
      <c r="Q95" s="107" t="str">
        <f>IF(IFERROR(VLOOKUP(Q80,'Tabela de Apoio'!$D:$E,2,FALSE),1)=1,"",Q96)</f>
        <v>DESCARTADO</v>
      </c>
      <c r="R95" s="107">
        <f>IF(IFERROR(VLOOKUP(R80,'Tabela de Apoio'!$D:$E,2,FALSE),1)=1,"",R96)</f>
        <v>0.42276485153297688</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t="e">
        <f t="shared" ca="1" si="49"/>
        <v>#NAME?</v>
      </c>
      <c r="D96" s="127">
        <f t="shared" ca="1" si="49"/>
        <v>1</v>
      </c>
      <c r="E96" s="204"/>
      <c r="F96" s="93"/>
      <c r="G96" s="206"/>
      <c r="H96" s="134">
        <f t="shared" ref="H96" si="223">COUNT($P96:$XX96)</f>
        <v>1</v>
      </c>
      <c r="I96" s="132">
        <f t="shared" ref="I96" si="224">_xlfn.STDEV.P($P95:$XX96)/AVERAGE($P95:$XX96)</f>
        <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DESCARTADO</v>
      </c>
      <c r="Q96" s="107" t="str">
        <f t="shared" si="227"/>
        <v>DESCARTADO</v>
      </c>
      <c r="R96" s="107">
        <f t="shared" si="227"/>
        <v>0.42276485153297688</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t="e">
        <f t="shared" ca="1" si="49"/>
        <v>#NAME?</v>
      </c>
      <c r="D97" s="127">
        <f t="shared" ca="1" si="49"/>
        <v>1</v>
      </c>
      <c r="E97" s="204"/>
      <c r="F97" s="136"/>
      <c r="G97" s="206"/>
      <c r="H97" s="209"/>
      <c r="I97" s="209"/>
      <c r="J97" s="210"/>
      <c r="K97" s="67"/>
      <c r="L97" s="1" t="s">
        <v>43</v>
      </c>
      <c r="M97" s="143">
        <f t="shared" ref="M97" si="228">IFERROR(ROUND(M78*M80,2),"")</f>
        <v>2114</v>
      </c>
      <c r="O97" s="27" t="s">
        <v>363</v>
      </c>
      <c r="P97" s="107">
        <f t="shared" ref="P97:AI118" si="229">INDEX(P84:P96,MATCH(MAX($J84:$J96),$J84:$J96,0))</f>
        <v>0.26119514008012695</v>
      </c>
      <c r="Q97" s="107">
        <f t="shared" si="229"/>
        <v>0.66300328177952705</v>
      </c>
      <c r="R97" s="107">
        <f t="shared" si="229"/>
        <v>0.42276485153297688</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t="e">
        <f ca="1">IF(_xlfn.ISFORMULA(E103),MAX(INDEX('BASE FORMAÇÃO'!A:A,B99+1),1),E103)</f>
        <v>#NAME?</v>
      </c>
      <c r="D99" s="127">
        <f t="shared" ref="D99" ca="1" si="231">IFERROR(IF(C99=C89,D89+1,1),1)</f>
        <v>1</v>
      </c>
      <c r="E99" s="38" t="s">
        <v>9</v>
      </c>
      <c r="F99" s="73"/>
      <c r="G99" s="38" t="s">
        <v>15</v>
      </c>
      <c r="H99" s="135">
        <f>INDEX('BASE FORMAÇÃO'!B:B,B99+1)</f>
        <v>0</v>
      </c>
      <c r="I99" s="181" t="s">
        <v>16</v>
      </c>
      <c r="J99" s="6">
        <f>INDEX('BASE FORMAÇÃO'!K:K,B99+1)</f>
        <v>0</v>
      </c>
      <c r="K99" s="65"/>
      <c r="L99" s="188" t="s">
        <v>10</v>
      </c>
      <c r="M99" s="190">
        <f t="shared" ref="M99" si="232">IF(OR(ISBLANK($O$8),ISBLANK($O$7),ISBLANK($H$8),ISBLANK($O$6),ISBLANK($O$5),ISBLANK($H$5)),"",IFERROR(IF(VLOOKUP(L99,L105:M114,2,FALSE)&lt;1,ROUND(VLOOKUP(L99,L105:M114,2,FALSE),4),ROUND(VLOOKUP(L99,L105:M114,2,FALSE),2)),""))</f>
        <v>0.185</v>
      </c>
      <c r="N99" s="69"/>
      <c r="O99" s="27" t="s">
        <v>17</v>
      </c>
      <c r="P99" s="184">
        <v>0.1</v>
      </c>
      <c r="Q99" s="184">
        <v>0.2</v>
      </c>
      <c r="R99" s="184">
        <v>0.17</v>
      </c>
      <c r="S99" s="184"/>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t="e">
        <f t="shared" ca="1" si="233"/>
        <v>#NAME?</v>
      </c>
      <c r="D100" s="127">
        <f t="shared" ca="1" si="233"/>
        <v>1</v>
      </c>
      <c r="E100" s="192">
        <f t="shared" ref="E100" ca="1" si="234">D99</f>
        <v>1</v>
      </c>
      <c r="F100" s="92"/>
      <c r="G100" s="194" t="s">
        <v>1</v>
      </c>
      <c r="H100" s="211" t="s">
        <v>441</v>
      </c>
      <c r="I100" s="197"/>
      <c r="J100" s="198"/>
      <c r="K100" s="66"/>
      <c r="L100" s="189"/>
      <c r="M100" s="191"/>
      <c r="N100" s="70"/>
      <c r="O100" s="27" t="s">
        <v>13</v>
      </c>
      <c r="P100" s="187">
        <v>45804</v>
      </c>
      <c r="Q100" s="187">
        <v>45716</v>
      </c>
      <c r="R100" s="187">
        <v>45622</v>
      </c>
      <c r="S100" s="187"/>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t="e">
        <f t="shared" ca="1" si="235"/>
        <v>#NAME?</v>
      </c>
      <c r="D101" s="127">
        <f t="shared" ca="1" si="235"/>
        <v>1</v>
      </c>
      <c r="E101" s="193"/>
      <c r="F101" s="93"/>
      <c r="G101" s="195"/>
      <c r="H101" s="199"/>
      <c r="I101" s="199"/>
      <c r="J101" s="200"/>
      <c r="K101" s="64"/>
      <c r="L101" s="130" t="s">
        <v>44</v>
      </c>
      <c r="M101" s="131">
        <v>21000</v>
      </c>
      <c r="N101" s="71"/>
      <c r="O101" s="27" t="s">
        <v>380</v>
      </c>
      <c r="P101" s="185" t="s">
        <v>12</v>
      </c>
      <c r="Q101" s="185" t="s">
        <v>12</v>
      </c>
      <c r="R101" s="185" t="s">
        <v>12</v>
      </c>
      <c r="S101" s="185"/>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t="e">
        <f t="shared" ca="1" si="236"/>
        <v>#NAME?</v>
      </c>
      <c r="D102" s="127">
        <f t="shared" ca="1" si="49"/>
        <v>1</v>
      </c>
      <c r="E102" s="38" t="s">
        <v>313</v>
      </c>
      <c r="F102" s="93"/>
      <c r="G102" s="196"/>
      <c r="H102" s="201"/>
      <c r="I102" s="201"/>
      <c r="J102" s="202"/>
      <c r="K102" s="64"/>
      <c r="L102" s="1" t="s">
        <v>2</v>
      </c>
      <c r="M102" s="6">
        <f>INDEX('BASE FORMAÇÃO'!D:D,B103+1)</f>
        <v>0</v>
      </c>
      <c r="N102" s="71"/>
      <c r="O102" s="27" t="s">
        <v>381</v>
      </c>
      <c r="P102" s="186" t="s">
        <v>434</v>
      </c>
      <c r="Q102" s="186" t="s">
        <v>434</v>
      </c>
      <c r="R102" s="186" t="s">
        <v>434</v>
      </c>
      <c r="S102" s="186"/>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t="e">
        <f t="shared" ca="1" si="237"/>
        <v>#NAME?</v>
      </c>
      <c r="D103" s="127">
        <f t="shared" ca="1" si="49"/>
        <v>1</v>
      </c>
      <c r="E103" s="203" t="e">
        <f t="shared" ref="E103" ca="1" si="238">C99</f>
        <v>#NAME?</v>
      </c>
      <c r="F103" s="93"/>
      <c r="G103" s="205" t="s">
        <v>304</v>
      </c>
      <c r="H103" s="207"/>
      <c r="I103" s="208"/>
      <c r="J103" s="208"/>
      <c r="K103" s="67"/>
      <c r="L103" s="28" t="s">
        <v>303</v>
      </c>
      <c r="M103" s="133">
        <f t="shared" ref="M103" si="239">IFERROR(INDEX(I105:I117,MATCH(MAX(J105:J117),J105:J117,0)),"")</f>
        <v>0.27554542612929461</v>
      </c>
      <c r="N103" s="71"/>
      <c r="O103" s="27" t="s">
        <v>18</v>
      </c>
      <c r="P103" s="106">
        <f>IF(P99="","",
IF(OR(P101="Orçamento",P100="",MAX('Tabela de Apoio'!$A:$A)&lt;=P100),
P99,
(INDEX('Tabela de Apoio'!$B:$B,MATCH('MAPA DE PREÇOS'!$O$8,'Tabela de Apoio'!$A:$A,1))/INDEX('Tabela de Apoio'!$B:$B,MATCH('MAPA DE PREÇOS'!P100,'Tabela de Apoio'!$A:$A,1)-1))*P99))</f>
        <v>0.1052386161554805</v>
      </c>
      <c r="Q103" s="106">
        <f>IF(Q99="","",
IF(OR(Q101="Orçamento",Q100="",MAX('Tabela de Apoio'!$A:$A)&lt;=Q100),
Q99,
(INDEX('Tabela de Apoio'!$B:$B,MATCH('MAPA DE PREÇOS'!$O$8,'Tabela de Apoio'!$A:$A,1))/INDEX('Tabela de Apoio'!$B:$B,MATCH('MAPA DE PREÇOS'!Q100,'Tabela de Apoio'!$A:$A,1)-1))*Q99))</f>
        <v>0.21535097710022413</v>
      </c>
      <c r="R103" s="106">
        <f>IF(R99="","",
IF(OR(R101="Orçamento",R100="",MAX('Tabela de Apoio'!$A:$A)&lt;=R100),
R99,
(INDEX('Tabela de Apoio'!$B:$B,MATCH('MAPA DE PREÇOS'!$O$8,'Tabela de Apoio'!$A:$A,1))/INDEX('Tabela de Apoio'!$B:$B,MATCH('MAPA DE PREÇOS'!R100,'Tabela de Apoio'!$A:$A,1)-1))*R99))</f>
        <v>0.18501322422342328</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t="e">
        <f t="shared" ref="C104" ca="1" si="241">C103</f>
        <v>#NAME?</v>
      </c>
      <c r="D104" s="127">
        <f t="shared" ca="1" si="49"/>
        <v>1</v>
      </c>
      <c r="E104" s="204"/>
      <c r="F104" s="93"/>
      <c r="G104" s="206"/>
      <c r="H104"/>
      <c r="I104"/>
      <c r="J104"/>
      <c r="N104" s="71"/>
      <c r="O104" s="27" t="s">
        <v>375</v>
      </c>
      <c r="P104" s="107">
        <f>IF(IFERROR(VLOOKUP(P101,'Tabela de Apoio'!$D:$E,2,FALSE),1)=1,"",P105)</f>
        <v>0.1052386161554805</v>
      </c>
      <c r="Q104" s="107">
        <f>IF(IFERROR(VLOOKUP(Q101,'Tabela de Apoio'!$D:$E,2,FALSE),1)=1,"",Q105)</f>
        <v>0.21535097710022413</v>
      </c>
      <c r="R104" s="107">
        <f>IF(IFERROR(VLOOKUP(R101,'Tabela de Apoio'!$D:$E,2,FALSE),1)=1,"",R105)</f>
        <v>0.18501322422342328</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t="e">
        <f t="shared" ca="1" si="242"/>
        <v>#NAME?</v>
      </c>
      <c r="D105" s="127">
        <f t="shared" ca="1" si="49"/>
        <v>1</v>
      </c>
      <c r="E105" s="204"/>
      <c r="F105" s="93"/>
      <c r="G105" s="206"/>
      <c r="H105" s="134">
        <f t="shared" ref="H105" si="243">COUNT($P105:$XX105)</f>
        <v>3</v>
      </c>
      <c r="I105" s="132">
        <f t="shared" ref="I105" si="244">_xlfn.STDEV.P($P104:$XX105)/AVERAGE($P104:$XX105)</f>
        <v>0.27554542612929461</v>
      </c>
      <c r="J105" s="7">
        <f>ROW()</f>
        <v>105</v>
      </c>
      <c r="K105" s="67"/>
      <c r="L105" s="29" t="s">
        <v>10</v>
      </c>
      <c r="M105" s="30">
        <f t="shared" ref="M105" si="245">IFERROR(
IF(COUNTA(P99:AI99)=COUNTIF(P101:XX101,"Orçamento"),MIN(M110,M107),
IF(M108&lt;&gt;"",M108,
IF(M109&lt;&gt;"",M109,
M107
))),"")</f>
        <v>0.18501322422342328</v>
      </c>
      <c r="N105" s="71"/>
      <c r="O105" s="27" t="s">
        <v>376</v>
      </c>
      <c r="P105" s="106">
        <f t="shared" ref="P105:AI105" si="246">IFERROR(IF(P103="",
            "",
            IF(COUNT($P103:$XX103)&lt;=4,
               P103,
               IF(OR(P103&gt;(QUARTILE($P103:$XX103,3)+(QUARTILE($P103:$XX103,3)-QUARTILE($P103:$XX103,1))),
                     P103&lt;(QUARTILE($P103:$XX103,1)-(QUARTILE($P103:$XX103,3)-QUARTILE($P103:$XX103,1)))
                  ),
               "DESCARTADO",P103)
             )
  ),P103)</f>
        <v>0.1052386161554805</v>
      </c>
      <c r="Q105" s="106">
        <f t="shared" si="246"/>
        <v>0.21535097710022413</v>
      </c>
      <c r="R105" s="106">
        <f t="shared" si="246"/>
        <v>0.18501322422342328</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t="e">
        <f t="shared" ref="C106:D169" ca="1" si="248">C105</f>
        <v>#NAME?</v>
      </c>
      <c r="D106" s="127">
        <f t="shared" ca="1" si="49"/>
        <v>1</v>
      </c>
      <c r="E106" s="204"/>
      <c r="F106" s="93"/>
      <c r="G106" s="206"/>
      <c r="H106"/>
      <c r="I106"/>
      <c r="J106"/>
      <c r="K106" s="66"/>
      <c r="L106" s="29" t="s">
        <v>360</v>
      </c>
      <c r="M106" s="30">
        <f t="shared" ref="M106" si="249">AVERAGE($P105:$XX105)</f>
        <v>0.16853427249304265</v>
      </c>
      <c r="N106" s="71"/>
      <c r="O106" s="27" t="str">
        <f t="shared" ref="O106" si="250">"1 POND"</f>
        <v>1 POND</v>
      </c>
      <c r="P106" s="107" t="str">
        <f>IF(IFERROR(VLOOKUP(P101,'Tabela de Apoio'!$D:$E,2,FALSE),1)=1,"",P107)</f>
        <v>DESCARTADO</v>
      </c>
      <c r="Q106" s="107" t="str">
        <f>IF(IFERROR(VLOOKUP(Q101,'Tabela de Apoio'!$D:$E,2,FALSE),1)=1,"",Q107)</f>
        <v>DESCARTADO</v>
      </c>
      <c r="R106" s="107">
        <f>IF(IFERROR(VLOOKUP(R101,'Tabela de Apoio'!$D:$E,2,FALSE),1)=1,"",R107)</f>
        <v>0.18501322422342328</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t="e">
        <f t="shared" ca="1" si="248"/>
        <v>#NAME?</v>
      </c>
      <c r="D107" s="127">
        <f t="shared" ca="1" si="248"/>
        <v>1</v>
      </c>
      <c r="E107" s="204"/>
      <c r="F107" s="93"/>
      <c r="G107" s="206"/>
      <c r="H107" s="134">
        <f t="shared" ref="H107" si="251">COUNT($P107:$XX107)</f>
        <v>1</v>
      </c>
      <c r="I107" s="132">
        <f t="shared" ref="I107" si="252">_xlfn.STDEV.P($P106:$XX107)/AVERAGE($P106:$XX107)</f>
        <v>0</v>
      </c>
      <c r="J107" s="7">
        <f t="shared" ref="J107" si="253">IF(AND(H107&gt;2,
OR(L99="MÉDIA SANEADA",L99="MEDIANA SANEADA",
AND(L99="PREÇO ESTIMADO",NOT(AND(P101="Orçamento",COUNTA(P99:XX99)=COUNTIF(P101:XX101,"Orçamento")))))),
ROW(),0)</f>
        <v>0</v>
      </c>
      <c r="K107" s="66"/>
      <c r="L107" s="29" t="s">
        <v>361</v>
      </c>
      <c r="M107" s="30">
        <f t="shared" ref="M107" si="254">MEDIAN($P105:$XX105)</f>
        <v>0.18501322422342328</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DESCARTADO</v>
      </c>
      <c r="Q107" s="107" t="str">
        <f t="shared" si="256"/>
        <v>DESCARTADO</v>
      </c>
      <c r="R107" s="107">
        <f t="shared" si="256"/>
        <v>0.18501322422342328</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t="e">
        <f t="shared" ca="1" si="248"/>
        <v>#NAME?</v>
      </c>
      <c r="D108" s="127">
        <f t="shared" ca="1" si="248"/>
        <v>1</v>
      </c>
      <c r="E108" s="204"/>
      <c r="F108" s="93"/>
      <c r="G108" s="206"/>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DESCARTADO</v>
      </c>
      <c r="Q108" s="107" t="str">
        <f>IF(IFERROR(VLOOKUP(Q101,'Tabela de Apoio'!$D:$E,2,FALSE),1)=1,"",Q109)</f>
        <v>DESCARTADO</v>
      </c>
      <c r="R108" s="107">
        <f>IF(IFERROR(VLOOKUP(R101,'Tabela de Apoio'!$D:$E,2,FALSE),1)=1,"",R109)</f>
        <v>0.18501322422342328</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t="e">
        <f t="shared" ca="1" si="248"/>
        <v>#NAME?</v>
      </c>
      <c r="D109" s="127">
        <f t="shared" ca="1" si="248"/>
        <v>1</v>
      </c>
      <c r="E109" s="204"/>
      <c r="F109" s="93"/>
      <c r="G109" s="206"/>
      <c r="H109" s="134">
        <f t="shared" ref="H109" si="259">COUNT($P109:$XX109)</f>
        <v>1</v>
      </c>
      <c r="I109" s="132">
        <f t="shared" ref="I109" si="260">_xlfn.STDEV.P($P108:$XX109)/AVERAGE($P108:$XX109)</f>
        <v>0</v>
      </c>
      <c r="J109" s="7">
        <f t="shared" ref="J109" si="261">IF(AND(H109&gt;2,
OR(L99="MÉDIA SANEADA",L99="MEDIANA SANEADA",
AND(L99="PREÇO ESTIMADO",NOT(AND(P101="Orçamento",COUNTA(P99:XX99)=COUNTIF(P101:XX101,"Orçamento")))))),
ROW(),0)</f>
        <v>0</v>
      </c>
      <c r="K109" s="66"/>
      <c r="L109" s="29" t="s">
        <v>362</v>
      </c>
      <c r="M109" s="30">
        <f t="shared" ref="M109" si="262" xml:space="preserve">
IF(H107&gt;2,MEDIAN(P106:XX107),
IF(H109&gt;2,MEDIAN(P108:XX109),
IF(H111&gt;2,MEDIAN(P110:XX111),
IF(H113&gt;2,MEDIAN(P112:XX113),
IF(H115&gt;2,MEDIAN(P114:XX115),
IF(H117&gt;2,MEDIAN(P116:XX117),
MEDIAN(P104:XX105)))))))</f>
        <v>0.18501322422342328</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DESCARTADO</v>
      </c>
      <c r="Q109" s="107" t="str">
        <f t="shared" si="264"/>
        <v>DESCARTADO</v>
      </c>
      <c r="R109" s="107">
        <f t="shared" si="264"/>
        <v>0.18501322422342328</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t="e">
        <f t="shared" ca="1" si="248"/>
        <v>#NAME?</v>
      </c>
      <c r="D110" s="127">
        <f t="shared" ca="1" si="248"/>
        <v>1</v>
      </c>
      <c r="E110" s="204"/>
      <c r="F110" s="93"/>
      <c r="G110" s="206"/>
      <c r="H110"/>
      <c r="I110"/>
      <c r="J110"/>
      <c r="K110" s="66"/>
      <c r="L110" s="29" t="s">
        <v>359</v>
      </c>
      <c r="M110" s="30">
        <f t="shared" ref="M110" si="265">HARMEAN($P104:$XX105)</f>
        <v>0.15344627428866847</v>
      </c>
      <c r="N110" s="71"/>
      <c r="O110" s="27" t="str">
        <f t="shared" ref="O110" si="266">"3 POND"</f>
        <v>3 POND</v>
      </c>
      <c r="P110" s="107" t="str">
        <f>IF(IFERROR(VLOOKUP(P101,'Tabela de Apoio'!$D:$E,2,FALSE),1)=1,"",P111)</f>
        <v>DESCARTADO</v>
      </c>
      <c r="Q110" s="107" t="str">
        <f>IF(IFERROR(VLOOKUP(Q101,'Tabela de Apoio'!$D:$E,2,FALSE),1)=1,"",Q111)</f>
        <v>DESCARTADO</v>
      </c>
      <c r="R110" s="107">
        <f>IF(IFERROR(VLOOKUP(R101,'Tabela de Apoio'!$D:$E,2,FALSE),1)=1,"",R111)</f>
        <v>0.18501322422342328</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t="e">
        <f t="shared" ca="1" si="248"/>
        <v>#NAME?</v>
      </c>
      <c r="D111" s="127">
        <f t="shared" ca="1" si="248"/>
        <v>1</v>
      </c>
      <c r="E111" s="204"/>
      <c r="F111" s="93"/>
      <c r="G111" s="206"/>
      <c r="H111" s="134">
        <f t="shared" ref="H111" si="267">COUNT($P111:$XX111)</f>
        <v>1</v>
      </c>
      <c r="I111" s="132">
        <f t="shared" ref="I111" si="268">_xlfn.STDEV.P($P110:$XX111)/AVERAGE($P110:$XX111)</f>
        <v>0</v>
      </c>
      <c r="J111" s="7">
        <f t="shared" ref="J111" si="269">IF(AND(H111&gt;2,
OR(L99="MÉDIA SANEADA",L99="MEDIANA SANEADA",
AND(L99="PREÇO ESTIMADO",NOT(AND(P101="Orçamento",COUNTA(P99:XX99)=COUNTIF(P101:XX101,"Orçamento")))))),
ROW(),0)</f>
        <v>0</v>
      </c>
      <c r="K111" s="66"/>
      <c r="L111" s="29" t="s">
        <v>41</v>
      </c>
      <c r="M111" s="30">
        <f t="shared" ref="M111" si="270">IFERROR(_xlfn.QUARTILE.EXC($P105:$XX105,1),"")</f>
        <v>0.1052386161554805</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DESCARTADO</v>
      </c>
      <c r="Q111" s="107" t="str">
        <f t="shared" si="272"/>
        <v>DESCARTADO</v>
      </c>
      <c r="R111" s="107">
        <f t="shared" si="272"/>
        <v>0.18501322422342328</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t="e">
        <f t="shared" ca="1" si="248"/>
        <v>#NAME?</v>
      </c>
      <c r="D112" s="127">
        <f t="shared" ca="1" si="248"/>
        <v>1</v>
      </c>
      <c r="E112" s="204"/>
      <c r="F112" s="93"/>
      <c r="G112" s="206"/>
      <c r="H112"/>
      <c r="I112"/>
      <c r="J112"/>
      <c r="K112" s="66"/>
      <c r="L112" s="29" t="s">
        <v>39</v>
      </c>
      <c r="M112" s="30">
        <f t="shared" ref="M112" si="273">IFERROR(_xlfn.QUARTILE.EXC($P105:$XX105,3),"")</f>
        <v>0.21535097710022413</v>
      </c>
      <c r="N112" s="71"/>
      <c r="O112" s="27" t="str">
        <f t="shared" ref="O112" si="274">"4 POND"</f>
        <v>4 POND</v>
      </c>
      <c r="P112" s="107" t="str">
        <f>IF(IFERROR(VLOOKUP(P101,'Tabela de Apoio'!$D:$E,2,FALSE),1)=1,"",P113)</f>
        <v>DESCARTADO</v>
      </c>
      <c r="Q112" s="107" t="str">
        <f>IF(IFERROR(VLOOKUP(Q101,'Tabela de Apoio'!$D:$E,2,FALSE),1)=1,"",Q113)</f>
        <v>DESCARTADO</v>
      </c>
      <c r="R112" s="107">
        <f>IF(IFERROR(VLOOKUP(R101,'Tabela de Apoio'!$D:$E,2,FALSE),1)=1,"",R113)</f>
        <v>0.18501322422342328</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t="e">
        <f t="shared" ca="1" si="248"/>
        <v>#NAME?</v>
      </c>
      <c r="D113" s="127">
        <f t="shared" ca="1" si="248"/>
        <v>1</v>
      </c>
      <c r="E113" s="204"/>
      <c r="F113" s="93"/>
      <c r="G113" s="206"/>
      <c r="H113" s="134">
        <f t="shared" ref="H113" si="275">COUNT($P113:$XX113)</f>
        <v>1</v>
      </c>
      <c r="I113" s="132">
        <f t="shared" ref="I113" si="276">_xlfn.STDEV.P($P112:$XX113)/AVERAGE($P112:$XX113)</f>
        <v>0</v>
      </c>
      <c r="J113" s="7">
        <f t="shared" ref="J113" si="277">IF(AND(H113&gt;2,
OR(L99="MÉDIA SANEADA",L99="MEDIANA SANEADA",
AND(L99="PREÇO ESTIMADO",NOT(AND(P101="Orçamento",COUNTA(P99:XX99)=COUNTIF(P101:XX101,"Orçamento")))))),
ROW(),0)</f>
        <v>0</v>
      </c>
      <c r="K113" s="66"/>
      <c r="L113" s="29" t="s">
        <v>42</v>
      </c>
      <c r="M113" s="30">
        <f t="shared" ref="M113" si="278">MIN($P105:$XX105)</f>
        <v>0.1052386161554805</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DESCARTADO</v>
      </c>
      <c r="Q113" s="107" t="str">
        <f t="shared" si="280"/>
        <v>DESCARTADO</v>
      </c>
      <c r="R113" s="107">
        <f t="shared" si="280"/>
        <v>0.18501322422342328</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t="e">
        <f t="shared" ca="1" si="248"/>
        <v>#NAME?</v>
      </c>
      <c r="D114" s="127">
        <f t="shared" ca="1" si="248"/>
        <v>1</v>
      </c>
      <c r="E114" s="204"/>
      <c r="F114" s="93"/>
      <c r="G114" s="206"/>
      <c r="H114"/>
      <c r="I114"/>
      <c r="J114"/>
      <c r="K114" s="66"/>
      <c r="L114" s="29" t="s">
        <v>40</v>
      </c>
      <c r="M114" s="30">
        <f t="shared" ref="M114" si="281">MAX($P105:$XX105)</f>
        <v>0.21535097710022413</v>
      </c>
      <c r="N114" s="71"/>
      <c r="O114" s="27" t="str">
        <f t="shared" ref="O114" si="282">"5 POND"</f>
        <v>5 POND</v>
      </c>
      <c r="P114" s="107" t="str">
        <f>IF(IFERROR(VLOOKUP(P101,'Tabela de Apoio'!$D:$E,2,FALSE),1)=1,"",P115)</f>
        <v>DESCARTADO</v>
      </c>
      <c r="Q114" s="107" t="str">
        <f>IF(IFERROR(VLOOKUP(Q101,'Tabela de Apoio'!$D:$E,2,FALSE),1)=1,"",Q115)</f>
        <v>DESCARTADO</v>
      </c>
      <c r="R114" s="107">
        <f>IF(IFERROR(VLOOKUP(R101,'Tabela de Apoio'!$D:$E,2,FALSE),1)=1,"",R115)</f>
        <v>0.18501322422342328</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t="e">
        <f t="shared" ca="1" si="248"/>
        <v>#NAME?</v>
      </c>
      <c r="D115" s="127">
        <f t="shared" ca="1" si="248"/>
        <v>1</v>
      </c>
      <c r="E115" s="204"/>
      <c r="F115" s="93"/>
      <c r="G115" s="206"/>
      <c r="H115" s="134">
        <f t="shared" ref="H115" si="283">COUNT($P115:$XX115)</f>
        <v>1</v>
      </c>
      <c r="I115" s="132">
        <f t="shared" ref="I115" si="284">_xlfn.STDEV.P($P114:$XX115)/AVERAGE($P114:$XX115)</f>
        <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DESCARTADO</v>
      </c>
      <c r="Q115" s="107" t="str">
        <f t="shared" si="287"/>
        <v>DESCARTADO</v>
      </c>
      <c r="R115" s="107">
        <f t="shared" si="287"/>
        <v>0.18501322422342328</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t="e">
        <f t="shared" ca="1" si="248"/>
        <v>#NAME?</v>
      </c>
      <c r="D116" s="127">
        <f t="shared" ca="1" si="248"/>
        <v>1</v>
      </c>
      <c r="E116" s="204"/>
      <c r="F116" s="93"/>
      <c r="G116" s="206"/>
      <c r="H116"/>
      <c r="I116"/>
      <c r="J116"/>
      <c r="K116" s="66"/>
      <c r="L116" s="22"/>
      <c r="M116" s="22"/>
      <c r="N116" s="71"/>
      <c r="O116" s="27" t="str">
        <f t="shared" ref="O116" si="288">"6 POND"</f>
        <v>6 POND</v>
      </c>
      <c r="P116" s="107" t="str">
        <f>IF(IFERROR(VLOOKUP(P101,'Tabela de Apoio'!$D:$E,2,FALSE),1)=1,"",P117)</f>
        <v>DESCARTADO</v>
      </c>
      <c r="Q116" s="107" t="str">
        <f>IF(IFERROR(VLOOKUP(Q101,'Tabela de Apoio'!$D:$E,2,FALSE),1)=1,"",Q117)</f>
        <v>DESCARTADO</v>
      </c>
      <c r="R116" s="107">
        <f>IF(IFERROR(VLOOKUP(R101,'Tabela de Apoio'!$D:$E,2,FALSE),1)=1,"",R117)</f>
        <v>0.18501322422342328</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t="e">
        <f t="shared" ca="1" si="248"/>
        <v>#NAME?</v>
      </c>
      <c r="D117" s="127">
        <f t="shared" ca="1" si="248"/>
        <v>1</v>
      </c>
      <c r="E117" s="204"/>
      <c r="F117" s="93"/>
      <c r="G117" s="206"/>
      <c r="H117" s="134">
        <f t="shared" ref="H117" si="289">COUNT($P117:$XX117)</f>
        <v>1</v>
      </c>
      <c r="I117" s="132">
        <f t="shared" ref="I117" si="290">_xlfn.STDEV.P($P116:$XX117)/AVERAGE($P116:$XX117)</f>
        <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DESCARTADO</v>
      </c>
      <c r="Q117" s="107" t="str">
        <f t="shared" si="293"/>
        <v>DESCARTADO</v>
      </c>
      <c r="R117" s="107">
        <f t="shared" si="293"/>
        <v>0.18501322422342328</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t="e">
        <f t="shared" ca="1" si="248"/>
        <v>#NAME?</v>
      </c>
      <c r="D118" s="127">
        <f t="shared" ca="1" si="248"/>
        <v>1</v>
      </c>
      <c r="E118" s="204"/>
      <c r="F118" s="136"/>
      <c r="G118" s="206"/>
      <c r="H118" s="209"/>
      <c r="I118" s="209"/>
      <c r="J118" s="210"/>
      <c r="K118" s="67"/>
      <c r="L118" s="1" t="s">
        <v>43</v>
      </c>
      <c r="M118" s="143">
        <f t="shared" ref="M118" si="294">IFERROR(ROUND(M99*M101,2),"")</f>
        <v>3885</v>
      </c>
      <c r="O118" s="27" t="s">
        <v>363</v>
      </c>
      <c r="P118" s="107">
        <f t="shared" ref="P118:R118" si="295">INDEX(P105:P117,MATCH(MAX($J105:$J117),$J105:$J117,0))</f>
        <v>0.1052386161554805</v>
      </c>
      <c r="Q118" s="107">
        <f t="shared" si="295"/>
        <v>0.21535097710022413</v>
      </c>
      <c r="R118" s="107">
        <f t="shared" si="295"/>
        <v>0.18501322422342328</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t="e">
        <f ca="1">IF(_xlfn.ISFORMULA(E124),MAX(INDEX('BASE FORMAÇÃO'!A:A,B120+1),1),E124)</f>
        <v>#NAME?</v>
      </c>
      <c r="D120" s="127">
        <f t="shared" ref="D120" ca="1" si="297">IFERROR(IF(C120=C110,D110+1,1),1)</f>
        <v>1</v>
      </c>
      <c r="E120" s="38" t="s">
        <v>9</v>
      </c>
      <c r="F120" s="73"/>
      <c r="G120" s="38" t="s">
        <v>15</v>
      </c>
      <c r="H120" s="135">
        <f>INDEX('BASE FORMAÇÃO'!B:B,B120+1)</f>
        <v>0</v>
      </c>
      <c r="I120" s="181" t="s">
        <v>16</v>
      </c>
      <c r="J120" s="6">
        <f>INDEX('BASE FORMAÇÃO'!K:K,B120+1)</f>
        <v>0</v>
      </c>
      <c r="K120" s="65"/>
      <c r="L120" s="188" t="s">
        <v>10</v>
      </c>
      <c r="M120" s="190">
        <f t="shared" ref="M120" si="298">IF(OR(ISBLANK($O$8),ISBLANK($O$7),ISBLANK($H$8),ISBLANK($O$6),ISBLANK($O$5),ISBLANK($H$5)),"",IFERROR(IF(VLOOKUP(L120,L126:M135,2,FALSE)&lt;1,ROUND(VLOOKUP(L120,L126:M135,2,FALSE),4),ROUND(VLOOKUP(L120,L126:M135,2,FALSE),2)),""))</f>
        <v>0.42370000000000002</v>
      </c>
      <c r="N120" s="69"/>
      <c r="O120" s="27" t="s">
        <v>17</v>
      </c>
      <c r="P120" s="184">
        <v>0.33</v>
      </c>
      <c r="Q120" s="184">
        <v>0.42</v>
      </c>
      <c r="R120" s="184">
        <v>0.43</v>
      </c>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t="e">
        <f t="shared" ca="1" si="299"/>
        <v>#NAME?</v>
      </c>
      <c r="D121" s="127">
        <f t="shared" ca="1" si="299"/>
        <v>1</v>
      </c>
      <c r="E121" s="192">
        <f t="shared" ref="E121" ca="1" si="300">D120</f>
        <v>1</v>
      </c>
      <c r="F121" s="92"/>
      <c r="G121" s="194" t="s">
        <v>1</v>
      </c>
      <c r="H121" s="211" t="s">
        <v>442</v>
      </c>
      <c r="I121" s="197"/>
      <c r="J121" s="198"/>
      <c r="K121" s="66"/>
      <c r="L121" s="189"/>
      <c r="M121" s="191"/>
      <c r="N121" s="70"/>
      <c r="O121" s="27" t="s">
        <v>13</v>
      </c>
      <c r="P121" s="187">
        <v>45601</v>
      </c>
      <c r="Q121" s="187">
        <v>45775</v>
      </c>
      <c r="R121" s="187">
        <v>45621</v>
      </c>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t="e">
        <f t="shared" ca="1" si="301"/>
        <v>#NAME?</v>
      </c>
      <c r="D122" s="127">
        <f t="shared" ca="1" si="301"/>
        <v>1</v>
      </c>
      <c r="E122" s="193"/>
      <c r="F122" s="93"/>
      <c r="G122" s="195"/>
      <c r="H122" s="199"/>
      <c r="I122" s="199"/>
      <c r="J122" s="200"/>
      <c r="K122" s="64"/>
      <c r="L122" s="130" t="s">
        <v>44</v>
      </c>
      <c r="M122" s="131">
        <v>30520</v>
      </c>
      <c r="N122" s="71"/>
      <c r="O122" s="27" t="s">
        <v>380</v>
      </c>
      <c r="P122" s="185" t="s">
        <v>12</v>
      </c>
      <c r="Q122" s="185" t="s">
        <v>12</v>
      </c>
      <c r="R122" s="185" t="s">
        <v>12</v>
      </c>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302">B122</f>
        <v>6</v>
      </c>
      <c r="C123" s="128" t="e">
        <f t="shared" ca="1" si="302"/>
        <v>#NAME?</v>
      </c>
      <c r="D123" s="127">
        <f t="shared" ca="1" si="248"/>
        <v>1</v>
      </c>
      <c r="E123" s="38" t="s">
        <v>313</v>
      </c>
      <c r="F123" s="93"/>
      <c r="G123" s="196"/>
      <c r="H123" s="201"/>
      <c r="I123" s="201"/>
      <c r="J123" s="202"/>
      <c r="K123" s="64"/>
      <c r="L123" s="1" t="s">
        <v>2</v>
      </c>
      <c r="M123" s="6">
        <f>INDEX('BASE FORMAÇÃO'!D:D,B124+1)</f>
        <v>0</v>
      </c>
      <c r="N123" s="71"/>
      <c r="O123" s="27" t="s">
        <v>381</v>
      </c>
      <c r="P123" s="186" t="s">
        <v>433</v>
      </c>
      <c r="Q123" s="186" t="s">
        <v>434</v>
      </c>
      <c r="R123" s="186" t="s">
        <v>434</v>
      </c>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303">B122</f>
        <v>6</v>
      </c>
      <c r="C124" s="128" t="e">
        <f t="shared" ca="1" si="303"/>
        <v>#NAME?</v>
      </c>
      <c r="D124" s="127">
        <f t="shared" ca="1" si="248"/>
        <v>1</v>
      </c>
      <c r="E124" s="203" t="e">
        <f t="shared" ref="E124" ca="1" si="304">C120</f>
        <v>#NAME?</v>
      </c>
      <c r="F124" s="93"/>
      <c r="G124" s="205" t="s">
        <v>304</v>
      </c>
      <c r="H124" s="207"/>
      <c r="I124" s="208"/>
      <c r="J124" s="208"/>
      <c r="K124" s="67"/>
      <c r="L124" s="28" t="s">
        <v>303</v>
      </c>
      <c r="M124" s="133">
        <f t="shared" ref="M124" si="305">IFERROR(INDEX(I126:I138,MATCH(MAX(J126:J138),J126:J138,0)),"")</f>
        <v>0.11016989513133225</v>
      </c>
      <c r="N124" s="71"/>
      <c r="O124" s="27" t="s">
        <v>18</v>
      </c>
      <c r="P124" s="106">
        <f>IF(P120="","",
IF(OR(P122="Orçamento",P121="",MAX('Tabela de Apoio'!$A:$A)&lt;=P121),
P120,
(INDEX('Tabela de Apoio'!$B:$B,MATCH('MAPA DE PREÇOS'!$O$8,'Tabela de Apoio'!$A:$A,1))/INDEX('Tabela de Apoio'!$B:$B,MATCH('MAPA DE PREÇOS'!P121,'Tabela de Apoio'!$A:$A,1)-1))*P120))</f>
        <v>0.35914331761017459</v>
      </c>
      <c r="Q124" s="106">
        <f>IF(Q120="","",
IF(OR(Q122="Orçamento",Q121="",MAX('Tabela de Apoio'!$A:$A)&lt;=Q121),
Q120,
(INDEX('Tabela de Apoio'!$B:$B,MATCH('MAPA DE PREÇOS'!$O$8,'Tabela de Apoio'!$A:$A,1))/INDEX('Tabela de Apoio'!$B:$B,MATCH('MAPA DE PREÇOS'!Q121,'Tabela de Apoio'!$A:$A,1)-1))*Q120))</f>
        <v>0.4439030941096257</v>
      </c>
      <c r="R124" s="106">
        <f>IF(R120="","",
IF(OR(R122="Orçamento",R121="",MAX('Tabela de Apoio'!$A:$A)&lt;=R121),
R120,
(INDEX('Tabela de Apoio'!$B:$B,MATCH('MAPA DE PREÇOS'!$O$8,'Tabela de Apoio'!$A:$A,1))/INDEX('Tabela de Apoio'!$B:$B,MATCH('MAPA DE PREÇOS'!R121,'Tabela de Apoio'!$A:$A,1)-1))*R120))</f>
        <v>0.46797462597689415</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t="e">
        <f t="shared" ref="C125" ca="1" si="307">C124</f>
        <v>#NAME?</v>
      </c>
      <c r="D125" s="127">
        <f t="shared" ca="1" si="248"/>
        <v>1</v>
      </c>
      <c r="E125" s="204"/>
      <c r="F125" s="93"/>
      <c r="G125" s="206"/>
      <c r="H125"/>
      <c r="I125"/>
      <c r="J125"/>
      <c r="N125" s="71"/>
      <c r="O125" s="27" t="s">
        <v>375</v>
      </c>
      <c r="P125" s="107">
        <f>IF(IFERROR(VLOOKUP(P122,'Tabela de Apoio'!$D:$E,2,FALSE),1)=1,"",P126)</f>
        <v>0.35914331761017459</v>
      </c>
      <c r="Q125" s="107">
        <f>IF(IFERROR(VLOOKUP(Q122,'Tabela de Apoio'!$D:$E,2,FALSE),1)=1,"",Q126)</f>
        <v>0.4439030941096257</v>
      </c>
      <c r="R125" s="107">
        <f>IF(IFERROR(VLOOKUP(R122,'Tabela de Apoio'!$D:$E,2,FALSE),1)=1,"",R126)</f>
        <v>0.46797462597689415</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t="e">
        <f t="shared" ca="1" si="308"/>
        <v>#NAME?</v>
      </c>
      <c r="D126" s="127">
        <f t="shared" ca="1" si="248"/>
        <v>1</v>
      </c>
      <c r="E126" s="204"/>
      <c r="F126" s="93"/>
      <c r="G126" s="206"/>
      <c r="H126" s="134">
        <f t="shared" ref="H126" si="309">COUNT($P126:$XX126)</f>
        <v>3</v>
      </c>
      <c r="I126" s="132">
        <f t="shared" ref="I126" si="310">_xlfn.STDEV.P($P125:$XX126)/AVERAGE($P125:$XX126)</f>
        <v>0.11016989513133225</v>
      </c>
      <c r="J126" s="7">
        <f>ROW()</f>
        <v>126</v>
      </c>
      <c r="K126" s="67"/>
      <c r="L126" s="29" t="s">
        <v>10</v>
      </c>
      <c r="M126" s="30">
        <f t="shared" ref="M126" si="311">IFERROR(
IF(COUNTA(P120:AI120)=COUNTIF(P122:XX122,"Orçamento"),MIN(M131,M128),
IF(M129&lt;&gt;"",M129,
IF(M130&lt;&gt;"",M130,
M128
))),"")</f>
        <v>0.42367367923223148</v>
      </c>
      <c r="N126" s="71"/>
      <c r="O126" s="27" t="s">
        <v>376</v>
      </c>
      <c r="P126" s="106">
        <f t="shared" ref="P126:AI126" si="312">IFERROR(IF(P124="",
            "",
            IF(COUNT($P124:$XX124)&lt;=4,
               P124,
               IF(OR(P124&gt;(QUARTILE($P124:$XX124,3)+(QUARTILE($P124:$XX124,3)-QUARTILE($P124:$XX124,1))),
                     P124&lt;(QUARTILE($P124:$XX124,1)-(QUARTILE($P124:$XX124,3)-QUARTILE($P124:$XX124,1)))
                  ),
               "DESCARTADO",P124)
             )
  ),P124)</f>
        <v>0.35914331761017459</v>
      </c>
      <c r="Q126" s="106">
        <f t="shared" si="312"/>
        <v>0.4439030941096257</v>
      </c>
      <c r="R126" s="106">
        <f t="shared" si="312"/>
        <v>0.46797462597689415</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t="e">
        <f t="shared" ref="C127" ca="1" si="314">C126</f>
        <v>#NAME?</v>
      </c>
      <c r="D127" s="127">
        <f t="shared" ca="1" si="248"/>
        <v>1</v>
      </c>
      <c r="E127" s="204"/>
      <c r="F127" s="93"/>
      <c r="G127" s="206"/>
      <c r="H127"/>
      <c r="I127"/>
      <c r="J127"/>
      <c r="K127" s="66"/>
      <c r="L127" s="29" t="s">
        <v>360</v>
      </c>
      <c r="M127" s="30">
        <f t="shared" ref="M127" si="315">AVERAGE($P126:$XX126)</f>
        <v>0.42367367923223148</v>
      </c>
      <c r="N127" s="71"/>
      <c r="O127" s="27" t="str">
        <f t="shared" ref="O127" si="316">"1 POND"</f>
        <v>1 POND</v>
      </c>
      <c r="P127" s="107">
        <f>IF(IFERROR(VLOOKUP(P122,'Tabela de Apoio'!$D:$E,2,FALSE),1)=1,"",P128)</f>
        <v>0.35914331761017459</v>
      </c>
      <c r="Q127" s="107">
        <f>IF(IFERROR(VLOOKUP(Q122,'Tabela de Apoio'!$D:$E,2,FALSE),1)=1,"",Q128)</f>
        <v>0.4439030941096257</v>
      </c>
      <c r="R127" s="107">
        <f>IF(IFERROR(VLOOKUP(R122,'Tabela de Apoio'!$D:$E,2,FALSE),1)=1,"",R128)</f>
        <v>0.46797462597689415</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t="e">
        <f t="shared" ca="1" si="248"/>
        <v>#NAME?</v>
      </c>
      <c r="D128" s="127">
        <f t="shared" ca="1" si="248"/>
        <v>1</v>
      </c>
      <c r="E128" s="204"/>
      <c r="F128" s="93"/>
      <c r="G128" s="206"/>
      <c r="H128" s="134">
        <f t="shared" ref="H128" si="317">COUNT($P128:$XX128)</f>
        <v>3</v>
      </c>
      <c r="I128" s="132">
        <f t="shared" ref="I128" si="318">_xlfn.STDEV.P($P127:$XX128)/AVERAGE($P127:$XX128)</f>
        <v>0.11016989513133225</v>
      </c>
      <c r="J128" s="7">
        <f t="shared" ref="J128" si="319">IF(AND(H128&gt;2,
OR(L120="MÉDIA SANEADA",L120="MEDIANA SANEADA",
AND(L120="PREÇO ESTIMADO",NOT(AND(P122="Orçamento",COUNTA(P120:XX120)=COUNTIF(P122:XX122,"Orçamento")))))),
ROW(),0)</f>
        <v>128</v>
      </c>
      <c r="K128" s="66"/>
      <c r="L128" s="29" t="s">
        <v>361</v>
      </c>
      <c r="M128" s="30">
        <f t="shared" ref="M128" si="320">MEDIAN($P126:$XX126)</f>
        <v>0.4439030941096257</v>
      </c>
      <c r="N128" s="71"/>
      <c r="O128" s="27" t="str">
        <f t="shared" ref="O128" si="321">"1 RODADA"</f>
        <v>1 RODADA</v>
      </c>
      <c r="P128" s="107">
        <f t="shared" ref="P128:AI128" si="322">IF(P126="","",IF((_xlfn.STDEV.P($P125:$XX126)/AVERAGE($P125:$XX126))&lt;=25%,P126,IF(OR(P126&gt;(AVERAGE($P125:$XX126)+_xlfn.STDEV.P($P125:$XX126)),P126&lt;(AVERAGE($P125:$XX126)-_xlfn.STDEV.P($P125:$XX126))),"DESCARTADO",P126)))</f>
        <v>0.35914331761017459</v>
      </c>
      <c r="Q128" s="107">
        <f t="shared" si="322"/>
        <v>0.4439030941096257</v>
      </c>
      <c r="R128" s="107">
        <f t="shared" si="322"/>
        <v>0.46797462597689415</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t="e">
        <f t="shared" ca="1" si="248"/>
        <v>#NAME?</v>
      </c>
      <c r="D129" s="127">
        <f t="shared" ca="1" si="248"/>
        <v>1</v>
      </c>
      <c r="E129" s="204"/>
      <c r="F129" s="93"/>
      <c r="G129" s="206"/>
      <c r="H129"/>
      <c r="I129"/>
      <c r="J129"/>
      <c r="L129" s="29" t="s">
        <v>38</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0.42367367923223148</v>
      </c>
      <c r="N129" s="71"/>
      <c r="O129" s="27" t="str">
        <f t="shared" ref="O129" si="324">"2 POND"</f>
        <v>2 POND</v>
      </c>
      <c r="P129" s="107">
        <f>IF(IFERROR(VLOOKUP(P122,'Tabela de Apoio'!$D:$E,2,FALSE),1)=1,"",P130)</f>
        <v>0.35914331761017459</v>
      </c>
      <c r="Q129" s="107">
        <f>IF(IFERROR(VLOOKUP(Q122,'Tabela de Apoio'!$D:$E,2,FALSE),1)=1,"",Q130)</f>
        <v>0.4439030941096257</v>
      </c>
      <c r="R129" s="107">
        <f>IF(IFERROR(VLOOKUP(R122,'Tabela de Apoio'!$D:$E,2,FALSE),1)=1,"",R130)</f>
        <v>0.46797462597689415</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t="e">
        <f t="shared" ca="1" si="248"/>
        <v>#NAME?</v>
      </c>
      <c r="D130" s="127">
        <f t="shared" ca="1" si="248"/>
        <v>1</v>
      </c>
      <c r="E130" s="204"/>
      <c r="F130" s="93"/>
      <c r="G130" s="206"/>
      <c r="H130" s="134">
        <f t="shared" ref="H130" si="325">COUNT($P130:$XX130)</f>
        <v>3</v>
      </c>
      <c r="I130" s="132">
        <f t="shared" ref="I130" si="326">_xlfn.STDEV.P($P129:$XX130)/AVERAGE($P129:$XX130)</f>
        <v>0.11016989513133225</v>
      </c>
      <c r="J130" s="7">
        <f t="shared" ref="J130" si="327">IF(AND(H130&gt;2,
OR(L120="MÉDIA SANEADA",L120="MEDIANA SANEADA",
AND(L120="PREÇO ESTIMADO",NOT(AND(P122="Orçamento",COUNTA(P120:XX120)=COUNTIF(P122:XX122,"Orçamento")))))),
ROW(),0)</f>
        <v>130</v>
      </c>
      <c r="K130" s="66"/>
      <c r="L130" s="29" t="s">
        <v>362</v>
      </c>
      <c r="M130" s="30">
        <f t="shared" ref="M130" si="328" xml:space="preserve">
IF(H128&gt;2,MEDIAN(P127:XX128),
IF(H130&gt;2,MEDIAN(P129:XX130),
IF(H132&gt;2,MEDIAN(P131:XX132),
IF(H134&gt;2,MEDIAN(P133:XX134),
IF(H136&gt;2,MEDIAN(P135:XX136),
IF(H138&gt;2,MEDIAN(P137:XX138),
MEDIAN(P125:XX126)))))))</f>
        <v>0.4439030941096257</v>
      </c>
      <c r="N130" s="71"/>
      <c r="O130" s="27" t="str">
        <f t="shared" ref="O130" si="329">"2 RODADA"</f>
        <v>2 RODADA</v>
      </c>
      <c r="P130" s="107">
        <f t="shared" ref="P130:AI130" si="330">IF(P128="","",IF((_xlfn.STDEV.P($P127:$XX128)/AVERAGE($P127:$XX128))&lt;=25%,P128,IF(OR(P128&gt;(AVERAGE($P127:$XX128)+_xlfn.STDEV.P($P127:$XX128)),P128&lt;(AVERAGE($P127:$XX128)-_xlfn.STDEV.P($P127:$XX128))),"DESCARTADO",P128)))</f>
        <v>0.35914331761017459</v>
      </c>
      <c r="Q130" s="107">
        <f t="shared" si="330"/>
        <v>0.4439030941096257</v>
      </c>
      <c r="R130" s="107">
        <f t="shared" si="330"/>
        <v>0.46797462597689415</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t="e">
        <f t="shared" ca="1" si="248"/>
        <v>#NAME?</v>
      </c>
      <c r="D131" s="127">
        <f t="shared" ca="1" si="248"/>
        <v>1</v>
      </c>
      <c r="E131" s="204"/>
      <c r="F131" s="93"/>
      <c r="G131" s="206"/>
      <c r="H131"/>
      <c r="I131"/>
      <c r="J131"/>
      <c r="K131" s="66"/>
      <c r="L131" s="29" t="s">
        <v>359</v>
      </c>
      <c r="M131" s="30">
        <f t="shared" ref="M131" si="331">HARMEAN($P125:$XX126)</f>
        <v>0.41817583591521645</v>
      </c>
      <c r="N131" s="71"/>
      <c r="O131" s="27" t="str">
        <f t="shared" ref="O131" si="332">"3 POND"</f>
        <v>3 POND</v>
      </c>
      <c r="P131" s="107">
        <f>IF(IFERROR(VLOOKUP(P122,'Tabela de Apoio'!$D:$E,2,FALSE),1)=1,"",P132)</f>
        <v>0.35914331761017459</v>
      </c>
      <c r="Q131" s="107">
        <f>IF(IFERROR(VLOOKUP(Q122,'Tabela de Apoio'!$D:$E,2,FALSE),1)=1,"",Q132)</f>
        <v>0.4439030941096257</v>
      </c>
      <c r="R131" s="107">
        <f>IF(IFERROR(VLOOKUP(R122,'Tabela de Apoio'!$D:$E,2,FALSE),1)=1,"",R132)</f>
        <v>0.46797462597689415</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t="e">
        <f t="shared" ca="1" si="248"/>
        <v>#NAME?</v>
      </c>
      <c r="D132" s="127">
        <f t="shared" ca="1" si="248"/>
        <v>1</v>
      </c>
      <c r="E132" s="204"/>
      <c r="F132" s="93"/>
      <c r="G132" s="206"/>
      <c r="H132" s="134">
        <f t="shared" ref="H132" si="333">COUNT($P132:$XX132)</f>
        <v>3</v>
      </c>
      <c r="I132" s="132">
        <f t="shared" ref="I132" si="334">_xlfn.STDEV.P($P131:$XX132)/AVERAGE($P131:$XX132)</f>
        <v>0.11016989513133225</v>
      </c>
      <c r="J132" s="7">
        <f t="shared" ref="J132" si="335">IF(AND(H132&gt;2,
OR(L120="MÉDIA SANEADA",L120="MEDIANA SANEADA",
AND(L120="PREÇO ESTIMADO",NOT(AND(P122="Orçamento",COUNTA(P120:XX120)=COUNTIF(P122:XX122,"Orçamento")))))),
ROW(),0)</f>
        <v>132</v>
      </c>
      <c r="K132" s="66"/>
      <c r="L132" s="29" t="s">
        <v>41</v>
      </c>
      <c r="M132" s="30">
        <f t="shared" ref="M132" si="336">IFERROR(_xlfn.QUARTILE.EXC($P126:$XX126,1),"")</f>
        <v>0.35914331761017459</v>
      </c>
      <c r="N132" s="71"/>
      <c r="O132" s="27" t="str">
        <f t="shared" ref="O132" si="337">"3 RODADA"</f>
        <v>3 RODADA</v>
      </c>
      <c r="P132" s="107">
        <f t="shared" ref="P132:AI132" si="338">IF(P130="","",IF((_xlfn.STDEV.P($P129:$XX130)/AVERAGE($P129:$XX130))&lt;=25%,P130,IF(OR(P130&gt;(AVERAGE($P129:$XX130)+_xlfn.STDEV.P($P129:$XX130)),P130&lt;(AVERAGE($P129:$XX130)-_xlfn.STDEV.P($P129:$XX130))),"DESCARTADO",P130)))</f>
        <v>0.35914331761017459</v>
      </c>
      <c r="Q132" s="107">
        <f t="shared" si="338"/>
        <v>0.4439030941096257</v>
      </c>
      <c r="R132" s="107">
        <f t="shared" si="338"/>
        <v>0.46797462597689415</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t="e">
        <f t="shared" ca="1" si="248"/>
        <v>#NAME?</v>
      </c>
      <c r="D133" s="127">
        <f t="shared" ca="1" si="248"/>
        <v>1</v>
      </c>
      <c r="E133" s="204"/>
      <c r="F133" s="93"/>
      <c r="G133" s="206"/>
      <c r="H133"/>
      <c r="I133"/>
      <c r="J133"/>
      <c r="K133" s="66"/>
      <c r="L133" s="29" t="s">
        <v>39</v>
      </c>
      <c r="M133" s="30">
        <f t="shared" ref="M133" si="339">IFERROR(_xlfn.QUARTILE.EXC($P126:$XX126,3),"")</f>
        <v>0.46797462597689415</v>
      </c>
      <c r="N133" s="71"/>
      <c r="O133" s="27" t="str">
        <f t="shared" ref="O133" si="340">"4 POND"</f>
        <v>4 POND</v>
      </c>
      <c r="P133" s="107">
        <f>IF(IFERROR(VLOOKUP(P122,'Tabela de Apoio'!$D:$E,2,FALSE),1)=1,"",P134)</f>
        <v>0.35914331761017459</v>
      </c>
      <c r="Q133" s="107">
        <f>IF(IFERROR(VLOOKUP(Q122,'Tabela de Apoio'!$D:$E,2,FALSE),1)=1,"",Q134)</f>
        <v>0.4439030941096257</v>
      </c>
      <c r="R133" s="107">
        <f>IF(IFERROR(VLOOKUP(R122,'Tabela de Apoio'!$D:$E,2,FALSE),1)=1,"",R134)</f>
        <v>0.46797462597689415</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t="e">
        <f t="shared" ca="1" si="248"/>
        <v>#NAME?</v>
      </c>
      <c r="D134" s="127">
        <f t="shared" ca="1" si="248"/>
        <v>1</v>
      </c>
      <c r="E134" s="204"/>
      <c r="F134" s="93"/>
      <c r="G134" s="206"/>
      <c r="H134" s="134">
        <f t="shared" ref="H134" si="341">COUNT($P134:$XX134)</f>
        <v>3</v>
      </c>
      <c r="I134" s="132">
        <f t="shared" ref="I134" si="342">_xlfn.STDEV.P($P133:$XX134)/AVERAGE($P133:$XX134)</f>
        <v>0.11016989513133225</v>
      </c>
      <c r="J134" s="7">
        <f t="shared" ref="J134" si="343">IF(AND(H134&gt;2,
OR(L120="MÉDIA SANEADA",L120="MEDIANA SANEADA",
AND(L120="PREÇO ESTIMADO",NOT(AND(P122="Orçamento",COUNTA(P120:XX120)=COUNTIF(P122:XX122,"Orçamento")))))),
ROW(),0)</f>
        <v>134</v>
      </c>
      <c r="K134" s="66"/>
      <c r="L134" s="29" t="s">
        <v>42</v>
      </c>
      <c r="M134" s="30">
        <f t="shared" ref="M134" si="344">MIN($P126:$XX126)</f>
        <v>0.35914331761017459</v>
      </c>
      <c r="N134" s="71"/>
      <c r="O134" s="27" t="str">
        <f t="shared" ref="O134" si="345">"4 RODADA"</f>
        <v>4 RODADA</v>
      </c>
      <c r="P134" s="107">
        <f t="shared" ref="P134:AI134" si="346">IF(P132="","",IF((_xlfn.STDEV.P($P131:$XX132)/AVERAGE($P131:$XX132))&lt;=25%,P132,IF(OR(P132&gt;(AVERAGE($P131:$XX132)+_xlfn.STDEV.P($P131:$XX132)),P132&lt;(AVERAGE($P131:$XX132)-_xlfn.STDEV.P($P131:$XX132))),"DESCARTADO",P132)))</f>
        <v>0.35914331761017459</v>
      </c>
      <c r="Q134" s="107">
        <f t="shared" si="346"/>
        <v>0.4439030941096257</v>
      </c>
      <c r="R134" s="107">
        <f t="shared" si="346"/>
        <v>0.46797462597689415</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t="e">
        <f t="shared" ca="1" si="248"/>
        <v>#NAME?</v>
      </c>
      <c r="D135" s="127">
        <f t="shared" ca="1" si="248"/>
        <v>1</v>
      </c>
      <c r="E135" s="204"/>
      <c r="F135" s="93"/>
      <c r="G135" s="206"/>
      <c r="H135"/>
      <c r="I135"/>
      <c r="J135"/>
      <c r="K135" s="66"/>
      <c r="L135" s="29" t="s">
        <v>40</v>
      </c>
      <c r="M135" s="30">
        <f t="shared" ref="M135" si="347">MAX($P126:$XX126)</f>
        <v>0.46797462597689415</v>
      </c>
      <c r="N135" s="71"/>
      <c r="O135" s="27" t="str">
        <f t="shared" ref="O135" si="348">"5 POND"</f>
        <v>5 POND</v>
      </c>
      <c r="P135" s="107">
        <f>IF(IFERROR(VLOOKUP(P122,'Tabela de Apoio'!$D:$E,2,FALSE),1)=1,"",P136)</f>
        <v>0.35914331761017459</v>
      </c>
      <c r="Q135" s="107">
        <f>IF(IFERROR(VLOOKUP(Q122,'Tabela de Apoio'!$D:$E,2,FALSE),1)=1,"",Q136)</f>
        <v>0.4439030941096257</v>
      </c>
      <c r="R135" s="107">
        <f>IF(IFERROR(VLOOKUP(R122,'Tabela de Apoio'!$D:$E,2,FALSE),1)=1,"",R136)</f>
        <v>0.46797462597689415</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t="e">
        <f t="shared" ca="1" si="248"/>
        <v>#NAME?</v>
      </c>
      <c r="D136" s="127">
        <f t="shared" ca="1" si="248"/>
        <v>1</v>
      </c>
      <c r="E136" s="204"/>
      <c r="F136" s="93"/>
      <c r="G136" s="206"/>
      <c r="H136" s="134">
        <f t="shared" ref="H136" si="349">COUNT($P136:$XX136)</f>
        <v>3</v>
      </c>
      <c r="I136" s="132">
        <f t="shared" ref="I136" si="350">_xlfn.STDEV.P($P135:$XX136)/AVERAGE($P135:$XX136)</f>
        <v>0.11016989513133225</v>
      </c>
      <c r="J136" s="7">
        <f t="shared" ref="J136" si="351">IF(AND(H136&gt;2,
OR(L120="MÉDIA SANEADA",L120="MEDIANA SANEADA",
AND(L120="PREÇO ESTIMADO",NOT(AND(P122="Orçamento",COUNTA(P120:XX120)=COUNTIF(P122:XX122,"Orçamento")))))),
ROW(),0)</f>
        <v>136</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0.35914331761017459</v>
      </c>
      <c r="Q136" s="107">
        <f t="shared" si="353"/>
        <v>0.4439030941096257</v>
      </c>
      <c r="R136" s="107">
        <f t="shared" si="353"/>
        <v>0.46797462597689415</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t="e">
        <f t="shared" ca="1" si="248"/>
        <v>#NAME?</v>
      </c>
      <c r="D137" s="127">
        <f t="shared" ca="1" si="248"/>
        <v>1</v>
      </c>
      <c r="E137" s="204"/>
      <c r="F137" s="93"/>
      <c r="G137" s="206"/>
      <c r="H137"/>
      <c r="I137"/>
      <c r="J137"/>
      <c r="K137" s="66"/>
      <c r="L137" s="22"/>
      <c r="M137" s="22"/>
      <c r="N137" s="71"/>
      <c r="O137" s="27" t="str">
        <f t="shared" ref="O137" si="354">"6 POND"</f>
        <v>6 POND</v>
      </c>
      <c r="P137" s="107">
        <f>IF(IFERROR(VLOOKUP(P122,'Tabela de Apoio'!$D:$E,2,FALSE),1)=1,"",P138)</f>
        <v>0.35914331761017459</v>
      </c>
      <c r="Q137" s="107">
        <f>IF(IFERROR(VLOOKUP(Q122,'Tabela de Apoio'!$D:$E,2,FALSE),1)=1,"",Q138)</f>
        <v>0.4439030941096257</v>
      </c>
      <c r="R137" s="107">
        <f>IF(IFERROR(VLOOKUP(R122,'Tabela de Apoio'!$D:$E,2,FALSE),1)=1,"",R138)</f>
        <v>0.46797462597689415</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t="e">
        <f t="shared" ca="1" si="248"/>
        <v>#NAME?</v>
      </c>
      <c r="D138" s="127">
        <f t="shared" ca="1" si="248"/>
        <v>1</v>
      </c>
      <c r="E138" s="204"/>
      <c r="F138" s="93"/>
      <c r="G138" s="206"/>
      <c r="H138" s="134">
        <f t="shared" ref="H138" si="355">COUNT($P138:$XX138)</f>
        <v>3</v>
      </c>
      <c r="I138" s="132">
        <f t="shared" ref="I138" si="356">_xlfn.STDEV.P($P137:$XX138)/AVERAGE($P137:$XX138)</f>
        <v>0.11016989513133225</v>
      </c>
      <c r="J138" s="7">
        <f t="shared" ref="J138" si="357">IF(AND(H138&gt;2,
OR(L120="MÉDIA SANEADA",L120="MEDIANA SANEADA",
AND(L120="PREÇO ESTIMADO",NOT(AND(P122="Orçamento",COUNTA(P120:XX120)=COUNTIF(P122:XX122,"Orçamento")))))),
ROW(),0)</f>
        <v>138</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0.35914331761017459</v>
      </c>
      <c r="Q138" s="107">
        <f t="shared" si="359"/>
        <v>0.4439030941096257</v>
      </c>
      <c r="R138" s="107">
        <f t="shared" si="359"/>
        <v>0.46797462597689415</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t="e">
        <f t="shared" ca="1" si="248"/>
        <v>#NAME?</v>
      </c>
      <c r="D139" s="127">
        <f t="shared" ca="1" si="248"/>
        <v>1</v>
      </c>
      <c r="E139" s="204"/>
      <c r="F139" s="136"/>
      <c r="G139" s="206"/>
      <c r="H139" s="209"/>
      <c r="I139" s="209"/>
      <c r="J139" s="210"/>
      <c r="K139" s="67"/>
      <c r="L139" s="1" t="s">
        <v>43</v>
      </c>
      <c r="M139" s="143">
        <f t="shared" ref="M139" si="360">IFERROR(ROUND(M120*M122,2),"")</f>
        <v>12931.32</v>
      </c>
      <c r="O139" s="27" t="s">
        <v>363</v>
      </c>
      <c r="P139" s="107">
        <f t="shared" ref="P139:AI160" si="361">INDEX(P126:P138,MATCH(MAX($J126:$J138),$J126:$J138,0))</f>
        <v>0.35914331761017459</v>
      </c>
      <c r="Q139" s="107">
        <f t="shared" si="361"/>
        <v>0.4439030941096257</v>
      </c>
      <c r="R139" s="107">
        <f t="shared" si="361"/>
        <v>0.46797462597689415</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f t="shared" ref="B141" si="362">LARGE(IFERROR(IF(B139+1&gt;$H$8,"",B139+1),""),1)</f>
        <v>7</v>
      </c>
      <c r="C141" s="127" t="e">
        <f ca="1">IF(_xlfn.ISFORMULA(E145),MAX(INDEX('BASE FORMAÇÃO'!A:A,B141+1),1),E145)</f>
        <v>#NAME?</v>
      </c>
      <c r="D141" s="127">
        <f t="shared" ref="D141" ca="1" si="363">IFERROR(IF(C141=C131,D131+1,1),1)</f>
        <v>1</v>
      </c>
      <c r="E141" s="38" t="s">
        <v>9</v>
      </c>
      <c r="F141" s="73"/>
      <c r="G141" s="38" t="s">
        <v>15</v>
      </c>
      <c r="H141" s="135">
        <f>INDEX('BASE FORMAÇÃO'!B:B,B141+1)</f>
        <v>0</v>
      </c>
      <c r="I141" s="181" t="s">
        <v>16</v>
      </c>
      <c r="J141" s="6">
        <f>INDEX('BASE FORMAÇÃO'!K:K,B141+1)</f>
        <v>0</v>
      </c>
      <c r="K141" s="65"/>
      <c r="L141" s="188" t="s">
        <v>10</v>
      </c>
      <c r="M141" s="190">
        <f t="shared" ref="M141" si="364">IF(OR(ISBLANK($O$8),ISBLANK($O$7),ISBLANK($H$8),ISBLANK($O$6),ISBLANK($O$5),ISBLANK($H$5)),"",IFERROR(IF(VLOOKUP(L141,L147:M156,2,FALSE)&lt;1,ROUND(VLOOKUP(L141,L147:M156,2,FALSE),4),ROUND(VLOOKUP(L141,L147:M156,2,FALSE),2)),""))</f>
        <v>7.6200000000000004E-2</v>
      </c>
      <c r="N141" s="69"/>
      <c r="O141" s="27" t="s">
        <v>17</v>
      </c>
      <c r="P141" s="184">
        <v>7.0000000000000007E-2</v>
      </c>
      <c r="Q141" s="184">
        <v>0.04</v>
      </c>
      <c r="R141" s="184">
        <v>0.1</v>
      </c>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65">B141</f>
        <v>7</v>
      </c>
      <c r="C142" s="128" t="e">
        <f t="shared" ca="1" si="365"/>
        <v>#NAME?</v>
      </c>
      <c r="D142" s="127">
        <f t="shared" ca="1" si="365"/>
        <v>1</v>
      </c>
      <c r="E142" s="192">
        <f t="shared" ref="E142" ca="1" si="366">D141</f>
        <v>1</v>
      </c>
      <c r="F142" s="92"/>
      <c r="G142" s="194" t="s">
        <v>1</v>
      </c>
      <c r="H142" s="211" t="s">
        <v>443</v>
      </c>
      <c r="I142" s="197"/>
      <c r="J142" s="198"/>
      <c r="K142" s="66"/>
      <c r="L142" s="189"/>
      <c r="M142" s="191"/>
      <c r="N142" s="70"/>
      <c r="O142" s="27" t="s">
        <v>13</v>
      </c>
      <c r="P142" s="187">
        <v>45601</v>
      </c>
      <c r="Q142" s="187">
        <v>45737</v>
      </c>
      <c r="R142" s="187">
        <v>45862</v>
      </c>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67">B142</f>
        <v>7</v>
      </c>
      <c r="C143" s="128" t="e">
        <f t="shared" ca="1" si="367"/>
        <v>#NAME?</v>
      </c>
      <c r="D143" s="127">
        <f t="shared" ca="1" si="367"/>
        <v>1</v>
      </c>
      <c r="E143" s="193"/>
      <c r="F143" s="93"/>
      <c r="G143" s="195"/>
      <c r="H143" s="199"/>
      <c r="I143" s="199"/>
      <c r="J143" s="200"/>
      <c r="K143" s="64"/>
      <c r="L143" s="130" t="s">
        <v>44</v>
      </c>
      <c r="M143" s="131">
        <v>3500</v>
      </c>
      <c r="N143" s="71"/>
      <c r="O143" s="27" t="s">
        <v>380</v>
      </c>
      <c r="P143" s="185" t="s">
        <v>12</v>
      </c>
      <c r="Q143" s="185" t="s">
        <v>12</v>
      </c>
      <c r="R143" s="185" t="s">
        <v>12</v>
      </c>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68">B143</f>
        <v>7</v>
      </c>
      <c r="C144" s="128" t="e">
        <f t="shared" ca="1" si="368"/>
        <v>#NAME?</v>
      </c>
      <c r="D144" s="127">
        <f t="shared" ca="1" si="248"/>
        <v>1</v>
      </c>
      <c r="E144" s="38" t="s">
        <v>313</v>
      </c>
      <c r="F144" s="93"/>
      <c r="G144" s="196"/>
      <c r="H144" s="201"/>
      <c r="I144" s="201"/>
      <c r="J144" s="202"/>
      <c r="K144" s="64"/>
      <c r="L144" s="1" t="s">
        <v>2</v>
      </c>
      <c r="M144" s="6">
        <f>INDEX('BASE FORMAÇÃO'!D:D,B145+1)</f>
        <v>0</v>
      </c>
      <c r="N144" s="71"/>
      <c r="O144" s="27" t="s">
        <v>381</v>
      </c>
      <c r="P144" s="186" t="s">
        <v>433</v>
      </c>
      <c r="Q144" s="186" t="s">
        <v>434</v>
      </c>
      <c r="R144" s="186" t="s">
        <v>434</v>
      </c>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f t="shared" ref="B145:C145" si="369">B143</f>
        <v>7</v>
      </c>
      <c r="C145" s="128" t="e">
        <f t="shared" ca="1" si="369"/>
        <v>#NAME?</v>
      </c>
      <c r="D145" s="127">
        <f t="shared" ca="1" si="248"/>
        <v>1</v>
      </c>
      <c r="E145" s="203" t="e">
        <f t="shared" ref="E145" ca="1" si="370">C141</f>
        <v>#NAME?</v>
      </c>
      <c r="F145" s="93"/>
      <c r="G145" s="205" t="s">
        <v>304</v>
      </c>
      <c r="H145" s="207"/>
      <c r="I145" s="208"/>
      <c r="J145" s="208"/>
      <c r="K145" s="67"/>
      <c r="L145" s="28" t="s">
        <v>303</v>
      </c>
      <c r="M145" s="133">
        <f t="shared" ref="M145" si="371">IFERROR(INDEX(I147:I159,MATCH(MAX(J147:J159),J147:J159,0)),"")</f>
        <v>0.34137768584734901</v>
      </c>
      <c r="N145" s="71"/>
      <c r="O145" s="27" t="s">
        <v>18</v>
      </c>
      <c r="P145" s="106">
        <f>IF(P141="","",
IF(OR(P143="Orçamento",P142="",MAX('Tabela de Apoio'!$A:$A)&lt;=P142),
P141,
(INDEX('Tabela de Apoio'!$B:$B,MATCH('MAPA DE PREÇOS'!$O$8,'Tabela de Apoio'!$A:$A,1))/INDEX('Tabela de Apoio'!$B:$B,MATCH('MAPA DE PREÇOS'!P142,'Tabela de Apoio'!$A:$A,1)-1))*P141))</f>
        <v>7.6181915856703711E-2</v>
      </c>
      <c r="Q145" s="106">
        <f>IF(Q141="","",
IF(OR(Q143="Orçamento",Q142="",MAX('Tabela de Apoio'!$A:$A)&lt;=Q142),
Q141,
(INDEX('Tabela de Apoio'!$B:$B,MATCH('MAPA DE PREÇOS'!$O$8,'Tabela de Apoio'!$A:$A,1))/INDEX('Tabela de Apoio'!$B:$B,MATCH('MAPA DE PREÇOS'!Q142,'Tabela de Apoio'!$A:$A,1)-1))*Q141))</f>
        <v>4.251324421966321E-2</v>
      </c>
      <c r="R145" s="106">
        <f>IF(R141="","",
IF(OR(R143="Orçamento",R142="",MAX('Tabela de Apoio'!$A:$A)&lt;=R142),
R141,
(INDEX('Tabela de Apoio'!$B:$B,MATCH('MAPA DE PREÇOS'!$O$8,'Tabela de Apoio'!$A:$A,1))/INDEX('Tabela de Apoio'!$B:$B,MATCH('MAPA DE PREÇOS'!R142,'Tabela de Apoio'!$A:$A,1)-1))*R141))</f>
        <v>0.10471436365799394</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72">B145</f>
        <v>7</v>
      </c>
      <c r="C146" s="128" t="e">
        <f t="shared" ref="C146" ca="1" si="373">C145</f>
        <v>#NAME?</v>
      </c>
      <c r="D146" s="127">
        <f t="shared" ca="1" si="248"/>
        <v>1</v>
      </c>
      <c r="E146" s="204"/>
      <c r="F146" s="93"/>
      <c r="G146" s="206"/>
      <c r="H146"/>
      <c r="I146"/>
      <c r="J146"/>
      <c r="N146" s="71"/>
      <c r="O146" s="27" t="s">
        <v>375</v>
      </c>
      <c r="P146" s="107">
        <f>IF(IFERROR(VLOOKUP(P143,'Tabela de Apoio'!$D:$E,2,FALSE),1)=1,"",P147)</f>
        <v>7.6181915856703711E-2</v>
      </c>
      <c r="Q146" s="107">
        <f>IF(IFERROR(VLOOKUP(Q143,'Tabela de Apoio'!$D:$E,2,FALSE),1)=1,"",Q147)</f>
        <v>4.251324421966321E-2</v>
      </c>
      <c r="R146" s="107">
        <f>IF(IFERROR(VLOOKUP(R143,'Tabela de Apoio'!$D:$E,2,FALSE),1)=1,"",R147)</f>
        <v>0.10471436365799394</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74">B146</f>
        <v>7</v>
      </c>
      <c r="C147" s="128" t="e">
        <f t="shared" ca="1" si="374"/>
        <v>#NAME?</v>
      </c>
      <c r="D147" s="127">
        <f t="shared" ca="1" si="248"/>
        <v>1</v>
      </c>
      <c r="E147" s="204"/>
      <c r="F147" s="93"/>
      <c r="G147" s="206"/>
      <c r="H147" s="134">
        <f t="shared" ref="H147" si="375">COUNT($P147:$XX147)</f>
        <v>3</v>
      </c>
      <c r="I147" s="132">
        <f t="shared" ref="I147" si="376">_xlfn.STDEV.P($P146:$XX147)/AVERAGE($P146:$XX147)</f>
        <v>0.34137768584734901</v>
      </c>
      <c r="J147" s="7">
        <f>ROW()</f>
        <v>147</v>
      </c>
      <c r="K147" s="67"/>
      <c r="L147" s="29" t="s">
        <v>10</v>
      </c>
      <c r="M147" s="30">
        <f t="shared" ref="M147" si="377">IFERROR(
IF(COUNTA(P141:AI141)=COUNTIF(P143:XX143,"Orçamento"),MIN(M152,M149),
IF(M150&lt;&gt;"",M150,
IF(M151&lt;&gt;"",M151,
M149
))),"")</f>
        <v>7.6181915856703711E-2</v>
      </c>
      <c r="N147" s="71"/>
      <c r="O147" s="27" t="s">
        <v>376</v>
      </c>
      <c r="P147" s="106">
        <f t="shared" ref="P147:AI147" si="378">IFERROR(IF(P145="",
            "",
            IF(COUNT($P145:$XX145)&lt;=4,
               P145,
               IF(OR(P145&gt;(QUARTILE($P145:$XX145,3)+(QUARTILE($P145:$XX145,3)-QUARTILE($P145:$XX145,1))),
                     P145&lt;(QUARTILE($P145:$XX145,1)-(QUARTILE($P145:$XX145,3)-QUARTILE($P145:$XX145,1)))
                  ),
               "DESCARTADO",P145)
             )
  ),P145)</f>
        <v>7.6181915856703711E-2</v>
      </c>
      <c r="Q147" s="106">
        <f t="shared" si="378"/>
        <v>4.251324421966321E-2</v>
      </c>
      <c r="R147" s="106">
        <f t="shared" si="378"/>
        <v>0.10471436365799394</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f t="shared" ref="B148" si="379">B147</f>
        <v>7</v>
      </c>
      <c r="C148" s="128" t="e">
        <f t="shared" ref="C148" ca="1" si="380">C147</f>
        <v>#NAME?</v>
      </c>
      <c r="D148" s="127">
        <f t="shared" ca="1" si="248"/>
        <v>1</v>
      </c>
      <c r="E148" s="204"/>
      <c r="F148" s="93"/>
      <c r="G148" s="206"/>
      <c r="H148"/>
      <c r="I148"/>
      <c r="J148"/>
      <c r="K148" s="66"/>
      <c r="L148" s="29" t="s">
        <v>360</v>
      </c>
      <c r="M148" s="30">
        <f t="shared" ref="M148" si="381">AVERAGE($P147:$XX147)</f>
        <v>7.446984124478695E-2</v>
      </c>
      <c r="N148" s="71"/>
      <c r="O148" s="27" t="str">
        <f t="shared" ref="O148" si="382">"1 POND"</f>
        <v>1 POND</v>
      </c>
      <c r="P148" s="107">
        <f>IF(IFERROR(VLOOKUP(P143,'Tabela de Apoio'!$D:$E,2,FALSE),1)=1,"",P149)</f>
        <v>7.6181915856703711E-2</v>
      </c>
      <c r="Q148" s="107" t="str">
        <f>IF(IFERROR(VLOOKUP(Q143,'Tabela de Apoio'!$D:$E,2,FALSE),1)=1,"",Q149)</f>
        <v>DESCARTADO</v>
      </c>
      <c r="R148" s="107" t="str">
        <f>IF(IFERROR(VLOOKUP(R143,'Tabela de Apoio'!$D:$E,2,FALSE),1)=1,"",R149)</f>
        <v>DESCARTADO</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47"/>
        <v>7</v>
      </c>
      <c r="C149" s="128" t="e">
        <f t="shared" ca="1" si="248"/>
        <v>#NAME?</v>
      </c>
      <c r="D149" s="127">
        <f t="shared" ca="1" si="248"/>
        <v>1</v>
      </c>
      <c r="E149" s="204"/>
      <c r="F149" s="93"/>
      <c r="G149" s="206"/>
      <c r="H149" s="134">
        <f t="shared" ref="H149" si="383">COUNT($P149:$XX149)</f>
        <v>1</v>
      </c>
      <c r="I149" s="132">
        <f t="shared" ref="I149" si="384">_xlfn.STDEV.P($P148:$XX149)/AVERAGE($P148:$XX149)</f>
        <v>0</v>
      </c>
      <c r="J149" s="7">
        <f t="shared" ref="J149" si="385">IF(AND(H149&gt;2,
OR(L141="MÉDIA SANEADA",L141="MEDIANA SANEADA",
AND(L141="PREÇO ESTIMADO",NOT(AND(P143="Orçamento",COUNTA(P141:XX141)=COUNTIF(P143:XX143,"Orçamento")))))),
ROW(),0)</f>
        <v>0</v>
      </c>
      <c r="K149" s="66"/>
      <c r="L149" s="29" t="s">
        <v>361</v>
      </c>
      <c r="M149" s="30">
        <f t="shared" ref="M149" si="386">MEDIAN($P147:$XX147)</f>
        <v>7.6181915856703711E-2</v>
      </c>
      <c r="N149" s="71"/>
      <c r="O149" s="27" t="str">
        <f t="shared" ref="O149" si="387">"1 RODADA"</f>
        <v>1 RODADA</v>
      </c>
      <c r="P149" s="107">
        <f t="shared" ref="P149:AI149" si="388">IF(P147="","",IF((_xlfn.STDEV.P($P146:$XX147)/AVERAGE($P146:$XX147))&lt;=25%,P147,IF(OR(P147&gt;(AVERAGE($P146:$XX147)+_xlfn.STDEV.P($P146:$XX147)),P147&lt;(AVERAGE($P146:$XX147)-_xlfn.STDEV.P($P146:$XX147))),"DESCARTADO",P147)))</f>
        <v>7.6181915856703711E-2</v>
      </c>
      <c r="Q149" s="107" t="str">
        <f t="shared" si="388"/>
        <v>DESCARTADO</v>
      </c>
      <c r="R149" s="107" t="str">
        <f t="shared" si="388"/>
        <v>DESCARTADO</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f t="shared" si="247"/>
        <v>7</v>
      </c>
      <c r="C150" s="128" t="e">
        <f t="shared" ca="1" si="248"/>
        <v>#NAME?</v>
      </c>
      <c r="D150" s="127">
        <f t="shared" ca="1" si="248"/>
        <v>1</v>
      </c>
      <c r="E150" s="204"/>
      <c r="F150" s="93"/>
      <c r="G150" s="206"/>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f>IF(IFERROR(VLOOKUP(P143,'Tabela de Apoio'!$D:$E,2,FALSE),1)=1,"",P151)</f>
        <v>7.6181915856703711E-2</v>
      </c>
      <c r="Q150" s="107" t="str">
        <f>IF(IFERROR(VLOOKUP(Q143,'Tabela de Apoio'!$D:$E,2,FALSE),1)=1,"",Q151)</f>
        <v>DESCARTADO</v>
      </c>
      <c r="R150" s="107" t="str">
        <f>IF(IFERROR(VLOOKUP(R143,'Tabela de Apoio'!$D:$E,2,FALSE),1)=1,"",R151)</f>
        <v>DESCARTADO</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47"/>
        <v>7</v>
      </c>
      <c r="C151" s="128" t="e">
        <f t="shared" ca="1" si="248"/>
        <v>#NAME?</v>
      </c>
      <c r="D151" s="127">
        <f t="shared" ca="1" si="248"/>
        <v>1</v>
      </c>
      <c r="E151" s="204"/>
      <c r="F151" s="93"/>
      <c r="G151" s="206"/>
      <c r="H151" s="134">
        <f t="shared" ref="H151" si="391">COUNT($P151:$XX151)</f>
        <v>1</v>
      </c>
      <c r="I151" s="132">
        <f t="shared" ref="I151" si="392">_xlfn.STDEV.P($P150:$XX151)/AVERAGE($P150:$XX151)</f>
        <v>0</v>
      </c>
      <c r="J151" s="7">
        <f t="shared" ref="J151" si="393">IF(AND(H151&gt;2,
OR(L141="MÉDIA SANEADA",L141="MEDIANA SANEADA",
AND(L141="PREÇO ESTIMADO",NOT(AND(P143="Orçamento",COUNTA(P141:XX141)=COUNTIF(P143:XX143,"Orçamento")))))),
ROW(),0)</f>
        <v>0</v>
      </c>
      <c r="K151" s="66"/>
      <c r="L151" s="29" t="s">
        <v>362</v>
      </c>
      <c r="M151" s="30">
        <f t="shared" ref="M151" si="394" xml:space="preserve">
IF(H149&gt;2,MEDIAN(P148:XX149),
IF(H151&gt;2,MEDIAN(P150:XX151),
IF(H153&gt;2,MEDIAN(P152:XX153),
IF(H155&gt;2,MEDIAN(P154:XX155),
IF(H157&gt;2,MEDIAN(P156:XX157),
IF(H159&gt;2,MEDIAN(P158:XX159),
MEDIAN(P146:XX147)))))))</f>
        <v>7.6181915856703711E-2</v>
      </c>
      <c r="N151" s="71"/>
      <c r="O151" s="27" t="str">
        <f t="shared" ref="O151" si="395">"2 RODADA"</f>
        <v>2 RODADA</v>
      </c>
      <c r="P151" s="107">
        <f t="shared" ref="P151:AI151" si="396">IF(P149="","",IF((_xlfn.STDEV.P($P148:$XX149)/AVERAGE($P148:$XX149))&lt;=25%,P149,IF(OR(P149&gt;(AVERAGE($P148:$XX149)+_xlfn.STDEV.P($P148:$XX149)),P149&lt;(AVERAGE($P148:$XX149)-_xlfn.STDEV.P($P148:$XX149))),"DESCARTADO",P149)))</f>
        <v>7.6181915856703711E-2</v>
      </c>
      <c r="Q151" s="107" t="str">
        <f t="shared" si="396"/>
        <v>DESCARTADO</v>
      </c>
      <c r="R151" s="107" t="str">
        <f t="shared" si="396"/>
        <v>DESCARTADO</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f t="shared" si="247"/>
        <v>7</v>
      </c>
      <c r="C152" s="128" t="e">
        <f t="shared" ca="1" si="248"/>
        <v>#NAME?</v>
      </c>
      <c r="D152" s="127">
        <f t="shared" ca="1" si="248"/>
        <v>1</v>
      </c>
      <c r="E152" s="204"/>
      <c r="F152" s="93"/>
      <c r="G152" s="206"/>
      <c r="H152"/>
      <c r="I152"/>
      <c r="J152"/>
      <c r="K152" s="66"/>
      <c r="L152" s="29" t="s">
        <v>359</v>
      </c>
      <c r="M152" s="30">
        <f t="shared" ref="M152" si="397">HARMEAN($P146:$XX147)</f>
        <v>6.4937391606431735E-2</v>
      </c>
      <c r="N152" s="71"/>
      <c r="O152" s="27" t="str">
        <f t="shared" ref="O152" si="398">"3 POND"</f>
        <v>3 POND</v>
      </c>
      <c r="P152" s="107">
        <f>IF(IFERROR(VLOOKUP(P143,'Tabela de Apoio'!$D:$E,2,FALSE),1)=1,"",P153)</f>
        <v>7.6181915856703711E-2</v>
      </c>
      <c r="Q152" s="107" t="str">
        <f>IF(IFERROR(VLOOKUP(Q143,'Tabela de Apoio'!$D:$E,2,FALSE),1)=1,"",Q153)</f>
        <v>DESCARTADO</v>
      </c>
      <c r="R152" s="107" t="str">
        <f>IF(IFERROR(VLOOKUP(R143,'Tabela de Apoio'!$D:$E,2,FALSE),1)=1,"",R153)</f>
        <v>DESCARTADO</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47"/>
        <v>7</v>
      </c>
      <c r="C153" s="128" t="e">
        <f t="shared" ca="1" si="248"/>
        <v>#NAME?</v>
      </c>
      <c r="D153" s="127">
        <f t="shared" ca="1" si="248"/>
        <v>1</v>
      </c>
      <c r="E153" s="204"/>
      <c r="F153" s="93"/>
      <c r="G153" s="206"/>
      <c r="H153" s="134">
        <f t="shared" ref="H153" si="399">COUNT($P153:$XX153)</f>
        <v>1</v>
      </c>
      <c r="I153" s="132">
        <f t="shared" ref="I153" si="400">_xlfn.STDEV.P($P152:$XX153)/AVERAGE($P152:$XX153)</f>
        <v>0</v>
      </c>
      <c r="J153" s="7">
        <f t="shared" ref="J153" si="401">IF(AND(H153&gt;2,
OR(L141="MÉDIA SANEADA",L141="MEDIANA SANEADA",
AND(L141="PREÇO ESTIMADO",NOT(AND(P143="Orçamento",COUNTA(P141:XX141)=COUNTIF(P143:XX143,"Orçamento")))))),
ROW(),0)</f>
        <v>0</v>
      </c>
      <c r="K153" s="66"/>
      <c r="L153" s="29" t="s">
        <v>41</v>
      </c>
      <c r="M153" s="30">
        <f t="shared" ref="M153" si="402">IFERROR(_xlfn.QUARTILE.EXC($P147:$XX147,1),"")</f>
        <v>4.251324421966321E-2</v>
      </c>
      <c r="N153" s="71"/>
      <c r="O153" s="27" t="str">
        <f t="shared" ref="O153" si="403">"3 RODADA"</f>
        <v>3 RODADA</v>
      </c>
      <c r="P153" s="107">
        <f t="shared" ref="P153:AI153" si="404">IF(P151="","",IF((_xlfn.STDEV.P($P150:$XX151)/AVERAGE($P150:$XX151))&lt;=25%,P151,IF(OR(P151&gt;(AVERAGE($P150:$XX151)+_xlfn.STDEV.P($P150:$XX151)),P151&lt;(AVERAGE($P150:$XX151)-_xlfn.STDEV.P($P150:$XX151))),"DESCARTADO",P151)))</f>
        <v>7.6181915856703711E-2</v>
      </c>
      <c r="Q153" s="107" t="str">
        <f t="shared" si="404"/>
        <v>DESCARTADO</v>
      </c>
      <c r="R153" s="107" t="str">
        <f t="shared" si="404"/>
        <v>DESCARTADO</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f t="shared" si="247"/>
        <v>7</v>
      </c>
      <c r="C154" s="128" t="e">
        <f t="shared" ca="1" si="248"/>
        <v>#NAME?</v>
      </c>
      <c r="D154" s="127">
        <f t="shared" ca="1" si="248"/>
        <v>1</v>
      </c>
      <c r="E154" s="204"/>
      <c r="F154" s="93"/>
      <c r="G154" s="206"/>
      <c r="H154"/>
      <c r="I154"/>
      <c r="J154"/>
      <c r="K154" s="66"/>
      <c r="L154" s="29" t="s">
        <v>39</v>
      </c>
      <c r="M154" s="30">
        <f t="shared" ref="M154" si="405">IFERROR(_xlfn.QUARTILE.EXC($P147:$XX147,3),"")</f>
        <v>0.10471436365799394</v>
      </c>
      <c r="N154" s="71"/>
      <c r="O154" s="27" t="str">
        <f t="shared" ref="O154" si="406">"4 POND"</f>
        <v>4 POND</v>
      </c>
      <c r="P154" s="107">
        <f>IF(IFERROR(VLOOKUP(P143,'Tabela de Apoio'!$D:$E,2,FALSE),1)=1,"",P155)</f>
        <v>7.6181915856703711E-2</v>
      </c>
      <c r="Q154" s="107" t="str">
        <f>IF(IFERROR(VLOOKUP(Q143,'Tabela de Apoio'!$D:$E,2,FALSE),1)=1,"",Q155)</f>
        <v>DESCARTADO</v>
      </c>
      <c r="R154" s="107" t="str">
        <f>IF(IFERROR(VLOOKUP(R143,'Tabela de Apoio'!$D:$E,2,FALSE),1)=1,"",R155)</f>
        <v>DESCARTADO</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47"/>
        <v>7</v>
      </c>
      <c r="C155" s="128" t="e">
        <f t="shared" ca="1" si="248"/>
        <v>#NAME?</v>
      </c>
      <c r="D155" s="127">
        <f t="shared" ca="1" si="248"/>
        <v>1</v>
      </c>
      <c r="E155" s="204"/>
      <c r="F155" s="93"/>
      <c r="G155" s="206"/>
      <c r="H155" s="134">
        <f t="shared" ref="H155" si="407">COUNT($P155:$XX155)</f>
        <v>1</v>
      </c>
      <c r="I155" s="132">
        <f t="shared" ref="I155" si="408">_xlfn.STDEV.P($P154:$XX155)/AVERAGE($P154:$XX155)</f>
        <v>0</v>
      </c>
      <c r="J155" s="7">
        <f t="shared" ref="J155" si="409">IF(AND(H155&gt;2,
OR(L141="MÉDIA SANEADA",L141="MEDIANA SANEADA",
AND(L141="PREÇO ESTIMADO",NOT(AND(P143="Orçamento",COUNTA(P141:XX141)=COUNTIF(P143:XX143,"Orçamento")))))),
ROW(),0)</f>
        <v>0</v>
      </c>
      <c r="K155" s="66"/>
      <c r="L155" s="29" t="s">
        <v>42</v>
      </c>
      <c r="M155" s="30">
        <f t="shared" ref="M155" si="410">MIN($P147:$XX147)</f>
        <v>4.251324421966321E-2</v>
      </c>
      <c r="N155" s="71"/>
      <c r="O155" s="27" t="str">
        <f t="shared" ref="O155" si="411">"4 RODADA"</f>
        <v>4 RODADA</v>
      </c>
      <c r="P155" s="107">
        <f t="shared" ref="P155:AI155" si="412">IF(P153="","",IF((_xlfn.STDEV.P($P152:$XX153)/AVERAGE($P152:$XX153))&lt;=25%,P153,IF(OR(P153&gt;(AVERAGE($P152:$XX153)+_xlfn.STDEV.P($P152:$XX153)),P153&lt;(AVERAGE($P152:$XX153)-_xlfn.STDEV.P($P152:$XX153))),"DESCARTADO",P153)))</f>
        <v>7.6181915856703711E-2</v>
      </c>
      <c r="Q155" s="107" t="str">
        <f t="shared" si="412"/>
        <v>DESCARTADO</v>
      </c>
      <c r="R155" s="107" t="str">
        <f t="shared" si="412"/>
        <v>DESCARTADO</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f t="shared" si="247"/>
        <v>7</v>
      </c>
      <c r="C156" s="128" t="e">
        <f t="shared" ca="1" si="248"/>
        <v>#NAME?</v>
      </c>
      <c r="D156" s="127">
        <f t="shared" ca="1" si="248"/>
        <v>1</v>
      </c>
      <c r="E156" s="204"/>
      <c r="F156" s="93"/>
      <c r="G156" s="206"/>
      <c r="H156"/>
      <c r="I156"/>
      <c r="J156"/>
      <c r="K156" s="66"/>
      <c r="L156" s="29" t="s">
        <v>40</v>
      </c>
      <c r="M156" s="30">
        <f t="shared" ref="M156" si="413">MAX($P147:$XX147)</f>
        <v>0.10471436365799394</v>
      </c>
      <c r="N156" s="71"/>
      <c r="O156" s="27" t="str">
        <f t="shared" ref="O156" si="414">"5 POND"</f>
        <v>5 POND</v>
      </c>
      <c r="P156" s="107">
        <f>IF(IFERROR(VLOOKUP(P143,'Tabela de Apoio'!$D:$E,2,FALSE),1)=1,"",P157)</f>
        <v>7.6181915856703711E-2</v>
      </c>
      <c r="Q156" s="107" t="str">
        <f>IF(IFERROR(VLOOKUP(Q143,'Tabela de Apoio'!$D:$E,2,FALSE),1)=1,"",Q157)</f>
        <v>DESCARTADO</v>
      </c>
      <c r="R156" s="107" t="str">
        <f>IF(IFERROR(VLOOKUP(R143,'Tabela de Apoio'!$D:$E,2,FALSE),1)=1,"",R157)</f>
        <v>DESCARTADO</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47"/>
        <v>7</v>
      </c>
      <c r="C157" s="128" t="e">
        <f t="shared" ca="1" si="248"/>
        <v>#NAME?</v>
      </c>
      <c r="D157" s="127">
        <f t="shared" ca="1" si="248"/>
        <v>1</v>
      </c>
      <c r="E157" s="204"/>
      <c r="F157" s="93"/>
      <c r="G157" s="206"/>
      <c r="H157" s="134">
        <f t="shared" ref="H157" si="415">COUNT($P157:$XX157)</f>
        <v>1</v>
      </c>
      <c r="I157" s="132">
        <f t="shared" ref="I157" si="416">_xlfn.STDEV.P($P156:$XX157)/AVERAGE($P156:$XX157)</f>
        <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f t="shared" ref="P157:AI157" si="419">IF(P155="","",IF((_xlfn.STDEV.P($P154:$XX155)/AVERAGE($P154:$XX155))&lt;=25%,P155,IF(OR(P155&gt;(AVERAGE($P154:$XX155)+_xlfn.STDEV.P($P154:$XX155)),P155&lt;(AVERAGE($P154:$XX155)-_xlfn.STDEV.P($P154:$XX155))),"DESCARTADO",P155)))</f>
        <v>7.6181915856703711E-2</v>
      </c>
      <c r="Q157" s="107" t="str">
        <f t="shared" si="419"/>
        <v>DESCARTADO</v>
      </c>
      <c r="R157" s="107" t="str">
        <f t="shared" si="419"/>
        <v>DESCARTADO</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f t="shared" si="247"/>
        <v>7</v>
      </c>
      <c r="C158" s="128" t="e">
        <f t="shared" ca="1" si="248"/>
        <v>#NAME?</v>
      </c>
      <c r="D158" s="127">
        <f t="shared" ca="1" si="248"/>
        <v>1</v>
      </c>
      <c r="E158" s="204"/>
      <c r="F158" s="93"/>
      <c r="G158" s="206"/>
      <c r="H158"/>
      <c r="I158"/>
      <c r="J158"/>
      <c r="K158" s="66"/>
      <c r="L158" s="22"/>
      <c r="M158" s="22"/>
      <c r="N158" s="71"/>
      <c r="O158" s="27" t="str">
        <f t="shared" ref="O158" si="420">"6 POND"</f>
        <v>6 POND</v>
      </c>
      <c r="P158" s="107">
        <f>IF(IFERROR(VLOOKUP(P143,'Tabela de Apoio'!$D:$E,2,FALSE),1)=1,"",P159)</f>
        <v>7.6181915856703711E-2</v>
      </c>
      <c r="Q158" s="107" t="str">
        <f>IF(IFERROR(VLOOKUP(Q143,'Tabela de Apoio'!$D:$E,2,FALSE),1)=1,"",Q159)</f>
        <v>DESCARTADO</v>
      </c>
      <c r="R158" s="107" t="str">
        <f>IF(IFERROR(VLOOKUP(R143,'Tabela de Apoio'!$D:$E,2,FALSE),1)=1,"",R159)</f>
        <v>DESCARTADO</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47"/>
        <v>7</v>
      </c>
      <c r="C159" s="128" t="e">
        <f t="shared" ca="1" si="248"/>
        <v>#NAME?</v>
      </c>
      <c r="D159" s="127">
        <f t="shared" ca="1" si="248"/>
        <v>1</v>
      </c>
      <c r="E159" s="204"/>
      <c r="F159" s="93"/>
      <c r="G159" s="206"/>
      <c r="H159" s="134">
        <f t="shared" ref="H159" si="421">COUNT($P159:$XX159)</f>
        <v>1</v>
      </c>
      <c r="I159" s="132">
        <f t="shared" ref="I159" si="422">_xlfn.STDEV.P($P158:$XX159)/AVERAGE($P158:$XX159)</f>
        <v>0</v>
      </c>
      <c r="J159" s="7">
        <f t="shared" ref="J159" si="423">IF(AND(H159&gt;2,
OR(L141="MÉDIA SANEADA",L141="MEDIANA SANEADA",
AND(L141="PREÇO ESTIMADO",NOT(AND(P143="Orçamento",COUNTA(P141:XX141)=COUNTIF(P143:XX143,"Orçamento")))))),
ROW(),0)</f>
        <v>0</v>
      </c>
      <c r="N159" s="71"/>
      <c r="O159" s="27" t="str">
        <f t="shared" ref="O159" si="424">"6 RODADA"</f>
        <v>6 RODADA</v>
      </c>
      <c r="P159" s="107">
        <f t="shared" ref="P159:AI159" si="425">IFERROR(IF(P157="","",IF((_xlfn.STDEV.P($P156:$XX157)/AVERAGE($P156:$XX157))&lt;=25%,P157,IF(OR(P157&gt;(AVERAGE($P156:$XX157)+_xlfn.STDEV.P($P156:$XX157)),P157&lt;(AVERAGE($P156:$XX157)-_xlfn.STDEV.P($P156:$XX157))),"DESCARTADO",P157))),)</f>
        <v>7.6181915856703711E-2</v>
      </c>
      <c r="Q159" s="107" t="str">
        <f t="shared" si="425"/>
        <v>DESCARTADO</v>
      </c>
      <c r="R159" s="107" t="str">
        <f t="shared" si="425"/>
        <v>DESCARTADO</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f t="shared" si="247"/>
        <v>7</v>
      </c>
      <c r="C160" s="128" t="e">
        <f t="shared" ca="1" si="248"/>
        <v>#NAME?</v>
      </c>
      <c r="D160" s="127">
        <f t="shared" ca="1" si="248"/>
        <v>1</v>
      </c>
      <c r="E160" s="204"/>
      <c r="F160" s="136"/>
      <c r="G160" s="206"/>
      <c r="H160" s="209"/>
      <c r="I160" s="209"/>
      <c r="J160" s="210"/>
      <c r="K160" s="67"/>
      <c r="L160" s="1" t="s">
        <v>43</v>
      </c>
      <c r="M160" s="143">
        <f t="shared" ref="M160" si="426">IFERROR(ROUND(M141*M143,2),"")</f>
        <v>266.7</v>
      </c>
      <c r="O160" s="27" t="s">
        <v>363</v>
      </c>
      <c r="P160" s="107">
        <f t="shared" ref="P160:R160" si="427">INDEX(P147:P159,MATCH(MAX($J147:$J159),$J147:$J159,0))</f>
        <v>7.6181915856703711E-2</v>
      </c>
      <c r="Q160" s="107">
        <f t="shared" si="427"/>
        <v>4.251324421966321E-2</v>
      </c>
      <c r="R160" s="107">
        <f t="shared" si="427"/>
        <v>0.10471436365799394</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f t="shared" ref="B162" si="428">LARGE(IFERROR(IF(B160+1&gt;$H$8,"",B160+1),""),1)</f>
        <v>8</v>
      </c>
      <c r="C162" s="127" t="e">
        <f ca="1">IF(_xlfn.ISFORMULA(E166),MAX(INDEX('BASE FORMAÇÃO'!A:A,B162+1),1),E166)</f>
        <v>#NAME?</v>
      </c>
      <c r="D162" s="127">
        <f t="shared" ref="D162" ca="1" si="429">IFERROR(IF(C162=C152,D152+1,1),1)</f>
        <v>1</v>
      </c>
      <c r="E162" s="38" t="s">
        <v>9</v>
      </c>
      <c r="F162" s="73"/>
      <c r="G162" s="38" t="s">
        <v>15</v>
      </c>
      <c r="H162" s="135">
        <f>INDEX('BASE FORMAÇÃO'!B:B,B162+1)</f>
        <v>0</v>
      </c>
      <c r="I162" s="181" t="s">
        <v>16</v>
      </c>
      <c r="J162" s="6">
        <f>INDEX('BASE FORMAÇÃO'!K:K,B162+1)</f>
        <v>0</v>
      </c>
      <c r="K162" s="65"/>
      <c r="L162" s="188" t="s">
        <v>10</v>
      </c>
      <c r="M162" s="190">
        <f t="shared" ref="M162" si="430">IF(OR(ISBLANK($O$8),ISBLANK($O$7),ISBLANK($H$8),ISBLANK($O$6),ISBLANK($O$5),ISBLANK($H$5)),"",IFERROR(IF(VLOOKUP(L162,L168:M177,2,FALSE)&lt;1,ROUND(VLOOKUP(L162,L168:M177,2,FALSE),4),ROUND(VLOOKUP(L162,L168:M177,2,FALSE),2)),""))</f>
        <v>4.2500000000000003E-2</v>
      </c>
      <c r="N162" s="69"/>
      <c r="O162" s="27" t="s">
        <v>17</v>
      </c>
      <c r="P162" s="184">
        <v>0.03</v>
      </c>
      <c r="Q162" s="184">
        <v>0.04</v>
      </c>
      <c r="R162" s="184">
        <v>0.1</v>
      </c>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f t="shared" ref="B163:D163" si="431">B162</f>
        <v>8</v>
      </c>
      <c r="C163" s="128" t="e">
        <f t="shared" ca="1" si="431"/>
        <v>#NAME?</v>
      </c>
      <c r="D163" s="127">
        <f t="shared" ca="1" si="431"/>
        <v>1</v>
      </c>
      <c r="E163" s="192">
        <f t="shared" ref="E163" ca="1" si="432">D162</f>
        <v>1</v>
      </c>
      <c r="F163" s="92"/>
      <c r="G163" s="194" t="s">
        <v>1</v>
      </c>
      <c r="H163" s="211" t="s">
        <v>444</v>
      </c>
      <c r="I163" s="197"/>
      <c r="J163" s="198"/>
      <c r="K163" s="66"/>
      <c r="L163" s="189"/>
      <c r="M163" s="191"/>
      <c r="N163" s="70"/>
      <c r="O163" s="27" t="s">
        <v>13</v>
      </c>
      <c r="P163" s="187">
        <v>45601</v>
      </c>
      <c r="Q163" s="187">
        <v>45737</v>
      </c>
      <c r="R163" s="187">
        <v>45862</v>
      </c>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f t="shared" ref="B164:D164" si="433">B163</f>
        <v>8</v>
      </c>
      <c r="C164" s="128" t="e">
        <f t="shared" ca="1" si="433"/>
        <v>#NAME?</v>
      </c>
      <c r="D164" s="127">
        <f t="shared" ca="1" si="433"/>
        <v>1</v>
      </c>
      <c r="E164" s="193"/>
      <c r="F164" s="93"/>
      <c r="G164" s="195"/>
      <c r="H164" s="199"/>
      <c r="I164" s="199"/>
      <c r="J164" s="200"/>
      <c r="K164" s="64"/>
      <c r="L164" s="130" t="s">
        <v>44</v>
      </c>
      <c r="M164" s="131">
        <v>184500</v>
      </c>
      <c r="N164" s="71"/>
      <c r="O164" s="27" t="s">
        <v>380</v>
      </c>
      <c r="P164" s="185" t="s">
        <v>12</v>
      </c>
      <c r="Q164" s="185" t="s">
        <v>12</v>
      </c>
      <c r="R164" s="185" t="s">
        <v>12</v>
      </c>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f t="shared" ref="B165:C165" si="434">B164</f>
        <v>8</v>
      </c>
      <c r="C165" s="128" t="e">
        <f t="shared" ca="1" si="434"/>
        <v>#NAME?</v>
      </c>
      <c r="D165" s="127">
        <f t="shared" ca="1" si="248"/>
        <v>1</v>
      </c>
      <c r="E165" s="38" t="s">
        <v>313</v>
      </c>
      <c r="F165" s="93"/>
      <c r="G165" s="196"/>
      <c r="H165" s="201"/>
      <c r="I165" s="201"/>
      <c r="J165" s="202"/>
      <c r="K165" s="64"/>
      <c r="L165" s="1" t="s">
        <v>2</v>
      </c>
      <c r="M165" s="6">
        <f>INDEX('BASE FORMAÇÃO'!D:D,B166+1)</f>
        <v>0</v>
      </c>
      <c r="N165" s="71"/>
      <c r="O165" s="27" t="s">
        <v>381</v>
      </c>
      <c r="P165" s="186" t="s">
        <v>433</v>
      </c>
      <c r="Q165" s="186" t="s">
        <v>434</v>
      </c>
      <c r="R165" s="186" t="s">
        <v>434</v>
      </c>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f t="shared" ref="B166:C166" si="435">B164</f>
        <v>8</v>
      </c>
      <c r="C166" s="128" t="e">
        <f t="shared" ca="1" si="435"/>
        <v>#NAME?</v>
      </c>
      <c r="D166" s="127">
        <f t="shared" ca="1" si="248"/>
        <v>1</v>
      </c>
      <c r="E166" s="203" t="e">
        <f t="shared" ref="E166" ca="1" si="436">C162</f>
        <v>#NAME?</v>
      </c>
      <c r="F166" s="93"/>
      <c r="G166" s="205" t="s">
        <v>304</v>
      </c>
      <c r="H166" s="207"/>
      <c r="I166" s="208"/>
      <c r="J166" s="208"/>
      <c r="K166" s="67"/>
      <c r="L166" s="28" t="s">
        <v>303</v>
      </c>
      <c r="M166" s="133">
        <f t="shared" ref="M166" si="437">IFERROR(INDEX(I168:I180,MATCH(MAX(J168:J180),J168:J180,0)),"")</f>
        <v>0.53206347282951583</v>
      </c>
      <c r="N166" s="71"/>
      <c r="O166" s="27" t="s">
        <v>18</v>
      </c>
      <c r="P166" s="106">
        <f>IF(P162="","",
IF(OR(P164="Orçamento",P163="",MAX('Tabela de Apoio'!$A:$A)&lt;=P163),
P162,
(INDEX('Tabela de Apoio'!$B:$B,MATCH('MAPA DE PREÇOS'!$O$8,'Tabela de Apoio'!$A:$A,1))/INDEX('Tabela de Apoio'!$B:$B,MATCH('MAPA DE PREÇOS'!P163,'Tabela de Apoio'!$A:$A,1)-1))*P162))</f>
        <v>3.2649392510015869E-2</v>
      </c>
      <c r="Q166" s="106">
        <f>IF(Q162="","",
IF(OR(Q164="Orçamento",Q163="",MAX('Tabela de Apoio'!$A:$A)&lt;=Q163),
Q162,
(INDEX('Tabela de Apoio'!$B:$B,MATCH('MAPA DE PREÇOS'!$O$8,'Tabela de Apoio'!$A:$A,1))/INDEX('Tabela de Apoio'!$B:$B,MATCH('MAPA DE PREÇOS'!Q163,'Tabela de Apoio'!$A:$A,1)-1))*Q162))</f>
        <v>4.251324421966321E-2</v>
      </c>
      <c r="R166" s="106">
        <f>IF(R162="","",
IF(OR(R164="Orçamento",R163="",MAX('Tabela de Apoio'!$A:$A)&lt;=R163),
R162,
(INDEX('Tabela de Apoio'!$B:$B,MATCH('MAPA DE PREÇOS'!$O$8,'Tabela de Apoio'!$A:$A,1))/INDEX('Tabela de Apoio'!$B:$B,MATCH('MAPA DE PREÇOS'!R163,'Tabela de Apoio'!$A:$A,1)-1))*R162))</f>
        <v>0.10471436365799394</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f t="shared" ref="B167" si="438">B166</f>
        <v>8</v>
      </c>
      <c r="C167" s="128" t="e">
        <f t="shared" ref="C167" ca="1" si="439">C166</f>
        <v>#NAME?</v>
      </c>
      <c r="D167" s="127">
        <f t="shared" ca="1" si="248"/>
        <v>1</v>
      </c>
      <c r="E167" s="204"/>
      <c r="F167" s="93"/>
      <c r="G167" s="206"/>
      <c r="H167"/>
      <c r="I167"/>
      <c r="J167"/>
      <c r="N167" s="71"/>
      <c r="O167" s="27" t="s">
        <v>375</v>
      </c>
      <c r="P167" s="107">
        <f>IF(IFERROR(VLOOKUP(P164,'Tabela de Apoio'!$D:$E,2,FALSE),1)=1,"",P168)</f>
        <v>3.2649392510015869E-2</v>
      </c>
      <c r="Q167" s="107">
        <f>IF(IFERROR(VLOOKUP(Q164,'Tabela de Apoio'!$D:$E,2,FALSE),1)=1,"",Q168)</f>
        <v>4.251324421966321E-2</v>
      </c>
      <c r="R167" s="107">
        <f>IF(IFERROR(VLOOKUP(R164,'Tabela de Apoio'!$D:$E,2,FALSE),1)=1,"",R168)</f>
        <v>0.10471436365799394</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f t="shared" ref="B168:C168" si="440">B167</f>
        <v>8</v>
      </c>
      <c r="C168" s="128" t="e">
        <f t="shared" ca="1" si="440"/>
        <v>#NAME?</v>
      </c>
      <c r="D168" s="127">
        <f t="shared" ca="1" si="248"/>
        <v>1</v>
      </c>
      <c r="E168" s="204"/>
      <c r="F168" s="93"/>
      <c r="G168" s="206"/>
      <c r="H168" s="134">
        <f t="shared" ref="H168" si="441">COUNT($P168:$XX168)</f>
        <v>3</v>
      </c>
      <c r="I168" s="132">
        <f t="shared" ref="I168" si="442">_xlfn.STDEV.P($P167:$XX168)/AVERAGE($P167:$XX168)</f>
        <v>0.53206347282951583</v>
      </c>
      <c r="J168" s="7">
        <f>ROW()</f>
        <v>168</v>
      </c>
      <c r="K168" s="67"/>
      <c r="L168" s="29" t="s">
        <v>10</v>
      </c>
      <c r="M168" s="30">
        <f t="shared" ref="M168" si="443">IFERROR(
IF(COUNTA(P162:AI162)=COUNTIF(P164:XX164,"Orçamento"),MIN(M173,M170),
IF(M171&lt;&gt;"",M171,
IF(M172&lt;&gt;"",M172,
M170
))),"")</f>
        <v>4.251324421966321E-2</v>
      </c>
      <c r="N168" s="71"/>
      <c r="O168" s="27" t="s">
        <v>376</v>
      </c>
      <c r="P168" s="106">
        <f t="shared" ref="P168:AI168" si="444">IFERROR(IF(P166="",
            "",
            IF(COUNT($P166:$XX166)&lt;=4,
               P166,
               IF(OR(P166&gt;(QUARTILE($P166:$XX166,3)+(QUARTILE($P166:$XX166,3)-QUARTILE($P166:$XX166,1))),
                     P166&lt;(QUARTILE($P166:$XX166,1)-(QUARTILE($P166:$XX166,3)-QUARTILE($P166:$XX166,1)))
                  ),
               "DESCARTADO",P166)
             )
  ),P166)</f>
        <v>3.2649392510015869E-2</v>
      </c>
      <c r="Q168" s="106">
        <f t="shared" si="444"/>
        <v>4.251324421966321E-2</v>
      </c>
      <c r="R168" s="106">
        <f t="shared" si="444"/>
        <v>0.10471436365799394</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f t="shared" ref="B169:B223" si="445">B168</f>
        <v>8</v>
      </c>
      <c r="C169" s="128" t="e">
        <f t="shared" ref="C169:D232" ca="1" si="446">C168</f>
        <v>#NAME?</v>
      </c>
      <c r="D169" s="127">
        <f t="shared" ca="1" si="248"/>
        <v>1</v>
      </c>
      <c r="E169" s="204"/>
      <c r="F169" s="93"/>
      <c r="G169" s="206"/>
      <c r="H169"/>
      <c r="I169"/>
      <c r="J169"/>
      <c r="K169" s="66"/>
      <c r="L169" s="29" t="s">
        <v>360</v>
      </c>
      <c r="M169" s="30">
        <f t="shared" ref="M169" si="447">AVERAGE($P168:$XX168)</f>
        <v>5.9959000129224338E-2</v>
      </c>
      <c r="N169" s="71"/>
      <c r="O169" s="27" t="str">
        <f t="shared" ref="O169" si="448">"1 POND"</f>
        <v>1 POND</v>
      </c>
      <c r="P169" s="107">
        <f>IF(IFERROR(VLOOKUP(P164,'Tabela de Apoio'!$D:$E,2,FALSE),1)=1,"",P170)</f>
        <v>3.2649392510015869E-2</v>
      </c>
      <c r="Q169" s="107">
        <f>IF(IFERROR(VLOOKUP(Q164,'Tabela de Apoio'!$D:$E,2,FALSE),1)=1,"",Q170)</f>
        <v>4.251324421966321E-2</v>
      </c>
      <c r="R169" s="107" t="str">
        <f>IF(IFERROR(VLOOKUP(R164,'Tabela de Apoio'!$D:$E,2,FALSE),1)=1,"",R170)</f>
        <v>DESCARTADO</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f t="shared" si="445"/>
        <v>8</v>
      </c>
      <c r="C170" s="128" t="e">
        <f t="shared" ca="1" si="446"/>
        <v>#NAME?</v>
      </c>
      <c r="D170" s="127">
        <f t="shared" ca="1" si="446"/>
        <v>1</v>
      </c>
      <c r="E170" s="204"/>
      <c r="F170" s="93"/>
      <c r="G170" s="206"/>
      <c r="H170" s="134">
        <f t="shared" ref="H170" si="449">COUNT($P170:$XX170)</f>
        <v>2</v>
      </c>
      <c r="I170" s="132">
        <f t="shared" ref="I170" si="450">_xlfn.STDEV.P($P169:$XX170)/AVERAGE($P169:$XX170)</f>
        <v>0.13123344441896692</v>
      </c>
      <c r="J170" s="7">
        <f t="shared" ref="J170" si="451">IF(AND(H170&gt;2,
OR(L162="MÉDIA SANEADA",L162="MEDIANA SANEADA",
AND(L162="PREÇO ESTIMADO",NOT(AND(P164="Orçamento",COUNTA(P162:XX162)=COUNTIF(P164:XX164,"Orçamento")))))),
ROW(),0)</f>
        <v>0</v>
      </c>
      <c r="K170" s="66"/>
      <c r="L170" s="29" t="s">
        <v>361</v>
      </c>
      <c r="M170" s="30">
        <f t="shared" ref="M170" si="452">MEDIAN($P168:$XX168)</f>
        <v>4.251324421966321E-2</v>
      </c>
      <c r="N170" s="71"/>
      <c r="O170" s="27" t="str">
        <f t="shared" ref="O170" si="453">"1 RODADA"</f>
        <v>1 RODADA</v>
      </c>
      <c r="P170" s="107">
        <f t="shared" ref="P170:AI170" si="454">IF(P168="","",IF((_xlfn.STDEV.P($P167:$XX168)/AVERAGE($P167:$XX168))&lt;=25%,P168,IF(OR(P168&gt;(AVERAGE($P167:$XX168)+_xlfn.STDEV.P($P167:$XX168)),P168&lt;(AVERAGE($P167:$XX168)-_xlfn.STDEV.P($P167:$XX168))),"DESCARTADO",P168)))</f>
        <v>3.2649392510015869E-2</v>
      </c>
      <c r="Q170" s="107">
        <f t="shared" si="454"/>
        <v>4.251324421966321E-2</v>
      </c>
      <c r="R170" s="107" t="str">
        <f t="shared" si="454"/>
        <v>DESCARTADO</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f t="shared" si="445"/>
        <v>8</v>
      </c>
      <c r="C171" s="128" t="e">
        <f t="shared" ca="1" si="446"/>
        <v>#NAME?</v>
      </c>
      <c r="D171" s="127">
        <f t="shared" ca="1" si="446"/>
        <v>1</v>
      </c>
      <c r="E171" s="204"/>
      <c r="F171" s="93"/>
      <c r="G171" s="206"/>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f>IF(IFERROR(VLOOKUP(P164,'Tabela de Apoio'!$D:$E,2,FALSE),1)=1,"",P172)</f>
        <v>3.2649392510015869E-2</v>
      </c>
      <c r="Q171" s="107">
        <f>IF(IFERROR(VLOOKUP(Q164,'Tabela de Apoio'!$D:$E,2,FALSE),1)=1,"",Q172)</f>
        <v>4.251324421966321E-2</v>
      </c>
      <c r="R171" s="107" t="str">
        <f>IF(IFERROR(VLOOKUP(R164,'Tabela de Apoio'!$D:$E,2,FALSE),1)=1,"",R172)</f>
        <v>DESCARTADO</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f t="shared" si="445"/>
        <v>8</v>
      </c>
      <c r="C172" s="128" t="e">
        <f t="shared" ca="1" si="446"/>
        <v>#NAME?</v>
      </c>
      <c r="D172" s="127">
        <f t="shared" ca="1" si="446"/>
        <v>1</v>
      </c>
      <c r="E172" s="204"/>
      <c r="F172" s="93"/>
      <c r="G172" s="206"/>
      <c r="H172" s="134">
        <f t="shared" ref="H172" si="457">COUNT($P172:$XX172)</f>
        <v>2</v>
      </c>
      <c r="I172" s="132">
        <f t="shared" ref="I172" si="458">_xlfn.STDEV.P($P171:$XX172)/AVERAGE($P171:$XX172)</f>
        <v>0.13123344441896692</v>
      </c>
      <c r="J172" s="7">
        <f t="shared" ref="J172" si="459">IF(AND(H172&gt;2,
OR(L162="MÉDIA SANEADA",L162="MEDIANA SANEADA",
AND(L162="PREÇO ESTIMADO",NOT(AND(P164="Orçamento",COUNTA(P162:XX162)=COUNTIF(P164:XX164,"Orçamento")))))),
ROW(),0)</f>
        <v>0</v>
      </c>
      <c r="K172" s="66"/>
      <c r="L172" s="29" t="s">
        <v>362</v>
      </c>
      <c r="M172" s="30">
        <f t="shared" ref="M172" si="460" xml:space="preserve">
IF(H170&gt;2,MEDIAN(P169:XX170),
IF(H172&gt;2,MEDIAN(P171:XX172),
IF(H174&gt;2,MEDIAN(P173:XX174),
IF(H176&gt;2,MEDIAN(P175:XX176),
IF(H178&gt;2,MEDIAN(P177:XX178),
IF(H180&gt;2,MEDIAN(P179:XX180),
MEDIAN(P167:XX168)))))))</f>
        <v>4.251324421966321E-2</v>
      </c>
      <c r="N172" s="71"/>
      <c r="O172" s="27" t="str">
        <f t="shared" ref="O172" si="461">"2 RODADA"</f>
        <v>2 RODADA</v>
      </c>
      <c r="P172" s="107">
        <f t="shared" ref="P172:AI172" si="462">IF(P170="","",IF((_xlfn.STDEV.P($P169:$XX170)/AVERAGE($P169:$XX170))&lt;=25%,P170,IF(OR(P170&gt;(AVERAGE($P169:$XX170)+_xlfn.STDEV.P($P169:$XX170)),P170&lt;(AVERAGE($P169:$XX170)-_xlfn.STDEV.P($P169:$XX170))),"DESCARTADO",P170)))</f>
        <v>3.2649392510015869E-2</v>
      </c>
      <c r="Q172" s="107">
        <f t="shared" si="462"/>
        <v>4.251324421966321E-2</v>
      </c>
      <c r="R172" s="107" t="str">
        <f t="shared" si="462"/>
        <v>DESCARTADO</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f t="shared" si="445"/>
        <v>8</v>
      </c>
      <c r="C173" s="128" t="e">
        <f t="shared" ca="1" si="446"/>
        <v>#NAME?</v>
      </c>
      <c r="D173" s="127">
        <f t="shared" ca="1" si="446"/>
        <v>1</v>
      </c>
      <c r="E173" s="204"/>
      <c r="F173" s="93"/>
      <c r="G173" s="206"/>
      <c r="H173"/>
      <c r="I173"/>
      <c r="J173"/>
      <c r="K173" s="66"/>
      <c r="L173" s="29" t="s">
        <v>359</v>
      </c>
      <c r="M173" s="30">
        <f t="shared" ref="M173" si="463">HARMEAN($P167:$XX168)</f>
        <v>4.7095531373578921E-2</v>
      </c>
      <c r="N173" s="71"/>
      <c r="O173" s="27" t="str">
        <f t="shared" ref="O173" si="464">"3 POND"</f>
        <v>3 POND</v>
      </c>
      <c r="P173" s="107">
        <f>IF(IFERROR(VLOOKUP(P164,'Tabela de Apoio'!$D:$E,2,FALSE),1)=1,"",P174)</f>
        <v>3.2649392510015869E-2</v>
      </c>
      <c r="Q173" s="107">
        <f>IF(IFERROR(VLOOKUP(Q164,'Tabela de Apoio'!$D:$E,2,FALSE),1)=1,"",Q174)</f>
        <v>4.251324421966321E-2</v>
      </c>
      <c r="R173" s="107" t="str">
        <f>IF(IFERROR(VLOOKUP(R164,'Tabela de Apoio'!$D:$E,2,FALSE),1)=1,"",R174)</f>
        <v>DESCARTADO</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f t="shared" si="445"/>
        <v>8</v>
      </c>
      <c r="C174" s="128" t="e">
        <f t="shared" ca="1" si="446"/>
        <v>#NAME?</v>
      </c>
      <c r="D174" s="127">
        <f t="shared" ca="1" si="446"/>
        <v>1</v>
      </c>
      <c r="E174" s="204"/>
      <c r="F174" s="93"/>
      <c r="G174" s="206"/>
      <c r="H174" s="134">
        <f t="shared" ref="H174" si="465">COUNT($P174:$XX174)</f>
        <v>2</v>
      </c>
      <c r="I174" s="132">
        <f t="shared" ref="I174" si="466">_xlfn.STDEV.P($P173:$XX174)/AVERAGE($P173:$XX174)</f>
        <v>0.13123344441896692</v>
      </c>
      <c r="J174" s="7">
        <f t="shared" ref="J174" si="467">IF(AND(H174&gt;2,
OR(L162="MÉDIA SANEADA",L162="MEDIANA SANEADA",
AND(L162="PREÇO ESTIMADO",NOT(AND(P164="Orçamento",COUNTA(P162:XX162)=COUNTIF(P164:XX164,"Orçamento")))))),
ROW(),0)</f>
        <v>0</v>
      </c>
      <c r="K174" s="66"/>
      <c r="L174" s="29" t="s">
        <v>41</v>
      </c>
      <c r="M174" s="30">
        <f t="shared" ref="M174" si="468">IFERROR(_xlfn.QUARTILE.EXC($P168:$XX168,1),"")</f>
        <v>3.2649392510015869E-2</v>
      </c>
      <c r="N174" s="71"/>
      <c r="O174" s="27" t="str">
        <f t="shared" ref="O174" si="469">"3 RODADA"</f>
        <v>3 RODADA</v>
      </c>
      <c r="P174" s="107">
        <f t="shared" ref="P174:AI174" si="470">IF(P172="","",IF((_xlfn.STDEV.P($P171:$XX172)/AVERAGE($P171:$XX172))&lt;=25%,P172,IF(OR(P172&gt;(AVERAGE($P171:$XX172)+_xlfn.STDEV.P($P171:$XX172)),P172&lt;(AVERAGE($P171:$XX172)-_xlfn.STDEV.P($P171:$XX172))),"DESCARTADO",P172)))</f>
        <v>3.2649392510015869E-2</v>
      </c>
      <c r="Q174" s="107">
        <f t="shared" si="470"/>
        <v>4.251324421966321E-2</v>
      </c>
      <c r="R174" s="107" t="str">
        <f t="shared" si="470"/>
        <v>DESCARTADO</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f t="shared" si="445"/>
        <v>8</v>
      </c>
      <c r="C175" s="128" t="e">
        <f t="shared" ca="1" si="446"/>
        <v>#NAME?</v>
      </c>
      <c r="D175" s="127">
        <f t="shared" ca="1" si="446"/>
        <v>1</v>
      </c>
      <c r="E175" s="204"/>
      <c r="F175" s="93"/>
      <c r="G175" s="206"/>
      <c r="H175"/>
      <c r="I175"/>
      <c r="J175"/>
      <c r="K175" s="66"/>
      <c r="L175" s="29" t="s">
        <v>39</v>
      </c>
      <c r="M175" s="30">
        <f t="shared" ref="M175" si="471">IFERROR(_xlfn.QUARTILE.EXC($P168:$XX168,3),"")</f>
        <v>0.10471436365799394</v>
      </c>
      <c r="N175" s="71"/>
      <c r="O175" s="27" t="str">
        <f t="shared" ref="O175" si="472">"4 POND"</f>
        <v>4 POND</v>
      </c>
      <c r="P175" s="107">
        <f>IF(IFERROR(VLOOKUP(P164,'Tabela de Apoio'!$D:$E,2,FALSE),1)=1,"",P176)</f>
        <v>3.2649392510015869E-2</v>
      </c>
      <c r="Q175" s="107">
        <f>IF(IFERROR(VLOOKUP(Q164,'Tabela de Apoio'!$D:$E,2,FALSE),1)=1,"",Q176)</f>
        <v>4.251324421966321E-2</v>
      </c>
      <c r="R175" s="107" t="str">
        <f>IF(IFERROR(VLOOKUP(R164,'Tabela de Apoio'!$D:$E,2,FALSE),1)=1,"",R176)</f>
        <v>DESCARTADO</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f t="shared" si="445"/>
        <v>8</v>
      </c>
      <c r="C176" s="128" t="e">
        <f t="shared" ca="1" si="446"/>
        <v>#NAME?</v>
      </c>
      <c r="D176" s="127">
        <f t="shared" ca="1" si="446"/>
        <v>1</v>
      </c>
      <c r="E176" s="204"/>
      <c r="F176" s="93"/>
      <c r="G176" s="206"/>
      <c r="H176" s="134">
        <f t="shared" ref="H176" si="473">COUNT($P176:$XX176)</f>
        <v>2</v>
      </c>
      <c r="I176" s="132">
        <f t="shared" ref="I176" si="474">_xlfn.STDEV.P($P175:$XX176)/AVERAGE($P175:$XX176)</f>
        <v>0.13123344441896692</v>
      </c>
      <c r="J176" s="7">
        <f t="shared" ref="J176" si="475">IF(AND(H176&gt;2,
OR(L162="MÉDIA SANEADA",L162="MEDIANA SANEADA",
AND(L162="PREÇO ESTIMADO",NOT(AND(P164="Orçamento",COUNTA(P162:XX162)=COUNTIF(P164:XX164,"Orçamento")))))),
ROW(),0)</f>
        <v>0</v>
      </c>
      <c r="K176" s="66"/>
      <c r="L176" s="29" t="s">
        <v>42</v>
      </c>
      <c r="M176" s="30">
        <f t="shared" ref="M176" si="476">MIN($P168:$XX168)</f>
        <v>3.2649392510015869E-2</v>
      </c>
      <c r="N176" s="71"/>
      <c r="O176" s="27" t="str">
        <f t="shared" ref="O176" si="477">"4 RODADA"</f>
        <v>4 RODADA</v>
      </c>
      <c r="P176" s="107">
        <f t="shared" ref="P176:AI176" si="478">IF(P174="","",IF((_xlfn.STDEV.P($P173:$XX174)/AVERAGE($P173:$XX174))&lt;=25%,P174,IF(OR(P174&gt;(AVERAGE($P173:$XX174)+_xlfn.STDEV.P($P173:$XX174)),P174&lt;(AVERAGE($P173:$XX174)-_xlfn.STDEV.P($P173:$XX174))),"DESCARTADO",P174)))</f>
        <v>3.2649392510015869E-2</v>
      </c>
      <c r="Q176" s="107">
        <f t="shared" si="478"/>
        <v>4.251324421966321E-2</v>
      </c>
      <c r="R176" s="107" t="str">
        <f t="shared" si="478"/>
        <v>DESCARTADO</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f t="shared" si="445"/>
        <v>8</v>
      </c>
      <c r="C177" s="128" t="e">
        <f t="shared" ca="1" si="446"/>
        <v>#NAME?</v>
      </c>
      <c r="D177" s="127">
        <f t="shared" ca="1" si="446"/>
        <v>1</v>
      </c>
      <c r="E177" s="204"/>
      <c r="F177" s="93"/>
      <c r="G177" s="206"/>
      <c r="H177"/>
      <c r="I177"/>
      <c r="J177"/>
      <c r="K177" s="66"/>
      <c r="L177" s="29" t="s">
        <v>40</v>
      </c>
      <c r="M177" s="30">
        <f t="shared" ref="M177" si="479">MAX($P168:$XX168)</f>
        <v>0.10471436365799394</v>
      </c>
      <c r="N177" s="71"/>
      <c r="O177" s="27" t="str">
        <f t="shared" ref="O177" si="480">"5 POND"</f>
        <v>5 POND</v>
      </c>
      <c r="P177" s="107">
        <f>IF(IFERROR(VLOOKUP(P164,'Tabela de Apoio'!$D:$E,2,FALSE),1)=1,"",P178)</f>
        <v>3.2649392510015869E-2</v>
      </c>
      <c r="Q177" s="107">
        <f>IF(IFERROR(VLOOKUP(Q164,'Tabela de Apoio'!$D:$E,2,FALSE),1)=1,"",Q178)</f>
        <v>4.251324421966321E-2</v>
      </c>
      <c r="R177" s="107" t="str">
        <f>IF(IFERROR(VLOOKUP(R164,'Tabela de Apoio'!$D:$E,2,FALSE),1)=1,"",R178)</f>
        <v>DESCARTADO</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f t="shared" si="445"/>
        <v>8</v>
      </c>
      <c r="C178" s="128" t="e">
        <f t="shared" ca="1" si="446"/>
        <v>#NAME?</v>
      </c>
      <c r="D178" s="127">
        <f t="shared" ca="1" si="446"/>
        <v>1</v>
      </c>
      <c r="E178" s="204"/>
      <c r="F178" s="93"/>
      <c r="G178" s="206"/>
      <c r="H178" s="134">
        <f t="shared" ref="H178" si="481">COUNT($P178:$XX178)</f>
        <v>2</v>
      </c>
      <c r="I178" s="132">
        <f t="shared" ref="I178" si="482">_xlfn.STDEV.P($P177:$XX178)/AVERAGE($P177:$XX178)</f>
        <v>0.13123344441896692</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f t="shared" ref="P178:AI178" si="485">IF(P176="","",IF((_xlfn.STDEV.P($P175:$XX176)/AVERAGE($P175:$XX176))&lt;=25%,P176,IF(OR(P176&gt;(AVERAGE($P175:$XX176)+_xlfn.STDEV.P($P175:$XX176)),P176&lt;(AVERAGE($P175:$XX176)-_xlfn.STDEV.P($P175:$XX176))),"DESCARTADO",P176)))</f>
        <v>3.2649392510015869E-2</v>
      </c>
      <c r="Q178" s="107">
        <f t="shared" si="485"/>
        <v>4.251324421966321E-2</v>
      </c>
      <c r="R178" s="107" t="str">
        <f t="shared" si="485"/>
        <v>DESCARTADO</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f t="shared" si="445"/>
        <v>8</v>
      </c>
      <c r="C179" s="128" t="e">
        <f t="shared" ca="1" si="446"/>
        <v>#NAME?</v>
      </c>
      <c r="D179" s="127">
        <f t="shared" ca="1" si="446"/>
        <v>1</v>
      </c>
      <c r="E179" s="204"/>
      <c r="F179" s="93"/>
      <c r="G179" s="206"/>
      <c r="H179"/>
      <c r="I179"/>
      <c r="J179"/>
      <c r="K179" s="66"/>
      <c r="L179" s="22"/>
      <c r="M179" s="22"/>
      <c r="N179" s="71"/>
      <c r="O179" s="27" t="str">
        <f t="shared" ref="O179" si="486">"6 POND"</f>
        <v>6 POND</v>
      </c>
      <c r="P179" s="107">
        <f>IF(IFERROR(VLOOKUP(P164,'Tabela de Apoio'!$D:$E,2,FALSE),1)=1,"",P180)</f>
        <v>3.2649392510015869E-2</v>
      </c>
      <c r="Q179" s="107">
        <f>IF(IFERROR(VLOOKUP(Q164,'Tabela de Apoio'!$D:$E,2,FALSE),1)=1,"",Q180)</f>
        <v>4.251324421966321E-2</v>
      </c>
      <c r="R179" s="107" t="str">
        <f>IF(IFERROR(VLOOKUP(R164,'Tabela de Apoio'!$D:$E,2,FALSE),1)=1,"",R180)</f>
        <v>DESCARTADO</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f t="shared" si="445"/>
        <v>8</v>
      </c>
      <c r="C180" s="128" t="e">
        <f t="shared" ca="1" si="446"/>
        <v>#NAME?</v>
      </c>
      <c r="D180" s="127">
        <f t="shared" ca="1" si="446"/>
        <v>1</v>
      </c>
      <c r="E180" s="204"/>
      <c r="F180" s="93"/>
      <c r="G180" s="206"/>
      <c r="H180" s="134">
        <f t="shared" ref="H180" si="487">COUNT($P180:$XX180)</f>
        <v>2</v>
      </c>
      <c r="I180" s="132">
        <f t="shared" ref="I180" si="488">_xlfn.STDEV.P($P179:$XX180)/AVERAGE($P179:$XX180)</f>
        <v>0.13123344441896692</v>
      </c>
      <c r="J180" s="7">
        <f t="shared" ref="J180" si="489">IF(AND(H180&gt;2,
OR(L162="MÉDIA SANEADA",L162="MEDIANA SANEADA",
AND(L162="PREÇO ESTIMADO",NOT(AND(P164="Orçamento",COUNTA(P162:XX162)=COUNTIF(P164:XX164,"Orçamento")))))),
ROW(),0)</f>
        <v>0</v>
      </c>
      <c r="N180" s="71"/>
      <c r="O180" s="27" t="str">
        <f t="shared" ref="O180" si="490">"6 RODADA"</f>
        <v>6 RODADA</v>
      </c>
      <c r="P180" s="107">
        <f t="shared" ref="P180:AI180" si="491">IFERROR(IF(P178="","",IF((_xlfn.STDEV.P($P177:$XX178)/AVERAGE($P177:$XX178))&lt;=25%,P178,IF(OR(P178&gt;(AVERAGE($P177:$XX178)+_xlfn.STDEV.P($P177:$XX178)),P178&lt;(AVERAGE($P177:$XX178)-_xlfn.STDEV.P($P177:$XX178))),"DESCARTADO",P178))),)</f>
        <v>3.2649392510015869E-2</v>
      </c>
      <c r="Q180" s="107">
        <f t="shared" si="491"/>
        <v>4.251324421966321E-2</v>
      </c>
      <c r="R180" s="107" t="str">
        <f t="shared" si="491"/>
        <v>DESCARTADO</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f t="shared" si="445"/>
        <v>8</v>
      </c>
      <c r="C181" s="128" t="e">
        <f t="shared" ca="1" si="446"/>
        <v>#NAME?</v>
      </c>
      <c r="D181" s="127">
        <f t="shared" ca="1" si="446"/>
        <v>1</v>
      </c>
      <c r="E181" s="204"/>
      <c r="F181" s="136"/>
      <c r="G181" s="206"/>
      <c r="H181" s="209"/>
      <c r="I181" s="209"/>
      <c r="J181" s="210"/>
      <c r="K181" s="67"/>
      <c r="L181" s="1" t="s">
        <v>43</v>
      </c>
      <c r="M181" s="143">
        <f t="shared" ref="M181" si="492">IFERROR(ROUND(M162*M164,2),"")</f>
        <v>7841.25</v>
      </c>
      <c r="O181" s="27" t="s">
        <v>363</v>
      </c>
      <c r="P181" s="107">
        <f t="shared" ref="P181:AI202" si="493">INDEX(P168:P180,MATCH(MAX($J168:$J180),$J168:$J180,0))</f>
        <v>3.2649392510015869E-2</v>
      </c>
      <c r="Q181" s="107">
        <f t="shared" si="493"/>
        <v>4.251324421966321E-2</v>
      </c>
      <c r="R181" s="107">
        <f t="shared" si="493"/>
        <v>0.10471436365799394</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f t="shared" ref="B183" si="494">LARGE(IFERROR(IF(B181+1&gt;$H$8,"",B181+1),""),1)</f>
        <v>9</v>
      </c>
      <c r="C183" s="127" t="e">
        <f ca="1">IF(_xlfn.ISFORMULA(E187),MAX(INDEX('BASE FORMAÇÃO'!A:A,B183+1),1),E187)</f>
        <v>#NAME?</v>
      </c>
      <c r="D183" s="127">
        <f t="shared" ref="D183" ca="1" si="495">IFERROR(IF(C183=C173,D173+1,1),1)</f>
        <v>1</v>
      </c>
      <c r="E183" s="38" t="s">
        <v>9</v>
      </c>
      <c r="F183" s="73"/>
      <c r="G183" s="38" t="s">
        <v>15</v>
      </c>
      <c r="H183" s="135">
        <f>INDEX('BASE FORMAÇÃO'!B:B,B183+1)</f>
        <v>0</v>
      </c>
      <c r="I183" s="181" t="s">
        <v>16</v>
      </c>
      <c r="J183" s="6">
        <f>INDEX('BASE FORMAÇÃO'!K:K,B183+1)</f>
        <v>0</v>
      </c>
      <c r="K183" s="65"/>
      <c r="L183" s="188" t="s">
        <v>10</v>
      </c>
      <c r="M183" s="190">
        <f t="shared" ref="M183" si="496">IF(OR(ISBLANK($O$8),ISBLANK($O$7),ISBLANK($H$8),ISBLANK($O$6),ISBLANK($O$5),ISBLANK($H$5)),"",IFERROR(IF(VLOOKUP(L183,L189:M198,2,FALSE)&lt;1,ROUND(VLOOKUP(L183,L189:M198,2,FALSE),4),ROUND(VLOOKUP(L183,L189:M198,2,FALSE),2)),""))</f>
        <v>4.2500000000000003E-2</v>
      </c>
      <c r="N183" s="69"/>
      <c r="O183" s="27" t="s">
        <v>17</v>
      </c>
      <c r="P183" s="184">
        <v>3.2000000000000001E-2</v>
      </c>
      <c r="Q183" s="184">
        <v>0.04</v>
      </c>
      <c r="R183" s="184">
        <v>0.1</v>
      </c>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f t="shared" ref="B184:D184" si="497">B183</f>
        <v>9</v>
      </c>
      <c r="C184" s="128" t="e">
        <f t="shared" ca="1" si="497"/>
        <v>#NAME?</v>
      </c>
      <c r="D184" s="127">
        <f t="shared" ca="1" si="497"/>
        <v>1</v>
      </c>
      <c r="E184" s="192">
        <f t="shared" ref="E184" ca="1" si="498">D183</f>
        <v>1</v>
      </c>
      <c r="F184" s="92"/>
      <c r="G184" s="194" t="s">
        <v>1</v>
      </c>
      <c r="H184" s="211" t="s">
        <v>445</v>
      </c>
      <c r="I184" s="197"/>
      <c r="J184" s="198"/>
      <c r="K184" s="66"/>
      <c r="L184" s="189"/>
      <c r="M184" s="191"/>
      <c r="N184" s="70"/>
      <c r="O184" s="27" t="s">
        <v>13</v>
      </c>
      <c r="P184" s="187">
        <v>45601</v>
      </c>
      <c r="Q184" s="187">
        <v>45737</v>
      </c>
      <c r="R184" s="187">
        <v>45862</v>
      </c>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f t="shared" ref="B185:D185" si="499">B184</f>
        <v>9</v>
      </c>
      <c r="C185" s="128" t="e">
        <f t="shared" ca="1" si="499"/>
        <v>#NAME?</v>
      </c>
      <c r="D185" s="127">
        <f t="shared" ca="1" si="499"/>
        <v>1</v>
      </c>
      <c r="E185" s="193"/>
      <c r="F185" s="93"/>
      <c r="G185" s="195"/>
      <c r="H185" s="199"/>
      <c r="I185" s="199"/>
      <c r="J185" s="200"/>
      <c r="K185" s="64"/>
      <c r="L185" s="130" t="s">
        <v>44</v>
      </c>
      <c r="M185" s="131">
        <v>8500</v>
      </c>
      <c r="N185" s="71"/>
      <c r="O185" s="27" t="s">
        <v>380</v>
      </c>
      <c r="P185" s="185" t="s">
        <v>12</v>
      </c>
      <c r="Q185" s="185" t="s">
        <v>12</v>
      </c>
      <c r="R185" s="185" t="s">
        <v>12</v>
      </c>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f t="shared" ref="B186:C186" si="500">B185</f>
        <v>9</v>
      </c>
      <c r="C186" s="128" t="e">
        <f t="shared" ca="1" si="500"/>
        <v>#NAME?</v>
      </c>
      <c r="D186" s="127">
        <f t="shared" ca="1" si="446"/>
        <v>1</v>
      </c>
      <c r="E186" s="38" t="s">
        <v>313</v>
      </c>
      <c r="F186" s="93"/>
      <c r="G186" s="196"/>
      <c r="H186" s="201"/>
      <c r="I186" s="201"/>
      <c r="J186" s="202"/>
      <c r="K186" s="64"/>
      <c r="L186" s="1" t="s">
        <v>2</v>
      </c>
      <c r="M186" s="6">
        <f>INDEX('BASE FORMAÇÃO'!D:D,B187+1)</f>
        <v>0</v>
      </c>
      <c r="N186" s="71"/>
      <c r="O186" s="27" t="s">
        <v>381</v>
      </c>
      <c r="P186" s="186" t="s">
        <v>433</v>
      </c>
      <c r="Q186" s="186" t="s">
        <v>434</v>
      </c>
      <c r="R186" s="186" t="s">
        <v>434</v>
      </c>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f t="shared" ref="B187:C187" si="501">B185</f>
        <v>9</v>
      </c>
      <c r="C187" s="128" t="e">
        <f t="shared" ca="1" si="501"/>
        <v>#NAME?</v>
      </c>
      <c r="D187" s="127">
        <f t="shared" ca="1" si="446"/>
        <v>1</v>
      </c>
      <c r="E187" s="203" t="e">
        <f t="shared" ref="E187" ca="1" si="502">C183</f>
        <v>#NAME?</v>
      </c>
      <c r="F187" s="93"/>
      <c r="G187" s="205" t="s">
        <v>304</v>
      </c>
      <c r="H187" s="207"/>
      <c r="I187" s="208"/>
      <c r="J187" s="208"/>
      <c r="K187" s="67"/>
      <c r="L187" s="28" t="s">
        <v>303</v>
      </c>
      <c r="M187" s="133">
        <f t="shared" ref="M187" si="503">IFERROR(INDEX(I189:I201,MATCH(MAX(J189:J201),J189:J201,0)),"")</f>
        <v>0.5156429491183081</v>
      </c>
      <c r="N187" s="71"/>
      <c r="O187" s="27" t="s">
        <v>18</v>
      </c>
      <c r="P187" s="106">
        <f>IF(P183="","",
IF(OR(P185="Orçamento",P184="",MAX('Tabela de Apoio'!$A:$A)&lt;=P184),
P183,
(INDEX('Tabela de Apoio'!$B:$B,MATCH('MAPA DE PREÇOS'!$O$8,'Tabela de Apoio'!$A:$A,1))/INDEX('Tabela de Apoio'!$B:$B,MATCH('MAPA DE PREÇOS'!P184,'Tabela de Apoio'!$A:$A,1)-1))*P183))</f>
        <v>3.4826018677350266E-2</v>
      </c>
      <c r="Q187" s="106">
        <f>IF(Q183="","",
IF(OR(Q185="Orçamento",Q184="",MAX('Tabela de Apoio'!$A:$A)&lt;=Q184),
Q183,
(INDEX('Tabela de Apoio'!$B:$B,MATCH('MAPA DE PREÇOS'!$O$8,'Tabela de Apoio'!$A:$A,1))/INDEX('Tabela de Apoio'!$B:$B,MATCH('MAPA DE PREÇOS'!Q184,'Tabela de Apoio'!$A:$A,1)-1))*Q183))</f>
        <v>4.251324421966321E-2</v>
      </c>
      <c r="R187" s="106">
        <f>IF(R183="","",
IF(OR(R185="Orçamento",R184="",MAX('Tabela de Apoio'!$A:$A)&lt;=R184),
R183,
(INDEX('Tabela de Apoio'!$B:$B,MATCH('MAPA DE PREÇOS'!$O$8,'Tabela de Apoio'!$A:$A,1))/INDEX('Tabela de Apoio'!$B:$B,MATCH('MAPA DE PREÇOS'!R184,'Tabela de Apoio'!$A:$A,1)-1))*R183))</f>
        <v>0.10471436365799394</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f t="shared" ref="B188" si="504">B187</f>
        <v>9</v>
      </c>
      <c r="C188" s="128" t="e">
        <f t="shared" ref="C188" ca="1" si="505">C187</f>
        <v>#NAME?</v>
      </c>
      <c r="D188" s="127">
        <f t="shared" ca="1" si="446"/>
        <v>1</v>
      </c>
      <c r="E188" s="204"/>
      <c r="F188" s="93"/>
      <c r="G188" s="206"/>
      <c r="H188"/>
      <c r="I188"/>
      <c r="J188"/>
      <c r="N188" s="71"/>
      <c r="O188" s="27" t="s">
        <v>375</v>
      </c>
      <c r="P188" s="107">
        <f>IF(IFERROR(VLOOKUP(P185,'Tabela de Apoio'!$D:$E,2,FALSE),1)=1,"",P189)</f>
        <v>3.4826018677350266E-2</v>
      </c>
      <c r="Q188" s="107">
        <f>IF(IFERROR(VLOOKUP(Q185,'Tabela de Apoio'!$D:$E,2,FALSE),1)=1,"",Q189)</f>
        <v>4.251324421966321E-2</v>
      </c>
      <c r="R188" s="107">
        <f>IF(IFERROR(VLOOKUP(R185,'Tabela de Apoio'!$D:$E,2,FALSE),1)=1,"",R189)</f>
        <v>0.10471436365799394</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f t="shared" ref="B189:C189" si="506">B188</f>
        <v>9</v>
      </c>
      <c r="C189" s="128" t="e">
        <f t="shared" ca="1" si="506"/>
        <v>#NAME?</v>
      </c>
      <c r="D189" s="127">
        <f t="shared" ca="1" si="446"/>
        <v>1</v>
      </c>
      <c r="E189" s="204"/>
      <c r="F189" s="93"/>
      <c r="G189" s="206"/>
      <c r="H189" s="134">
        <f t="shared" ref="H189" si="507">COUNT($P189:$XX189)</f>
        <v>3</v>
      </c>
      <c r="I189" s="132">
        <f t="shared" ref="I189" si="508">_xlfn.STDEV.P($P188:$XX189)/AVERAGE($P188:$XX189)</f>
        <v>0.5156429491183081</v>
      </c>
      <c r="J189" s="7">
        <f>ROW()</f>
        <v>189</v>
      </c>
      <c r="K189" s="67"/>
      <c r="L189" s="29" t="s">
        <v>10</v>
      </c>
      <c r="M189" s="30">
        <f t="shared" ref="M189" si="509">IFERROR(
IF(COUNTA(P183:AI183)=COUNTIF(P185:XX185,"Orçamento"),MIN(M194,M191),
IF(M192&lt;&gt;"",M192,
IF(M193&lt;&gt;"",M193,
M191
))),"")</f>
        <v>4.251324421966321E-2</v>
      </c>
      <c r="N189" s="71"/>
      <c r="O189" s="27" t="s">
        <v>376</v>
      </c>
      <c r="P189" s="106">
        <f t="shared" ref="P189:AI189" si="510">IFERROR(IF(P187="",
            "",
            IF(COUNT($P187:$XX187)&lt;=4,
               P187,
               IF(OR(P187&gt;(QUARTILE($P187:$XX187,3)+(QUARTILE($P187:$XX187,3)-QUARTILE($P187:$XX187,1))),
                     P187&lt;(QUARTILE($P187:$XX187,1)-(QUARTILE($P187:$XX187,3)-QUARTILE($P187:$XX187,1)))
                  ),
               "DESCARTADO",P187)
             )
  ),P187)</f>
        <v>3.4826018677350266E-2</v>
      </c>
      <c r="Q189" s="106">
        <f t="shared" si="510"/>
        <v>4.251324421966321E-2</v>
      </c>
      <c r="R189" s="106">
        <f t="shared" si="510"/>
        <v>0.10471436365799394</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f t="shared" ref="B190" si="511">B189</f>
        <v>9</v>
      </c>
      <c r="C190" s="128" t="e">
        <f t="shared" ref="C190" ca="1" si="512">C189</f>
        <v>#NAME?</v>
      </c>
      <c r="D190" s="127">
        <f t="shared" ca="1" si="446"/>
        <v>1</v>
      </c>
      <c r="E190" s="204"/>
      <c r="F190" s="93"/>
      <c r="G190" s="206"/>
      <c r="H190"/>
      <c r="I190"/>
      <c r="J190"/>
      <c r="K190" s="66"/>
      <c r="L190" s="29" t="s">
        <v>360</v>
      </c>
      <c r="M190" s="30">
        <f t="shared" ref="M190" si="513">AVERAGE($P189:$XX189)</f>
        <v>6.0684542185002473E-2</v>
      </c>
      <c r="N190" s="71"/>
      <c r="O190" s="27" t="str">
        <f t="shared" ref="O190" si="514">"1 POND"</f>
        <v>1 POND</v>
      </c>
      <c r="P190" s="107">
        <f>IF(IFERROR(VLOOKUP(P185,'Tabela de Apoio'!$D:$E,2,FALSE),1)=1,"",P191)</f>
        <v>3.4826018677350266E-2</v>
      </c>
      <c r="Q190" s="107">
        <f>IF(IFERROR(VLOOKUP(Q185,'Tabela de Apoio'!$D:$E,2,FALSE),1)=1,"",Q191)</f>
        <v>4.251324421966321E-2</v>
      </c>
      <c r="R190" s="107" t="str">
        <f>IF(IFERROR(VLOOKUP(R185,'Tabela de Apoio'!$D:$E,2,FALSE),1)=1,"",R191)</f>
        <v>DESCARTADO</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f t="shared" si="445"/>
        <v>9</v>
      </c>
      <c r="C191" s="128" t="e">
        <f t="shared" ca="1" si="446"/>
        <v>#NAME?</v>
      </c>
      <c r="D191" s="127">
        <f t="shared" ca="1" si="446"/>
        <v>1</v>
      </c>
      <c r="E191" s="204"/>
      <c r="F191" s="93"/>
      <c r="G191" s="206"/>
      <c r="H191" s="134">
        <f t="shared" ref="H191" si="515">COUNT($P191:$XX191)</f>
        <v>2</v>
      </c>
      <c r="I191" s="132">
        <f t="shared" ref="I191" si="516">_xlfn.STDEV.P($P190:$XX191)/AVERAGE($P190:$XX191)</f>
        <v>9.9396157325023993E-2</v>
      </c>
      <c r="J191" s="7">
        <f t="shared" ref="J191" si="517">IF(AND(H191&gt;2,
OR(L183="MÉDIA SANEADA",L183="MEDIANA SANEADA",
AND(L183="PREÇO ESTIMADO",NOT(AND(P185="Orçamento",COUNTA(P183:XX183)=COUNTIF(P185:XX185,"Orçamento")))))),
ROW(),0)</f>
        <v>0</v>
      </c>
      <c r="K191" s="66"/>
      <c r="L191" s="29" t="s">
        <v>361</v>
      </c>
      <c r="M191" s="30">
        <f t="shared" ref="M191" si="518">MEDIAN($P189:$XX189)</f>
        <v>4.251324421966321E-2</v>
      </c>
      <c r="N191" s="71"/>
      <c r="O191" s="27" t="str">
        <f t="shared" ref="O191" si="519">"1 RODADA"</f>
        <v>1 RODADA</v>
      </c>
      <c r="P191" s="107">
        <f t="shared" ref="P191:AI191" si="520">IF(P189="","",IF((_xlfn.STDEV.P($P188:$XX189)/AVERAGE($P188:$XX189))&lt;=25%,P189,IF(OR(P189&gt;(AVERAGE($P188:$XX189)+_xlfn.STDEV.P($P188:$XX189)),P189&lt;(AVERAGE($P188:$XX189)-_xlfn.STDEV.P($P188:$XX189))),"DESCARTADO",P189)))</f>
        <v>3.4826018677350266E-2</v>
      </c>
      <c r="Q191" s="107">
        <f t="shared" si="520"/>
        <v>4.251324421966321E-2</v>
      </c>
      <c r="R191" s="107" t="str">
        <f t="shared" si="520"/>
        <v>DESCARTADO</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f t="shared" si="445"/>
        <v>9</v>
      </c>
      <c r="C192" s="128" t="e">
        <f t="shared" ca="1" si="446"/>
        <v>#NAME?</v>
      </c>
      <c r="D192" s="127">
        <f t="shared" ca="1" si="446"/>
        <v>1</v>
      </c>
      <c r="E192" s="204"/>
      <c r="F192" s="93"/>
      <c r="G192" s="206"/>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f>IF(IFERROR(VLOOKUP(P185,'Tabela de Apoio'!$D:$E,2,FALSE),1)=1,"",P193)</f>
        <v>3.4826018677350266E-2</v>
      </c>
      <c r="Q192" s="107">
        <f>IF(IFERROR(VLOOKUP(Q185,'Tabela de Apoio'!$D:$E,2,FALSE),1)=1,"",Q193)</f>
        <v>4.251324421966321E-2</v>
      </c>
      <c r="R192" s="107" t="str">
        <f>IF(IFERROR(VLOOKUP(R185,'Tabela de Apoio'!$D:$E,2,FALSE),1)=1,"",R193)</f>
        <v>DESCARTADO</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f t="shared" si="445"/>
        <v>9</v>
      </c>
      <c r="C193" s="128" t="e">
        <f t="shared" ca="1" si="446"/>
        <v>#NAME?</v>
      </c>
      <c r="D193" s="127">
        <f t="shared" ca="1" si="446"/>
        <v>1</v>
      </c>
      <c r="E193" s="204"/>
      <c r="F193" s="93"/>
      <c r="G193" s="206"/>
      <c r="H193" s="134">
        <f t="shared" ref="H193" si="523">COUNT($P193:$XX193)</f>
        <v>2</v>
      </c>
      <c r="I193" s="132">
        <f t="shared" ref="I193" si="524">_xlfn.STDEV.P($P192:$XX193)/AVERAGE($P192:$XX193)</f>
        <v>9.9396157325023993E-2</v>
      </c>
      <c r="J193" s="7">
        <f t="shared" ref="J193" si="525">IF(AND(H193&gt;2,
OR(L183="MÉDIA SANEADA",L183="MEDIANA SANEADA",
AND(L183="PREÇO ESTIMADO",NOT(AND(P185="Orçamento",COUNTA(P183:XX183)=COUNTIF(P185:XX185,"Orçamento")))))),
ROW(),0)</f>
        <v>0</v>
      </c>
      <c r="K193" s="66"/>
      <c r="L193" s="29" t="s">
        <v>362</v>
      </c>
      <c r="M193" s="30">
        <f t="shared" ref="M193" si="526" xml:space="preserve">
IF(H191&gt;2,MEDIAN(P190:XX191),
IF(H193&gt;2,MEDIAN(P192:XX193),
IF(H195&gt;2,MEDIAN(P194:XX195),
IF(H197&gt;2,MEDIAN(P196:XX197),
IF(H199&gt;2,MEDIAN(P198:XX199),
IF(H201&gt;2,MEDIAN(P200:XX201),
MEDIAN(P188:XX189)))))))</f>
        <v>4.251324421966321E-2</v>
      </c>
      <c r="N193" s="71"/>
      <c r="O193" s="27" t="str">
        <f t="shared" ref="O193" si="527">"2 RODADA"</f>
        <v>2 RODADA</v>
      </c>
      <c r="P193" s="107">
        <f t="shared" ref="P193:AI193" si="528">IF(P191="","",IF((_xlfn.STDEV.P($P190:$XX191)/AVERAGE($P190:$XX191))&lt;=25%,P191,IF(OR(P191&gt;(AVERAGE($P190:$XX191)+_xlfn.STDEV.P($P190:$XX191)),P191&lt;(AVERAGE($P190:$XX191)-_xlfn.STDEV.P($P190:$XX191))),"DESCARTADO",P191)))</f>
        <v>3.4826018677350266E-2</v>
      </c>
      <c r="Q193" s="107">
        <f t="shared" si="528"/>
        <v>4.251324421966321E-2</v>
      </c>
      <c r="R193" s="107" t="str">
        <f t="shared" si="528"/>
        <v>DESCARTADO</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f t="shared" si="445"/>
        <v>9</v>
      </c>
      <c r="C194" s="128" t="e">
        <f t="shared" ca="1" si="446"/>
        <v>#NAME?</v>
      </c>
      <c r="D194" s="127">
        <f t="shared" ca="1" si="446"/>
        <v>1</v>
      </c>
      <c r="E194" s="204"/>
      <c r="F194" s="93"/>
      <c r="G194" s="206"/>
      <c r="H194"/>
      <c r="I194"/>
      <c r="J194"/>
      <c r="K194" s="66"/>
      <c r="L194" s="29" t="s">
        <v>359</v>
      </c>
      <c r="M194" s="30">
        <f t="shared" ref="M194" si="529">HARMEAN($P188:$XX189)</f>
        <v>4.8554662419304867E-2</v>
      </c>
      <c r="N194" s="71"/>
      <c r="O194" s="27" t="str">
        <f t="shared" ref="O194" si="530">"3 POND"</f>
        <v>3 POND</v>
      </c>
      <c r="P194" s="107">
        <f>IF(IFERROR(VLOOKUP(P185,'Tabela de Apoio'!$D:$E,2,FALSE),1)=1,"",P195)</f>
        <v>3.4826018677350266E-2</v>
      </c>
      <c r="Q194" s="107">
        <f>IF(IFERROR(VLOOKUP(Q185,'Tabela de Apoio'!$D:$E,2,FALSE),1)=1,"",Q195)</f>
        <v>4.251324421966321E-2</v>
      </c>
      <c r="R194" s="107" t="str">
        <f>IF(IFERROR(VLOOKUP(R185,'Tabela de Apoio'!$D:$E,2,FALSE),1)=1,"",R195)</f>
        <v>DESCARTADO</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f t="shared" si="445"/>
        <v>9</v>
      </c>
      <c r="C195" s="128" t="e">
        <f t="shared" ca="1" si="446"/>
        <v>#NAME?</v>
      </c>
      <c r="D195" s="127">
        <f t="shared" ca="1" si="446"/>
        <v>1</v>
      </c>
      <c r="E195" s="204"/>
      <c r="F195" s="93"/>
      <c r="G195" s="206"/>
      <c r="H195" s="134">
        <f t="shared" ref="H195" si="531">COUNT($P195:$XX195)</f>
        <v>2</v>
      </c>
      <c r="I195" s="132">
        <f t="shared" ref="I195" si="532">_xlfn.STDEV.P($P194:$XX195)/AVERAGE($P194:$XX195)</f>
        <v>9.9396157325023993E-2</v>
      </c>
      <c r="J195" s="7">
        <f t="shared" ref="J195" si="533">IF(AND(H195&gt;2,
OR(L183="MÉDIA SANEADA",L183="MEDIANA SANEADA",
AND(L183="PREÇO ESTIMADO",NOT(AND(P185="Orçamento",COUNTA(P183:XX183)=COUNTIF(P185:XX185,"Orçamento")))))),
ROW(),0)</f>
        <v>0</v>
      </c>
      <c r="K195" s="66"/>
      <c r="L195" s="29" t="s">
        <v>41</v>
      </c>
      <c r="M195" s="30">
        <f t="shared" ref="M195" si="534">IFERROR(_xlfn.QUARTILE.EXC($P189:$XX189,1),"")</f>
        <v>3.4826018677350266E-2</v>
      </c>
      <c r="N195" s="71"/>
      <c r="O195" s="27" t="str">
        <f t="shared" ref="O195" si="535">"3 RODADA"</f>
        <v>3 RODADA</v>
      </c>
      <c r="P195" s="107">
        <f t="shared" ref="P195:AI195" si="536">IF(P193="","",IF((_xlfn.STDEV.P($P192:$XX193)/AVERAGE($P192:$XX193))&lt;=25%,P193,IF(OR(P193&gt;(AVERAGE($P192:$XX193)+_xlfn.STDEV.P($P192:$XX193)),P193&lt;(AVERAGE($P192:$XX193)-_xlfn.STDEV.P($P192:$XX193))),"DESCARTADO",P193)))</f>
        <v>3.4826018677350266E-2</v>
      </c>
      <c r="Q195" s="107">
        <f t="shared" si="536"/>
        <v>4.251324421966321E-2</v>
      </c>
      <c r="R195" s="107" t="str">
        <f t="shared" si="536"/>
        <v>DESCARTADO</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f t="shared" si="445"/>
        <v>9</v>
      </c>
      <c r="C196" s="128" t="e">
        <f t="shared" ca="1" si="446"/>
        <v>#NAME?</v>
      </c>
      <c r="D196" s="127">
        <f t="shared" ca="1" si="446"/>
        <v>1</v>
      </c>
      <c r="E196" s="204"/>
      <c r="F196" s="93"/>
      <c r="G196" s="206"/>
      <c r="H196"/>
      <c r="I196"/>
      <c r="J196"/>
      <c r="K196" s="66"/>
      <c r="L196" s="29" t="s">
        <v>39</v>
      </c>
      <c r="M196" s="30">
        <f t="shared" ref="M196" si="537">IFERROR(_xlfn.QUARTILE.EXC($P189:$XX189,3),"")</f>
        <v>0.10471436365799394</v>
      </c>
      <c r="N196" s="71"/>
      <c r="O196" s="27" t="str">
        <f t="shared" ref="O196" si="538">"4 POND"</f>
        <v>4 POND</v>
      </c>
      <c r="P196" s="107">
        <f>IF(IFERROR(VLOOKUP(P185,'Tabela de Apoio'!$D:$E,2,FALSE),1)=1,"",P197)</f>
        <v>3.4826018677350266E-2</v>
      </c>
      <c r="Q196" s="107">
        <f>IF(IFERROR(VLOOKUP(Q185,'Tabela de Apoio'!$D:$E,2,FALSE),1)=1,"",Q197)</f>
        <v>4.251324421966321E-2</v>
      </c>
      <c r="R196" s="107" t="str">
        <f>IF(IFERROR(VLOOKUP(R185,'Tabela de Apoio'!$D:$E,2,FALSE),1)=1,"",R197)</f>
        <v>DESCARTADO</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f t="shared" si="445"/>
        <v>9</v>
      </c>
      <c r="C197" s="128" t="e">
        <f t="shared" ca="1" si="446"/>
        <v>#NAME?</v>
      </c>
      <c r="D197" s="127">
        <f t="shared" ca="1" si="446"/>
        <v>1</v>
      </c>
      <c r="E197" s="204"/>
      <c r="F197" s="93"/>
      <c r="G197" s="206"/>
      <c r="H197" s="134">
        <f t="shared" ref="H197" si="539">COUNT($P197:$XX197)</f>
        <v>2</v>
      </c>
      <c r="I197" s="132">
        <f t="shared" ref="I197" si="540">_xlfn.STDEV.P($P196:$XX197)/AVERAGE($P196:$XX197)</f>
        <v>9.9396157325023993E-2</v>
      </c>
      <c r="J197" s="7">
        <f t="shared" ref="J197" si="541">IF(AND(H197&gt;2,
OR(L183="MÉDIA SANEADA",L183="MEDIANA SANEADA",
AND(L183="PREÇO ESTIMADO",NOT(AND(P185="Orçamento",COUNTA(P183:XX183)=COUNTIF(P185:XX185,"Orçamento")))))),
ROW(),0)</f>
        <v>0</v>
      </c>
      <c r="K197" s="66"/>
      <c r="L197" s="29" t="s">
        <v>42</v>
      </c>
      <c r="M197" s="30">
        <f t="shared" ref="M197" si="542">MIN($P189:$XX189)</f>
        <v>3.4826018677350266E-2</v>
      </c>
      <c r="N197" s="71"/>
      <c r="O197" s="27" t="str">
        <f t="shared" ref="O197" si="543">"4 RODADA"</f>
        <v>4 RODADA</v>
      </c>
      <c r="P197" s="107">
        <f t="shared" ref="P197:AI197" si="544">IF(P195="","",IF((_xlfn.STDEV.P($P194:$XX195)/AVERAGE($P194:$XX195))&lt;=25%,P195,IF(OR(P195&gt;(AVERAGE($P194:$XX195)+_xlfn.STDEV.P($P194:$XX195)),P195&lt;(AVERAGE($P194:$XX195)-_xlfn.STDEV.P($P194:$XX195))),"DESCARTADO",P195)))</f>
        <v>3.4826018677350266E-2</v>
      </c>
      <c r="Q197" s="107">
        <f t="shared" si="544"/>
        <v>4.251324421966321E-2</v>
      </c>
      <c r="R197" s="107" t="str">
        <f t="shared" si="544"/>
        <v>DESCARTADO</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f t="shared" si="445"/>
        <v>9</v>
      </c>
      <c r="C198" s="128" t="e">
        <f t="shared" ca="1" si="446"/>
        <v>#NAME?</v>
      </c>
      <c r="D198" s="127">
        <f t="shared" ca="1" si="446"/>
        <v>1</v>
      </c>
      <c r="E198" s="204"/>
      <c r="F198" s="93"/>
      <c r="G198" s="206"/>
      <c r="H198"/>
      <c r="I198"/>
      <c r="J198"/>
      <c r="K198" s="66"/>
      <c r="L198" s="29" t="s">
        <v>40</v>
      </c>
      <c r="M198" s="30">
        <f t="shared" ref="M198" si="545">MAX($P189:$XX189)</f>
        <v>0.10471436365799394</v>
      </c>
      <c r="N198" s="71"/>
      <c r="O198" s="27" t="str">
        <f t="shared" ref="O198" si="546">"5 POND"</f>
        <v>5 POND</v>
      </c>
      <c r="P198" s="107">
        <f>IF(IFERROR(VLOOKUP(P185,'Tabela de Apoio'!$D:$E,2,FALSE),1)=1,"",P199)</f>
        <v>3.4826018677350266E-2</v>
      </c>
      <c r="Q198" s="107">
        <f>IF(IFERROR(VLOOKUP(Q185,'Tabela de Apoio'!$D:$E,2,FALSE),1)=1,"",Q199)</f>
        <v>4.251324421966321E-2</v>
      </c>
      <c r="R198" s="107" t="str">
        <f>IF(IFERROR(VLOOKUP(R185,'Tabela de Apoio'!$D:$E,2,FALSE),1)=1,"",R199)</f>
        <v>DESCARTADO</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f t="shared" si="445"/>
        <v>9</v>
      </c>
      <c r="C199" s="128" t="e">
        <f t="shared" ca="1" si="446"/>
        <v>#NAME?</v>
      </c>
      <c r="D199" s="127">
        <f t="shared" ca="1" si="446"/>
        <v>1</v>
      </c>
      <c r="E199" s="204"/>
      <c r="F199" s="93"/>
      <c r="G199" s="206"/>
      <c r="H199" s="134">
        <f t="shared" ref="H199" si="547">COUNT($P199:$XX199)</f>
        <v>2</v>
      </c>
      <c r="I199" s="132">
        <f t="shared" ref="I199" si="548">_xlfn.STDEV.P($P198:$XX199)/AVERAGE($P198:$XX199)</f>
        <v>9.9396157325023993E-2</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f t="shared" ref="P199:AI199" si="551">IF(P197="","",IF((_xlfn.STDEV.P($P196:$XX197)/AVERAGE($P196:$XX197))&lt;=25%,P197,IF(OR(P197&gt;(AVERAGE($P196:$XX197)+_xlfn.STDEV.P($P196:$XX197)),P197&lt;(AVERAGE($P196:$XX197)-_xlfn.STDEV.P($P196:$XX197))),"DESCARTADO",P197)))</f>
        <v>3.4826018677350266E-2</v>
      </c>
      <c r="Q199" s="107">
        <f t="shared" si="551"/>
        <v>4.251324421966321E-2</v>
      </c>
      <c r="R199" s="107" t="str">
        <f t="shared" si="551"/>
        <v>DESCARTADO</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f t="shared" si="445"/>
        <v>9</v>
      </c>
      <c r="C200" s="128" t="e">
        <f t="shared" ca="1" si="446"/>
        <v>#NAME?</v>
      </c>
      <c r="D200" s="127">
        <f t="shared" ca="1" si="446"/>
        <v>1</v>
      </c>
      <c r="E200" s="204"/>
      <c r="F200" s="93"/>
      <c r="G200" s="206"/>
      <c r="H200"/>
      <c r="I200"/>
      <c r="J200"/>
      <c r="K200" s="66"/>
      <c r="L200" s="22"/>
      <c r="M200" s="22"/>
      <c r="N200" s="71"/>
      <c r="O200" s="27" t="str">
        <f t="shared" ref="O200" si="552">"6 POND"</f>
        <v>6 POND</v>
      </c>
      <c r="P200" s="107">
        <f>IF(IFERROR(VLOOKUP(P185,'Tabela de Apoio'!$D:$E,2,FALSE),1)=1,"",P201)</f>
        <v>3.4826018677350266E-2</v>
      </c>
      <c r="Q200" s="107">
        <f>IF(IFERROR(VLOOKUP(Q185,'Tabela de Apoio'!$D:$E,2,FALSE),1)=1,"",Q201)</f>
        <v>4.251324421966321E-2</v>
      </c>
      <c r="R200" s="107" t="str">
        <f>IF(IFERROR(VLOOKUP(R185,'Tabela de Apoio'!$D:$E,2,FALSE),1)=1,"",R201)</f>
        <v>DESCARTADO</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f t="shared" si="445"/>
        <v>9</v>
      </c>
      <c r="C201" s="128" t="e">
        <f t="shared" ca="1" si="446"/>
        <v>#NAME?</v>
      </c>
      <c r="D201" s="127">
        <f t="shared" ca="1" si="446"/>
        <v>1</v>
      </c>
      <c r="E201" s="204"/>
      <c r="F201" s="93"/>
      <c r="G201" s="206"/>
      <c r="H201" s="134">
        <f t="shared" ref="H201" si="553">COUNT($P201:$XX201)</f>
        <v>2</v>
      </c>
      <c r="I201" s="132">
        <f t="shared" ref="I201" si="554">_xlfn.STDEV.P($P200:$XX201)/AVERAGE($P200:$XX201)</f>
        <v>9.9396157325023993E-2</v>
      </c>
      <c r="J201" s="7">
        <f t="shared" ref="J201" si="555">IF(AND(H201&gt;2,
OR(L183="MÉDIA SANEADA",L183="MEDIANA SANEADA",
AND(L183="PREÇO ESTIMADO",NOT(AND(P185="Orçamento",COUNTA(P183:XX183)=COUNTIF(P185:XX185,"Orçamento")))))),
ROW(),0)</f>
        <v>0</v>
      </c>
      <c r="N201" s="71"/>
      <c r="O201" s="27" t="str">
        <f t="shared" ref="O201" si="556">"6 RODADA"</f>
        <v>6 RODADA</v>
      </c>
      <c r="P201" s="107">
        <f t="shared" ref="P201:AI201" si="557">IFERROR(IF(P199="","",IF((_xlfn.STDEV.P($P198:$XX199)/AVERAGE($P198:$XX199))&lt;=25%,P199,IF(OR(P199&gt;(AVERAGE($P198:$XX199)+_xlfn.STDEV.P($P198:$XX199)),P199&lt;(AVERAGE($P198:$XX199)-_xlfn.STDEV.P($P198:$XX199))),"DESCARTADO",P199))),)</f>
        <v>3.4826018677350266E-2</v>
      </c>
      <c r="Q201" s="107">
        <f t="shared" si="557"/>
        <v>4.251324421966321E-2</v>
      </c>
      <c r="R201" s="107" t="str">
        <f t="shared" si="557"/>
        <v>DESCARTADO</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f t="shared" si="445"/>
        <v>9</v>
      </c>
      <c r="C202" s="128" t="e">
        <f t="shared" ca="1" si="446"/>
        <v>#NAME?</v>
      </c>
      <c r="D202" s="127">
        <f t="shared" ca="1" si="446"/>
        <v>1</v>
      </c>
      <c r="E202" s="204"/>
      <c r="F202" s="136"/>
      <c r="G202" s="206"/>
      <c r="H202" s="209"/>
      <c r="I202" s="209"/>
      <c r="J202" s="210"/>
      <c r="K202" s="67"/>
      <c r="L202" s="1" t="s">
        <v>43</v>
      </c>
      <c r="M202" s="143">
        <f t="shared" ref="M202" si="558">IFERROR(ROUND(M183*M185,2),"")</f>
        <v>361.25</v>
      </c>
      <c r="O202" s="27" t="s">
        <v>363</v>
      </c>
      <c r="P202" s="107">
        <f t="shared" ref="P202:R202" si="559">INDEX(P189:P201,MATCH(MAX($J189:$J201),$J189:$J201,0))</f>
        <v>3.4826018677350266E-2</v>
      </c>
      <c r="Q202" s="107">
        <f t="shared" si="559"/>
        <v>4.251324421966321E-2</v>
      </c>
      <c r="R202" s="107">
        <f t="shared" si="559"/>
        <v>0.10471436365799394</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f t="shared" ref="B204" si="560">LARGE(IFERROR(IF(B202+1&gt;$H$8,"",B202+1),""),1)</f>
        <v>10</v>
      </c>
      <c r="C204" s="127" t="e">
        <f ca="1">IF(_xlfn.ISFORMULA(E208),MAX(INDEX('BASE FORMAÇÃO'!A:A,B204+1),1),E208)</f>
        <v>#NAME?</v>
      </c>
      <c r="D204" s="127">
        <f t="shared" ref="D204" ca="1" si="561">IFERROR(IF(C204=C194,D194+1,1),1)</f>
        <v>1</v>
      </c>
      <c r="E204" s="38" t="s">
        <v>9</v>
      </c>
      <c r="F204" s="73"/>
      <c r="G204" s="38" t="s">
        <v>15</v>
      </c>
      <c r="H204" s="135">
        <f>INDEX('BASE FORMAÇÃO'!B:B,B204+1)</f>
        <v>0</v>
      </c>
      <c r="I204" s="181" t="s">
        <v>16</v>
      </c>
      <c r="J204" s="6">
        <f>INDEX('BASE FORMAÇÃO'!K:K,B204+1)</f>
        <v>0</v>
      </c>
      <c r="K204" s="65"/>
      <c r="L204" s="188" t="s">
        <v>10</v>
      </c>
      <c r="M204" s="190">
        <f t="shared" ref="M204" si="562">IF(OR(ISBLANK($O$8),ISBLANK($O$7),ISBLANK($H$8),ISBLANK($O$6),ISBLANK($O$5),ISBLANK($H$5)),"",IFERROR(IF(VLOOKUP(L204,L210:M219,2,FALSE)&lt;1,ROUND(VLOOKUP(L204,L210:M219,2,FALSE),4),ROUND(VLOOKUP(L204,L210:M219,2,FALSE),2)),""))</f>
        <v>6.9699999999999998E-2</v>
      </c>
      <c r="N204" s="69"/>
      <c r="O204" s="27" t="s">
        <v>17</v>
      </c>
      <c r="P204" s="184">
        <v>6.4000000000000001E-2</v>
      </c>
      <c r="Q204" s="184">
        <v>0.14000000000000001</v>
      </c>
      <c r="R204" s="184">
        <v>0.06</v>
      </c>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f t="shared" ref="B205:D205" si="563">B204</f>
        <v>10</v>
      </c>
      <c r="C205" s="128" t="e">
        <f t="shared" ca="1" si="563"/>
        <v>#NAME?</v>
      </c>
      <c r="D205" s="127">
        <f t="shared" ca="1" si="563"/>
        <v>1</v>
      </c>
      <c r="E205" s="192">
        <f t="shared" ref="E205" ca="1" si="564">D204</f>
        <v>1</v>
      </c>
      <c r="F205" s="92"/>
      <c r="G205" s="194" t="s">
        <v>1</v>
      </c>
      <c r="H205" s="211" t="s">
        <v>446</v>
      </c>
      <c r="I205" s="197"/>
      <c r="J205" s="198"/>
      <c r="K205" s="66"/>
      <c r="L205" s="189"/>
      <c r="M205" s="191"/>
      <c r="N205" s="70"/>
      <c r="O205" s="27" t="s">
        <v>13</v>
      </c>
      <c r="P205" s="187">
        <v>45601</v>
      </c>
      <c r="Q205" s="187">
        <v>45926</v>
      </c>
      <c r="R205" s="187">
        <v>45853</v>
      </c>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f t="shared" ref="B206:D206" si="565">B205</f>
        <v>10</v>
      </c>
      <c r="C206" s="128" t="e">
        <f t="shared" ca="1" si="565"/>
        <v>#NAME?</v>
      </c>
      <c r="D206" s="127">
        <f t="shared" ca="1" si="565"/>
        <v>1</v>
      </c>
      <c r="E206" s="193"/>
      <c r="F206" s="93"/>
      <c r="G206" s="195"/>
      <c r="H206" s="199"/>
      <c r="I206" s="199"/>
      <c r="J206" s="200"/>
      <c r="K206" s="64"/>
      <c r="L206" s="130" t="s">
        <v>44</v>
      </c>
      <c r="M206" s="131">
        <v>3000</v>
      </c>
      <c r="N206" s="71"/>
      <c r="O206" s="27" t="s">
        <v>380</v>
      </c>
      <c r="P206" s="185" t="s">
        <v>12</v>
      </c>
      <c r="Q206" s="185" t="s">
        <v>12</v>
      </c>
      <c r="R206" s="185" t="s">
        <v>12</v>
      </c>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f t="shared" ref="B207:C207" si="566">B206</f>
        <v>10</v>
      </c>
      <c r="C207" s="128" t="e">
        <f t="shared" ca="1" si="566"/>
        <v>#NAME?</v>
      </c>
      <c r="D207" s="127">
        <f t="shared" ca="1" si="446"/>
        <v>1</v>
      </c>
      <c r="E207" s="38" t="s">
        <v>313</v>
      </c>
      <c r="F207" s="93"/>
      <c r="G207" s="196"/>
      <c r="H207" s="201"/>
      <c r="I207" s="201"/>
      <c r="J207" s="202"/>
      <c r="K207" s="64"/>
      <c r="L207" s="1" t="s">
        <v>2</v>
      </c>
      <c r="M207" s="6">
        <f>INDEX('BASE FORMAÇÃO'!D:D,B208+1)</f>
        <v>0</v>
      </c>
      <c r="N207" s="71"/>
      <c r="O207" s="27" t="s">
        <v>381</v>
      </c>
      <c r="P207" s="186" t="s">
        <v>433</v>
      </c>
      <c r="Q207" s="186" t="s">
        <v>434</v>
      </c>
      <c r="R207" s="186" t="s">
        <v>434</v>
      </c>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f t="shared" ref="B208:C208" si="567">B206</f>
        <v>10</v>
      </c>
      <c r="C208" s="128" t="e">
        <f t="shared" ca="1" si="567"/>
        <v>#NAME?</v>
      </c>
      <c r="D208" s="127">
        <f t="shared" ca="1" si="446"/>
        <v>1</v>
      </c>
      <c r="E208" s="203" t="e">
        <f t="shared" ref="E208" ca="1" si="568">C204</f>
        <v>#NAME?</v>
      </c>
      <c r="F208" s="93"/>
      <c r="G208" s="205" t="s">
        <v>304</v>
      </c>
      <c r="H208" s="207"/>
      <c r="I208" s="208"/>
      <c r="J208" s="208"/>
      <c r="K208" s="67"/>
      <c r="L208" s="28" t="s">
        <v>303</v>
      </c>
      <c r="M208" s="133">
        <f t="shared" ref="M208" si="569">IFERROR(INDEX(I210:I222,MATCH(MAX(J210:J222),J210:J222,0)),"")</f>
        <v>0.40752766491902637</v>
      </c>
      <c r="N208" s="71"/>
      <c r="O208" s="27" t="s">
        <v>18</v>
      </c>
      <c r="P208" s="106">
        <f>IF(P204="","",
IF(OR(P206="Orçamento",P205="",MAX('Tabela de Apoio'!$A:$A)&lt;=P205),
P204,
(INDEX('Tabela de Apoio'!$B:$B,MATCH('MAPA DE PREÇOS'!$O$8,'Tabela de Apoio'!$A:$A,1))/INDEX('Tabela de Apoio'!$B:$B,MATCH('MAPA DE PREÇOS'!P205,'Tabela de Apoio'!$A:$A,1)-1))*P204))</f>
        <v>6.9652037354700533E-2</v>
      </c>
      <c r="Q208" s="106">
        <f>IF(Q204="","",
IF(OR(Q206="Orçamento",Q205="",MAX('Tabela de Apoio'!$A:$A)&lt;=Q205),
Q204,
(INDEX('Tabela de Apoio'!$B:$B,MATCH('MAPA DE PREÇOS'!$O$8,'Tabela de Apoio'!$A:$A,1))/INDEX('Tabela de Apoio'!$B:$B,MATCH('MAPA DE PREÇOS'!Q205,'Tabela de Apoio'!$A:$A,1)-1))*Q204))</f>
        <v>0.14638112702094921</v>
      </c>
      <c r="R208" s="106">
        <f>IF(R204="","",
IF(OR(R206="Orçamento",R205="",MAX('Tabela de Apoio'!$A:$A)&lt;=R205),
R204,
(INDEX('Tabela de Apoio'!$B:$B,MATCH('MAPA DE PREÇOS'!$O$8,'Tabela de Apoio'!$A:$A,1))/INDEX('Tabela de Apoio'!$B:$B,MATCH('MAPA DE PREÇOS'!R205,'Tabela de Apoio'!$A:$A,1)-1))*R204))</f>
        <v>6.2828618194796362E-2</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f t="shared" ref="B209" si="570">B208</f>
        <v>10</v>
      </c>
      <c r="C209" s="128" t="e">
        <f t="shared" ref="C209" ca="1" si="571">C208</f>
        <v>#NAME?</v>
      </c>
      <c r="D209" s="127">
        <f t="shared" ca="1" si="446"/>
        <v>1</v>
      </c>
      <c r="E209" s="204"/>
      <c r="F209" s="93"/>
      <c r="G209" s="206"/>
      <c r="H209"/>
      <c r="I209"/>
      <c r="J209"/>
      <c r="N209" s="71"/>
      <c r="O209" s="27" t="s">
        <v>375</v>
      </c>
      <c r="P209" s="107">
        <f>IF(IFERROR(VLOOKUP(P206,'Tabela de Apoio'!$D:$E,2,FALSE),1)=1,"",P210)</f>
        <v>6.9652037354700533E-2</v>
      </c>
      <c r="Q209" s="107">
        <f>IF(IFERROR(VLOOKUP(Q206,'Tabela de Apoio'!$D:$E,2,FALSE),1)=1,"",Q210)</f>
        <v>0.14638112702094921</v>
      </c>
      <c r="R209" s="107">
        <f>IF(IFERROR(VLOOKUP(R206,'Tabela de Apoio'!$D:$E,2,FALSE),1)=1,"",R210)</f>
        <v>6.2828618194796362E-2</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f t="shared" ref="B210:C210" si="572">B209</f>
        <v>10</v>
      </c>
      <c r="C210" s="128" t="e">
        <f t="shared" ca="1" si="572"/>
        <v>#NAME?</v>
      </c>
      <c r="D210" s="127">
        <f t="shared" ca="1" si="446"/>
        <v>1</v>
      </c>
      <c r="E210" s="204"/>
      <c r="F210" s="93"/>
      <c r="G210" s="206"/>
      <c r="H210" s="134">
        <f t="shared" ref="H210" si="573">COUNT($P210:$XX210)</f>
        <v>3</v>
      </c>
      <c r="I210" s="132">
        <f t="shared" ref="I210" si="574">_xlfn.STDEV.P($P209:$XX210)/AVERAGE($P209:$XX210)</f>
        <v>0.40752766491902637</v>
      </c>
      <c r="J210" s="7">
        <f>ROW()</f>
        <v>210</v>
      </c>
      <c r="K210" s="67"/>
      <c r="L210" s="29" t="s">
        <v>10</v>
      </c>
      <c r="M210" s="30">
        <f t="shared" ref="M210" si="575">IFERROR(
IF(COUNTA(P204:AI204)=COUNTIF(P206:XX206,"Orçamento"),MIN(M215,M212),
IF(M213&lt;&gt;"",M213,
IF(M214&lt;&gt;"",M214,
M212
))),"")</f>
        <v>6.9652037354700533E-2</v>
      </c>
      <c r="N210" s="71"/>
      <c r="O210" s="27" t="s">
        <v>376</v>
      </c>
      <c r="P210" s="106">
        <f t="shared" ref="P210:AI210" si="576">IFERROR(IF(P208="",
            "",
            IF(COUNT($P208:$XX208)&lt;=4,
               P208,
               IF(OR(P208&gt;(QUARTILE($P208:$XX208,3)+(QUARTILE($P208:$XX208,3)-QUARTILE($P208:$XX208,1))),
                     P208&lt;(QUARTILE($P208:$XX208,1)-(QUARTILE($P208:$XX208,3)-QUARTILE($P208:$XX208,1)))
                  ),
               "DESCARTADO",P208)
             )
  ),P208)</f>
        <v>6.9652037354700533E-2</v>
      </c>
      <c r="Q210" s="106">
        <f t="shared" si="576"/>
        <v>0.14638112702094921</v>
      </c>
      <c r="R210" s="106">
        <f t="shared" si="576"/>
        <v>6.2828618194796362E-2</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f t="shared" ref="B211" si="577">B210</f>
        <v>10</v>
      </c>
      <c r="C211" s="128" t="e">
        <f t="shared" ref="C211" ca="1" si="578">C210</f>
        <v>#NAME?</v>
      </c>
      <c r="D211" s="127">
        <f t="shared" ca="1" si="446"/>
        <v>1</v>
      </c>
      <c r="E211" s="204"/>
      <c r="F211" s="93"/>
      <c r="G211" s="206"/>
      <c r="H211"/>
      <c r="I211"/>
      <c r="J211"/>
      <c r="K211" s="66"/>
      <c r="L211" s="29" t="s">
        <v>360</v>
      </c>
      <c r="M211" s="30">
        <f t="shared" ref="M211" si="579">AVERAGE($P210:$XX210)</f>
        <v>9.2953927523482027E-2</v>
      </c>
      <c r="N211" s="71"/>
      <c r="O211" s="27" t="str">
        <f t="shared" ref="O211" si="580">"1 POND"</f>
        <v>1 POND</v>
      </c>
      <c r="P211" s="107">
        <f>IF(IFERROR(VLOOKUP(P206,'Tabela de Apoio'!$D:$E,2,FALSE),1)=1,"",P212)</f>
        <v>6.9652037354700533E-2</v>
      </c>
      <c r="Q211" s="107" t="str">
        <f>IF(IFERROR(VLOOKUP(Q206,'Tabela de Apoio'!$D:$E,2,FALSE),1)=1,"",Q212)</f>
        <v>DESCARTADO</v>
      </c>
      <c r="R211" s="107">
        <f>IF(IFERROR(VLOOKUP(R206,'Tabela de Apoio'!$D:$E,2,FALSE),1)=1,"",R212)</f>
        <v>6.2828618194796362E-2</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f t="shared" si="445"/>
        <v>10</v>
      </c>
      <c r="C212" s="128" t="e">
        <f t="shared" ca="1" si="446"/>
        <v>#NAME?</v>
      </c>
      <c r="D212" s="127">
        <f t="shared" ca="1" si="446"/>
        <v>1</v>
      </c>
      <c r="E212" s="204"/>
      <c r="F212" s="93"/>
      <c r="G212" s="206"/>
      <c r="H212" s="134">
        <f t="shared" ref="H212" si="581">COUNT($P212:$XX212)</f>
        <v>2</v>
      </c>
      <c r="I212" s="132">
        <f t="shared" ref="I212" si="582">_xlfn.STDEV.P($P211:$XX212)/AVERAGE($P211:$XX212)</f>
        <v>5.150502261331906E-2</v>
      </c>
      <c r="J212" s="7">
        <f t="shared" ref="J212" si="583">IF(AND(H212&gt;2,
OR(L204="MÉDIA SANEADA",L204="MEDIANA SANEADA",
AND(L204="PREÇO ESTIMADO",NOT(AND(P206="Orçamento",COUNTA(P204:XX204)=COUNTIF(P206:XX206,"Orçamento")))))),
ROW(),0)</f>
        <v>0</v>
      </c>
      <c r="K212" s="66"/>
      <c r="L212" s="29" t="s">
        <v>361</v>
      </c>
      <c r="M212" s="30">
        <f t="shared" ref="M212" si="584">MEDIAN($P210:$XX210)</f>
        <v>6.9652037354700533E-2</v>
      </c>
      <c r="N212" s="71"/>
      <c r="O212" s="27" t="str">
        <f t="shared" ref="O212" si="585">"1 RODADA"</f>
        <v>1 RODADA</v>
      </c>
      <c r="P212" s="107">
        <f t="shared" ref="P212:AI212" si="586">IF(P210="","",IF((_xlfn.STDEV.P($P209:$XX210)/AVERAGE($P209:$XX210))&lt;=25%,P210,IF(OR(P210&gt;(AVERAGE($P209:$XX210)+_xlfn.STDEV.P($P209:$XX210)),P210&lt;(AVERAGE($P209:$XX210)-_xlfn.STDEV.P($P209:$XX210))),"DESCARTADO",P210)))</f>
        <v>6.9652037354700533E-2</v>
      </c>
      <c r="Q212" s="107" t="str">
        <f t="shared" si="586"/>
        <v>DESCARTADO</v>
      </c>
      <c r="R212" s="107">
        <f t="shared" si="586"/>
        <v>6.2828618194796362E-2</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f t="shared" si="445"/>
        <v>10</v>
      </c>
      <c r="C213" s="128" t="e">
        <f t="shared" ca="1" si="446"/>
        <v>#NAME?</v>
      </c>
      <c r="D213" s="127">
        <f t="shared" ca="1" si="446"/>
        <v>1</v>
      </c>
      <c r="E213" s="204"/>
      <c r="F213" s="93"/>
      <c r="G213" s="206"/>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f>IF(IFERROR(VLOOKUP(P206,'Tabela de Apoio'!$D:$E,2,FALSE),1)=1,"",P214)</f>
        <v>6.9652037354700533E-2</v>
      </c>
      <c r="Q213" s="107" t="str">
        <f>IF(IFERROR(VLOOKUP(Q206,'Tabela de Apoio'!$D:$E,2,FALSE),1)=1,"",Q214)</f>
        <v>DESCARTADO</v>
      </c>
      <c r="R213" s="107">
        <f>IF(IFERROR(VLOOKUP(R206,'Tabela de Apoio'!$D:$E,2,FALSE),1)=1,"",R214)</f>
        <v>6.2828618194796362E-2</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f t="shared" si="445"/>
        <v>10</v>
      </c>
      <c r="C214" s="128" t="e">
        <f t="shared" ca="1" si="446"/>
        <v>#NAME?</v>
      </c>
      <c r="D214" s="127">
        <f t="shared" ca="1" si="446"/>
        <v>1</v>
      </c>
      <c r="E214" s="204"/>
      <c r="F214" s="93"/>
      <c r="G214" s="206"/>
      <c r="H214" s="134">
        <f t="shared" ref="H214" si="589">COUNT($P214:$XX214)</f>
        <v>2</v>
      </c>
      <c r="I214" s="132">
        <f t="shared" ref="I214" si="590">_xlfn.STDEV.P($P213:$XX214)/AVERAGE($P213:$XX214)</f>
        <v>5.150502261331906E-2</v>
      </c>
      <c r="J214" s="7">
        <f t="shared" ref="J214" si="591">IF(AND(H214&gt;2,
OR(L204="MÉDIA SANEADA",L204="MEDIANA SANEADA",
AND(L204="PREÇO ESTIMADO",NOT(AND(P206="Orçamento",COUNTA(P204:XX204)=COUNTIF(P206:XX206,"Orçamento")))))),
ROW(),0)</f>
        <v>0</v>
      </c>
      <c r="K214" s="66"/>
      <c r="L214" s="29" t="s">
        <v>362</v>
      </c>
      <c r="M214" s="30">
        <f t="shared" ref="M214" si="592" xml:space="preserve">
IF(H212&gt;2,MEDIAN(P211:XX212),
IF(H214&gt;2,MEDIAN(P213:XX214),
IF(H216&gt;2,MEDIAN(P215:XX216),
IF(H218&gt;2,MEDIAN(P217:XX218),
IF(H220&gt;2,MEDIAN(P219:XX220),
IF(H222&gt;2,MEDIAN(P221:XX222),
MEDIAN(P209:XX210)))))))</f>
        <v>6.9652037354700533E-2</v>
      </c>
      <c r="N214" s="71"/>
      <c r="O214" s="27" t="str">
        <f t="shared" ref="O214" si="593">"2 RODADA"</f>
        <v>2 RODADA</v>
      </c>
      <c r="P214" s="107">
        <f t="shared" ref="P214:AI214" si="594">IF(P212="","",IF((_xlfn.STDEV.P($P211:$XX212)/AVERAGE($P211:$XX212))&lt;=25%,P212,IF(OR(P212&gt;(AVERAGE($P211:$XX212)+_xlfn.STDEV.P($P211:$XX212)),P212&lt;(AVERAGE($P211:$XX212)-_xlfn.STDEV.P($P211:$XX212))),"DESCARTADO",P212)))</f>
        <v>6.9652037354700533E-2</v>
      </c>
      <c r="Q214" s="107" t="str">
        <f t="shared" si="594"/>
        <v>DESCARTADO</v>
      </c>
      <c r="R214" s="107">
        <f t="shared" si="594"/>
        <v>6.2828618194796362E-2</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f t="shared" si="445"/>
        <v>10</v>
      </c>
      <c r="C215" s="128" t="e">
        <f t="shared" ca="1" si="446"/>
        <v>#NAME?</v>
      </c>
      <c r="D215" s="127">
        <f t="shared" ca="1" si="446"/>
        <v>1</v>
      </c>
      <c r="E215" s="204"/>
      <c r="F215" s="93"/>
      <c r="G215" s="206"/>
      <c r="H215"/>
      <c r="I215"/>
      <c r="J215"/>
      <c r="K215" s="66"/>
      <c r="L215" s="29" t="s">
        <v>359</v>
      </c>
      <c r="M215" s="30">
        <f t="shared" ref="M215" si="595">HARMEAN($P209:$XX210)</f>
        <v>8.0851904497218838E-2</v>
      </c>
      <c r="N215" s="71"/>
      <c r="O215" s="27" t="str">
        <f t="shared" ref="O215" si="596">"3 POND"</f>
        <v>3 POND</v>
      </c>
      <c r="P215" s="107">
        <f>IF(IFERROR(VLOOKUP(P206,'Tabela de Apoio'!$D:$E,2,FALSE),1)=1,"",P216)</f>
        <v>6.9652037354700533E-2</v>
      </c>
      <c r="Q215" s="107" t="str">
        <f>IF(IFERROR(VLOOKUP(Q206,'Tabela de Apoio'!$D:$E,2,FALSE),1)=1,"",Q216)</f>
        <v>DESCARTADO</v>
      </c>
      <c r="R215" s="107">
        <f>IF(IFERROR(VLOOKUP(R206,'Tabela de Apoio'!$D:$E,2,FALSE),1)=1,"",R216)</f>
        <v>6.2828618194796362E-2</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f t="shared" si="445"/>
        <v>10</v>
      </c>
      <c r="C216" s="128" t="e">
        <f t="shared" ca="1" si="446"/>
        <v>#NAME?</v>
      </c>
      <c r="D216" s="127">
        <f t="shared" ca="1" si="446"/>
        <v>1</v>
      </c>
      <c r="E216" s="204"/>
      <c r="F216" s="93"/>
      <c r="G216" s="206"/>
      <c r="H216" s="134">
        <f t="shared" ref="H216" si="597">COUNT($P216:$XX216)</f>
        <v>2</v>
      </c>
      <c r="I216" s="132">
        <f t="shared" ref="I216" si="598">_xlfn.STDEV.P($P215:$XX216)/AVERAGE($P215:$XX216)</f>
        <v>5.150502261331906E-2</v>
      </c>
      <c r="J216" s="7">
        <f t="shared" ref="J216" si="599">IF(AND(H216&gt;2,
OR(L204="MÉDIA SANEADA",L204="MEDIANA SANEADA",
AND(L204="PREÇO ESTIMADO",NOT(AND(P206="Orçamento",COUNTA(P204:XX204)=COUNTIF(P206:XX206,"Orçamento")))))),
ROW(),0)</f>
        <v>0</v>
      </c>
      <c r="K216" s="66"/>
      <c r="L216" s="29" t="s">
        <v>41</v>
      </c>
      <c r="M216" s="30">
        <f t="shared" ref="M216" si="600">IFERROR(_xlfn.QUARTILE.EXC($P210:$XX210,1),"")</f>
        <v>6.2828618194796362E-2</v>
      </c>
      <c r="N216" s="71"/>
      <c r="O216" s="27" t="str">
        <f t="shared" ref="O216" si="601">"3 RODADA"</f>
        <v>3 RODADA</v>
      </c>
      <c r="P216" s="107">
        <f t="shared" ref="P216:AI216" si="602">IF(P214="","",IF((_xlfn.STDEV.P($P213:$XX214)/AVERAGE($P213:$XX214))&lt;=25%,P214,IF(OR(P214&gt;(AVERAGE($P213:$XX214)+_xlfn.STDEV.P($P213:$XX214)),P214&lt;(AVERAGE($P213:$XX214)-_xlfn.STDEV.P($P213:$XX214))),"DESCARTADO",P214)))</f>
        <v>6.9652037354700533E-2</v>
      </c>
      <c r="Q216" s="107" t="str">
        <f t="shared" si="602"/>
        <v>DESCARTADO</v>
      </c>
      <c r="R216" s="107">
        <f t="shared" si="602"/>
        <v>6.2828618194796362E-2</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f t="shared" si="445"/>
        <v>10</v>
      </c>
      <c r="C217" s="128" t="e">
        <f t="shared" ca="1" si="446"/>
        <v>#NAME?</v>
      </c>
      <c r="D217" s="127">
        <f t="shared" ca="1" si="446"/>
        <v>1</v>
      </c>
      <c r="E217" s="204"/>
      <c r="F217" s="93"/>
      <c r="G217" s="206"/>
      <c r="H217"/>
      <c r="I217"/>
      <c r="J217"/>
      <c r="K217" s="66"/>
      <c r="L217" s="29" t="s">
        <v>39</v>
      </c>
      <c r="M217" s="30">
        <f t="shared" ref="M217" si="603">IFERROR(_xlfn.QUARTILE.EXC($P210:$XX210,3),"")</f>
        <v>0.14638112702094921</v>
      </c>
      <c r="N217" s="71"/>
      <c r="O217" s="27" t="str">
        <f t="shared" ref="O217" si="604">"4 POND"</f>
        <v>4 POND</v>
      </c>
      <c r="P217" s="107">
        <f>IF(IFERROR(VLOOKUP(P206,'Tabela de Apoio'!$D:$E,2,FALSE),1)=1,"",P218)</f>
        <v>6.9652037354700533E-2</v>
      </c>
      <c r="Q217" s="107" t="str">
        <f>IF(IFERROR(VLOOKUP(Q206,'Tabela de Apoio'!$D:$E,2,FALSE),1)=1,"",Q218)</f>
        <v>DESCARTADO</v>
      </c>
      <c r="R217" s="107">
        <f>IF(IFERROR(VLOOKUP(R206,'Tabela de Apoio'!$D:$E,2,FALSE),1)=1,"",R218)</f>
        <v>6.2828618194796362E-2</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f t="shared" si="445"/>
        <v>10</v>
      </c>
      <c r="C218" s="128" t="e">
        <f t="shared" ca="1" si="446"/>
        <v>#NAME?</v>
      </c>
      <c r="D218" s="127">
        <f t="shared" ca="1" si="446"/>
        <v>1</v>
      </c>
      <c r="E218" s="204"/>
      <c r="F218" s="93"/>
      <c r="G218" s="206"/>
      <c r="H218" s="134">
        <f t="shared" ref="H218" si="605">COUNT($P218:$XX218)</f>
        <v>2</v>
      </c>
      <c r="I218" s="132">
        <f t="shared" ref="I218" si="606">_xlfn.STDEV.P($P217:$XX218)/AVERAGE($P217:$XX218)</f>
        <v>5.150502261331906E-2</v>
      </c>
      <c r="J218" s="7">
        <f t="shared" ref="J218" si="607">IF(AND(H218&gt;2,
OR(L204="MÉDIA SANEADA",L204="MEDIANA SANEADA",
AND(L204="PREÇO ESTIMADO",NOT(AND(P206="Orçamento",COUNTA(P204:XX204)=COUNTIF(P206:XX206,"Orçamento")))))),
ROW(),0)</f>
        <v>0</v>
      </c>
      <c r="K218" s="66"/>
      <c r="L218" s="29" t="s">
        <v>42</v>
      </c>
      <c r="M218" s="30">
        <f t="shared" ref="M218" si="608">MIN($P210:$XX210)</f>
        <v>6.2828618194796362E-2</v>
      </c>
      <c r="N218" s="71"/>
      <c r="O218" s="27" t="str">
        <f t="shared" ref="O218" si="609">"4 RODADA"</f>
        <v>4 RODADA</v>
      </c>
      <c r="P218" s="107">
        <f t="shared" ref="P218:AI218" si="610">IF(P216="","",IF((_xlfn.STDEV.P($P215:$XX216)/AVERAGE($P215:$XX216))&lt;=25%,P216,IF(OR(P216&gt;(AVERAGE($P215:$XX216)+_xlfn.STDEV.P($P215:$XX216)),P216&lt;(AVERAGE($P215:$XX216)-_xlfn.STDEV.P($P215:$XX216))),"DESCARTADO",P216)))</f>
        <v>6.9652037354700533E-2</v>
      </c>
      <c r="Q218" s="107" t="str">
        <f t="shared" si="610"/>
        <v>DESCARTADO</v>
      </c>
      <c r="R218" s="107">
        <f t="shared" si="610"/>
        <v>6.2828618194796362E-2</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f t="shared" si="445"/>
        <v>10</v>
      </c>
      <c r="C219" s="128" t="e">
        <f t="shared" ca="1" si="446"/>
        <v>#NAME?</v>
      </c>
      <c r="D219" s="127">
        <f t="shared" ca="1" si="446"/>
        <v>1</v>
      </c>
      <c r="E219" s="204"/>
      <c r="F219" s="93"/>
      <c r="G219" s="206"/>
      <c r="H219"/>
      <c r="I219"/>
      <c r="J219"/>
      <c r="K219" s="66"/>
      <c r="L219" s="29" t="s">
        <v>40</v>
      </c>
      <c r="M219" s="30">
        <f t="shared" ref="M219" si="611">MAX($P210:$XX210)</f>
        <v>0.14638112702094921</v>
      </c>
      <c r="N219" s="71"/>
      <c r="O219" s="27" t="str">
        <f t="shared" ref="O219" si="612">"5 POND"</f>
        <v>5 POND</v>
      </c>
      <c r="P219" s="107">
        <f>IF(IFERROR(VLOOKUP(P206,'Tabela de Apoio'!$D:$E,2,FALSE),1)=1,"",P220)</f>
        <v>6.9652037354700533E-2</v>
      </c>
      <c r="Q219" s="107" t="str">
        <f>IF(IFERROR(VLOOKUP(Q206,'Tabela de Apoio'!$D:$E,2,FALSE),1)=1,"",Q220)</f>
        <v>DESCARTADO</v>
      </c>
      <c r="R219" s="107">
        <f>IF(IFERROR(VLOOKUP(R206,'Tabela de Apoio'!$D:$E,2,FALSE),1)=1,"",R220)</f>
        <v>6.2828618194796362E-2</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f t="shared" si="445"/>
        <v>10</v>
      </c>
      <c r="C220" s="128" t="e">
        <f t="shared" ca="1" si="446"/>
        <v>#NAME?</v>
      </c>
      <c r="D220" s="127">
        <f t="shared" ca="1" si="446"/>
        <v>1</v>
      </c>
      <c r="E220" s="204"/>
      <c r="F220" s="93"/>
      <c r="G220" s="206"/>
      <c r="H220" s="134">
        <f t="shared" ref="H220" si="613">COUNT($P220:$XX220)</f>
        <v>2</v>
      </c>
      <c r="I220" s="132">
        <f t="shared" ref="I220" si="614">_xlfn.STDEV.P($P219:$XX220)/AVERAGE($P219:$XX220)</f>
        <v>5.150502261331906E-2</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f t="shared" ref="P220:AI220" si="617">IF(P218="","",IF((_xlfn.STDEV.P($P217:$XX218)/AVERAGE($P217:$XX218))&lt;=25%,P218,IF(OR(P218&gt;(AVERAGE($P217:$XX218)+_xlfn.STDEV.P($P217:$XX218)),P218&lt;(AVERAGE($P217:$XX218)-_xlfn.STDEV.P($P217:$XX218))),"DESCARTADO",P218)))</f>
        <v>6.9652037354700533E-2</v>
      </c>
      <c r="Q220" s="107" t="str">
        <f t="shared" si="617"/>
        <v>DESCARTADO</v>
      </c>
      <c r="R220" s="107">
        <f t="shared" si="617"/>
        <v>6.2828618194796362E-2</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f t="shared" si="445"/>
        <v>10</v>
      </c>
      <c r="C221" s="128" t="e">
        <f t="shared" ca="1" si="446"/>
        <v>#NAME?</v>
      </c>
      <c r="D221" s="127">
        <f t="shared" ca="1" si="446"/>
        <v>1</v>
      </c>
      <c r="E221" s="204"/>
      <c r="F221" s="93"/>
      <c r="G221" s="206"/>
      <c r="H221"/>
      <c r="I221"/>
      <c r="J221"/>
      <c r="K221" s="66"/>
      <c r="L221" s="22"/>
      <c r="M221" s="22"/>
      <c r="N221" s="71"/>
      <c r="O221" s="27" t="str">
        <f t="shared" ref="O221" si="618">"6 POND"</f>
        <v>6 POND</v>
      </c>
      <c r="P221" s="107">
        <f>IF(IFERROR(VLOOKUP(P206,'Tabela de Apoio'!$D:$E,2,FALSE),1)=1,"",P222)</f>
        <v>6.9652037354700533E-2</v>
      </c>
      <c r="Q221" s="107" t="str">
        <f>IF(IFERROR(VLOOKUP(Q206,'Tabela de Apoio'!$D:$E,2,FALSE),1)=1,"",Q222)</f>
        <v>DESCARTADO</v>
      </c>
      <c r="R221" s="107">
        <f>IF(IFERROR(VLOOKUP(R206,'Tabela de Apoio'!$D:$E,2,FALSE),1)=1,"",R222)</f>
        <v>6.2828618194796362E-2</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f t="shared" si="445"/>
        <v>10</v>
      </c>
      <c r="C222" s="128" t="e">
        <f t="shared" ca="1" si="446"/>
        <v>#NAME?</v>
      </c>
      <c r="D222" s="127">
        <f t="shared" ca="1" si="446"/>
        <v>1</v>
      </c>
      <c r="E222" s="204"/>
      <c r="F222" s="93"/>
      <c r="G222" s="206"/>
      <c r="H222" s="134">
        <f t="shared" ref="H222" si="619">COUNT($P222:$XX222)</f>
        <v>2</v>
      </c>
      <c r="I222" s="132">
        <f t="shared" ref="I222" si="620">_xlfn.STDEV.P($P221:$XX222)/AVERAGE($P221:$XX222)</f>
        <v>5.150502261331906E-2</v>
      </c>
      <c r="J222" s="7">
        <f t="shared" ref="J222" si="621">IF(AND(H222&gt;2,
OR(L204="MÉDIA SANEADA",L204="MEDIANA SANEADA",
AND(L204="PREÇO ESTIMADO",NOT(AND(P206="Orçamento",COUNTA(P204:XX204)=COUNTIF(P206:XX206,"Orçamento")))))),
ROW(),0)</f>
        <v>0</v>
      </c>
      <c r="N222" s="71"/>
      <c r="O222" s="27" t="str">
        <f t="shared" ref="O222" si="622">"6 RODADA"</f>
        <v>6 RODADA</v>
      </c>
      <c r="P222" s="107">
        <f t="shared" ref="P222:AI222" si="623">IFERROR(IF(P220="","",IF((_xlfn.STDEV.P($P219:$XX220)/AVERAGE($P219:$XX220))&lt;=25%,P220,IF(OR(P220&gt;(AVERAGE($P219:$XX220)+_xlfn.STDEV.P($P219:$XX220)),P220&lt;(AVERAGE($P219:$XX220)-_xlfn.STDEV.P($P219:$XX220))),"DESCARTADO",P220))),)</f>
        <v>6.9652037354700533E-2</v>
      </c>
      <c r="Q222" s="107" t="str">
        <f t="shared" si="623"/>
        <v>DESCARTADO</v>
      </c>
      <c r="R222" s="107">
        <f t="shared" si="623"/>
        <v>6.2828618194796362E-2</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f t="shared" si="445"/>
        <v>10</v>
      </c>
      <c r="C223" s="128" t="e">
        <f t="shared" ca="1" si="446"/>
        <v>#NAME?</v>
      </c>
      <c r="D223" s="127">
        <f t="shared" ca="1" si="446"/>
        <v>1</v>
      </c>
      <c r="E223" s="204"/>
      <c r="F223" s="136"/>
      <c r="G223" s="206"/>
      <c r="H223" s="209"/>
      <c r="I223" s="209"/>
      <c r="J223" s="210"/>
      <c r="K223" s="67"/>
      <c r="L223" s="1" t="s">
        <v>43</v>
      </c>
      <c r="M223" s="143">
        <f t="shared" ref="M223" si="624">IFERROR(ROUND(M204*M206,2),"")</f>
        <v>209.1</v>
      </c>
      <c r="O223" s="27" t="s">
        <v>363</v>
      </c>
      <c r="P223" s="107">
        <f t="shared" ref="P223:AI244" si="625">INDEX(P210:P222,MATCH(MAX($J210:$J222),$J210:$J222,0))</f>
        <v>6.9652037354700533E-2</v>
      </c>
      <c r="Q223" s="107">
        <f t="shared" si="625"/>
        <v>0.14638112702094921</v>
      </c>
      <c r="R223" s="107">
        <f t="shared" si="625"/>
        <v>6.2828618194796362E-2</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f t="shared" ref="B225" si="626">LARGE(IFERROR(IF(B223+1&gt;$H$8,"",B223+1),""),1)</f>
        <v>11</v>
      </c>
      <c r="C225" s="127" t="e">
        <f ca="1">IF(_xlfn.ISFORMULA(E229),MAX(INDEX('BASE FORMAÇÃO'!A:A,B225+1),1),E229)</f>
        <v>#NAME?</v>
      </c>
      <c r="D225" s="127">
        <f t="shared" ref="D225" ca="1" si="627">IFERROR(IF(C225=C215,D215+1,1),1)</f>
        <v>1</v>
      </c>
      <c r="E225" s="38" t="s">
        <v>9</v>
      </c>
      <c r="F225" s="73"/>
      <c r="G225" s="38" t="s">
        <v>15</v>
      </c>
      <c r="H225" s="135">
        <f>INDEX('BASE FORMAÇÃO'!B:B,B225+1)</f>
        <v>0</v>
      </c>
      <c r="I225" s="181" t="s">
        <v>16</v>
      </c>
      <c r="J225" s="6">
        <f>INDEX('BASE FORMAÇÃO'!K:K,B225+1)</f>
        <v>0</v>
      </c>
      <c r="K225" s="65"/>
      <c r="L225" s="188" t="s">
        <v>10</v>
      </c>
      <c r="M225" s="190">
        <f t="shared" ref="M225" si="628">IF(OR(ISBLANK($O$8),ISBLANK($O$7),ISBLANK($H$8),ISBLANK($O$6),ISBLANK($O$5),ISBLANK($H$5)),"",IFERROR(IF(VLOOKUP(L225,L231:M240,2,FALSE)&lt;1,ROUND(VLOOKUP(L225,L231:M240,2,FALSE),4),ROUND(VLOOKUP(L225,L231:M240,2,FALSE),2)),""))</f>
        <v>0.1119</v>
      </c>
      <c r="N225" s="69"/>
      <c r="O225" s="27" t="s">
        <v>17</v>
      </c>
      <c r="P225" s="184">
        <v>0.1028</v>
      </c>
      <c r="Q225" s="184">
        <v>0.19</v>
      </c>
      <c r="R225" s="184">
        <v>0.06</v>
      </c>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f t="shared" ref="B226:D226" si="629">B225</f>
        <v>11</v>
      </c>
      <c r="C226" s="128" t="e">
        <f t="shared" ca="1" si="629"/>
        <v>#NAME?</v>
      </c>
      <c r="D226" s="127">
        <f t="shared" ca="1" si="629"/>
        <v>1</v>
      </c>
      <c r="E226" s="192">
        <f t="shared" ref="E226" ca="1" si="630">D225</f>
        <v>1</v>
      </c>
      <c r="F226" s="92"/>
      <c r="G226" s="194" t="s">
        <v>1</v>
      </c>
      <c r="H226" s="211" t="s">
        <v>447</v>
      </c>
      <c r="I226" s="197"/>
      <c r="J226" s="198"/>
      <c r="K226" s="66"/>
      <c r="L226" s="189"/>
      <c r="M226" s="191"/>
      <c r="N226" s="70"/>
      <c r="O226" s="27" t="s">
        <v>13</v>
      </c>
      <c r="P226" s="187">
        <v>45601</v>
      </c>
      <c r="Q226" s="187">
        <v>45748</v>
      </c>
      <c r="R226" s="187">
        <v>45637</v>
      </c>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f t="shared" ref="B227:D227" si="631">B226</f>
        <v>11</v>
      </c>
      <c r="C227" s="128" t="e">
        <f t="shared" ca="1" si="631"/>
        <v>#NAME?</v>
      </c>
      <c r="D227" s="127">
        <f t="shared" ca="1" si="631"/>
        <v>1</v>
      </c>
      <c r="E227" s="193"/>
      <c r="F227" s="93"/>
      <c r="G227" s="195"/>
      <c r="H227" s="199"/>
      <c r="I227" s="199"/>
      <c r="J227" s="200"/>
      <c r="K227" s="64"/>
      <c r="L227" s="130" t="s">
        <v>44</v>
      </c>
      <c r="M227" s="131">
        <v>60010</v>
      </c>
      <c r="N227" s="71"/>
      <c r="O227" s="27" t="s">
        <v>380</v>
      </c>
      <c r="P227" s="185" t="s">
        <v>12</v>
      </c>
      <c r="Q227" s="185" t="s">
        <v>12</v>
      </c>
      <c r="R227" s="185" t="s">
        <v>12</v>
      </c>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f t="shared" ref="B228:C228" si="632">B227</f>
        <v>11</v>
      </c>
      <c r="C228" s="128" t="e">
        <f t="shared" ca="1" si="632"/>
        <v>#NAME?</v>
      </c>
      <c r="D228" s="127">
        <f t="shared" ca="1" si="446"/>
        <v>1</v>
      </c>
      <c r="E228" s="38" t="s">
        <v>313</v>
      </c>
      <c r="F228" s="93"/>
      <c r="G228" s="196"/>
      <c r="H228" s="201"/>
      <c r="I228" s="201"/>
      <c r="J228" s="202"/>
      <c r="K228" s="64"/>
      <c r="L228" s="1" t="s">
        <v>2</v>
      </c>
      <c r="M228" s="6">
        <f>INDEX('BASE FORMAÇÃO'!D:D,B229+1)</f>
        <v>0</v>
      </c>
      <c r="N228" s="71"/>
      <c r="O228" s="27" t="s">
        <v>381</v>
      </c>
      <c r="P228" s="186" t="s">
        <v>433</v>
      </c>
      <c r="Q228" s="186" t="s">
        <v>434</v>
      </c>
      <c r="R228" s="186" t="s">
        <v>434</v>
      </c>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f t="shared" ref="B229:C229" si="633">B227</f>
        <v>11</v>
      </c>
      <c r="C229" s="128" t="e">
        <f t="shared" ca="1" si="633"/>
        <v>#NAME?</v>
      </c>
      <c r="D229" s="127">
        <f t="shared" ca="1" si="446"/>
        <v>1</v>
      </c>
      <c r="E229" s="203" t="e">
        <f t="shared" ref="E229" ca="1" si="634">C225</f>
        <v>#NAME?</v>
      </c>
      <c r="F229" s="93"/>
      <c r="G229" s="205" t="s">
        <v>304</v>
      </c>
      <c r="H229" s="207"/>
      <c r="I229" s="208"/>
      <c r="J229" s="208"/>
      <c r="K229" s="67"/>
      <c r="L229" s="28" t="s">
        <v>303</v>
      </c>
      <c r="M229" s="133">
        <f t="shared" ref="M229" si="635">IFERROR(INDEX(I231:I243,MATCH(MAX(J231:J243),J231:J243,0)),"")</f>
        <v>0.44720345315756604</v>
      </c>
      <c r="N229" s="71"/>
      <c r="O229" s="27" t="s">
        <v>18</v>
      </c>
      <c r="P229" s="106">
        <f>IF(P225="","",
IF(OR(P227="Orçamento",P226="",MAX('Tabela de Apoio'!$A:$A)&lt;=P226),
P225,
(INDEX('Tabela de Apoio'!$B:$B,MATCH('MAPA DE PREÇOS'!$O$8,'Tabela de Apoio'!$A:$A,1))/INDEX('Tabela de Apoio'!$B:$B,MATCH('MAPA DE PREÇOS'!P226,'Tabela de Apoio'!$A:$A,1)-1))*P225))</f>
        <v>0.11187858500098773</v>
      </c>
      <c r="Q229" s="106">
        <f>IF(Q225="","",
IF(OR(Q227="Orçamento",Q226="",MAX('Tabela de Apoio'!$A:$A)&lt;=Q226),
Q225,
(INDEX('Tabela de Apoio'!$B:$B,MATCH('MAPA DE PREÇOS'!$O$8,'Tabela de Apoio'!$A:$A,1))/INDEX('Tabela de Apoio'!$B:$B,MATCH('MAPA DE PREÇOS'!Q226,'Tabela de Apoio'!$A:$A,1)-1))*Q225))</f>
        <v>0.20081330447816401</v>
      </c>
      <c r="R229" s="106">
        <f>IF(R225="","",
IF(OR(R227="Orçamento",R226="",MAX('Tabela de Apoio'!$A:$A)&lt;=R226),
R225,
(INDEX('Tabela de Apoio'!$B:$B,MATCH('MAPA DE PREÇOS'!$O$8,'Tabela de Apoio'!$A:$A,1))/INDEX('Tabela de Apoio'!$B:$B,MATCH('MAPA DE PREÇOS'!R226,'Tabela de Apoio'!$A:$A,1)-1))*R225))</f>
        <v>6.5045124628916276E-2</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f t="shared" ref="B230" si="636">B229</f>
        <v>11</v>
      </c>
      <c r="C230" s="128" t="e">
        <f t="shared" ref="C230" ca="1" si="637">C229</f>
        <v>#NAME?</v>
      </c>
      <c r="D230" s="127">
        <f t="shared" ca="1" si="446"/>
        <v>1</v>
      </c>
      <c r="E230" s="204"/>
      <c r="F230" s="93"/>
      <c r="G230" s="206"/>
      <c r="H230"/>
      <c r="I230"/>
      <c r="J230"/>
      <c r="N230" s="71"/>
      <c r="O230" s="27" t="s">
        <v>375</v>
      </c>
      <c r="P230" s="107">
        <f>IF(IFERROR(VLOOKUP(P227,'Tabela de Apoio'!$D:$E,2,FALSE),1)=1,"",P231)</f>
        <v>0.11187858500098773</v>
      </c>
      <c r="Q230" s="107">
        <f>IF(IFERROR(VLOOKUP(Q227,'Tabela de Apoio'!$D:$E,2,FALSE),1)=1,"",Q231)</f>
        <v>0.20081330447816401</v>
      </c>
      <c r="R230" s="107">
        <f>IF(IFERROR(VLOOKUP(R227,'Tabela de Apoio'!$D:$E,2,FALSE),1)=1,"",R231)</f>
        <v>6.5045124628916276E-2</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f t="shared" ref="B231:C231" si="638">B230</f>
        <v>11</v>
      </c>
      <c r="C231" s="128" t="e">
        <f t="shared" ca="1" si="638"/>
        <v>#NAME?</v>
      </c>
      <c r="D231" s="127">
        <f t="shared" ca="1" si="446"/>
        <v>1</v>
      </c>
      <c r="E231" s="204"/>
      <c r="F231" s="93"/>
      <c r="G231" s="206"/>
      <c r="H231" s="134">
        <f t="shared" ref="H231" si="639">COUNT($P231:$XX231)</f>
        <v>3</v>
      </c>
      <c r="I231" s="132">
        <f t="shared" ref="I231" si="640">_xlfn.STDEV.P($P230:$XX231)/AVERAGE($P230:$XX231)</f>
        <v>0.44720345315756604</v>
      </c>
      <c r="J231" s="7">
        <f>ROW()</f>
        <v>231</v>
      </c>
      <c r="K231" s="67"/>
      <c r="L231" s="29" t="s">
        <v>10</v>
      </c>
      <c r="M231" s="30">
        <f t="shared" ref="M231" si="641">IFERROR(
IF(COUNTA(P225:AI225)=COUNTIF(P227:XX227,"Orçamento"),MIN(M236,M233),
IF(M234&lt;&gt;"",M234,
IF(M235&lt;&gt;"",M235,
M233
))),"")</f>
        <v>0.11187858500098773</v>
      </c>
      <c r="N231" s="71"/>
      <c r="O231" s="27" t="s">
        <v>376</v>
      </c>
      <c r="P231" s="106">
        <f t="shared" ref="P231:AI231" si="642">IFERROR(IF(P229="",
            "",
            IF(COUNT($P229:$XX229)&lt;=4,
               P229,
               IF(OR(P229&gt;(QUARTILE($P229:$XX229,3)+(QUARTILE($P229:$XX229,3)-QUARTILE($P229:$XX229,1))),
                     P229&lt;(QUARTILE($P229:$XX229,1)-(QUARTILE($P229:$XX229,3)-QUARTILE($P229:$XX229,1)))
                  ),
               "DESCARTADO",P229)
             )
  ),P229)</f>
        <v>0.11187858500098773</v>
      </c>
      <c r="Q231" s="106">
        <f t="shared" si="642"/>
        <v>0.20081330447816401</v>
      </c>
      <c r="R231" s="106">
        <f t="shared" si="642"/>
        <v>6.5045124628916276E-2</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f t="shared" ref="B232:B286" si="643">B231</f>
        <v>11</v>
      </c>
      <c r="C232" s="128" t="e">
        <f t="shared" ref="C232:D295" ca="1" si="644">C231</f>
        <v>#NAME?</v>
      </c>
      <c r="D232" s="127">
        <f t="shared" ca="1" si="446"/>
        <v>1</v>
      </c>
      <c r="E232" s="204"/>
      <c r="F232" s="93"/>
      <c r="G232" s="206"/>
      <c r="H232"/>
      <c r="I232"/>
      <c r="J232"/>
      <c r="K232" s="66"/>
      <c r="L232" s="29" t="s">
        <v>360</v>
      </c>
      <c r="M232" s="30">
        <f t="shared" ref="M232" si="645">AVERAGE($P231:$XX231)</f>
        <v>0.12591233803602267</v>
      </c>
      <c r="N232" s="71"/>
      <c r="O232" s="27" t="str">
        <f t="shared" ref="O232" si="646">"1 POND"</f>
        <v>1 POND</v>
      </c>
      <c r="P232" s="107">
        <f>IF(IFERROR(VLOOKUP(P227,'Tabela de Apoio'!$D:$E,2,FALSE),1)=1,"",P233)</f>
        <v>0.11187858500098773</v>
      </c>
      <c r="Q232" s="107" t="str">
        <f>IF(IFERROR(VLOOKUP(Q227,'Tabela de Apoio'!$D:$E,2,FALSE),1)=1,"",Q233)</f>
        <v>DESCARTADO</v>
      </c>
      <c r="R232" s="107" t="str">
        <f>IF(IFERROR(VLOOKUP(R227,'Tabela de Apoio'!$D:$E,2,FALSE),1)=1,"",R233)</f>
        <v>DESCARTADO</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f t="shared" si="643"/>
        <v>11</v>
      </c>
      <c r="C233" s="128" t="e">
        <f t="shared" ca="1" si="644"/>
        <v>#NAME?</v>
      </c>
      <c r="D233" s="127">
        <f t="shared" ca="1" si="644"/>
        <v>1</v>
      </c>
      <c r="E233" s="204"/>
      <c r="F233" s="93"/>
      <c r="G233" s="206"/>
      <c r="H233" s="134">
        <f t="shared" ref="H233" si="647">COUNT($P233:$XX233)</f>
        <v>1</v>
      </c>
      <c r="I233" s="132">
        <f t="shared" ref="I233" si="648">_xlfn.STDEV.P($P232:$XX233)/AVERAGE($P232:$XX233)</f>
        <v>0</v>
      </c>
      <c r="J233" s="7">
        <f t="shared" ref="J233" si="649">IF(AND(H233&gt;2,
OR(L225="MÉDIA SANEADA",L225="MEDIANA SANEADA",
AND(L225="PREÇO ESTIMADO",NOT(AND(P227="Orçamento",COUNTA(P225:XX225)=COUNTIF(P227:XX227,"Orçamento")))))),
ROW(),0)</f>
        <v>0</v>
      </c>
      <c r="K233" s="66"/>
      <c r="L233" s="29" t="s">
        <v>361</v>
      </c>
      <c r="M233" s="30">
        <f t="shared" ref="M233" si="650">MEDIAN($P231:$XX231)</f>
        <v>0.11187858500098773</v>
      </c>
      <c r="N233" s="71"/>
      <c r="O233" s="27" t="str">
        <f t="shared" ref="O233" si="651">"1 RODADA"</f>
        <v>1 RODADA</v>
      </c>
      <c r="P233" s="107">
        <f t="shared" ref="P233:AI233" si="652">IF(P231="","",IF((_xlfn.STDEV.P($P230:$XX231)/AVERAGE($P230:$XX231))&lt;=25%,P231,IF(OR(P231&gt;(AVERAGE($P230:$XX231)+_xlfn.STDEV.P($P230:$XX231)),P231&lt;(AVERAGE($P230:$XX231)-_xlfn.STDEV.P($P230:$XX231))),"DESCARTADO",P231)))</f>
        <v>0.11187858500098773</v>
      </c>
      <c r="Q233" s="107" t="str">
        <f t="shared" si="652"/>
        <v>DESCARTADO</v>
      </c>
      <c r="R233" s="107" t="str">
        <f t="shared" si="652"/>
        <v>DESCARTADO</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f t="shared" si="643"/>
        <v>11</v>
      </c>
      <c r="C234" s="128" t="e">
        <f t="shared" ca="1" si="644"/>
        <v>#NAME?</v>
      </c>
      <c r="D234" s="127">
        <f t="shared" ca="1" si="644"/>
        <v>1</v>
      </c>
      <c r="E234" s="204"/>
      <c r="F234" s="93"/>
      <c r="G234" s="206"/>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f>IF(IFERROR(VLOOKUP(P227,'Tabela de Apoio'!$D:$E,2,FALSE),1)=1,"",P235)</f>
        <v>0.11187858500098773</v>
      </c>
      <c r="Q234" s="107" t="str">
        <f>IF(IFERROR(VLOOKUP(Q227,'Tabela de Apoio'!$D:$E,2,FALSE),1)=1,"",Q235)</f>
        <v>DESCARTADO</v>
      </c>
      <c r="R234" s="107" t="str">
        <f>IF(IFERROR(VLOOKUP(R227,'Tabela de Apoio'!$D:$E,2,FALSE),1)=1,"",R235)</f>
        <v>DESCARTADO</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f t="shared" si="643"/>
        <v>11</v>
      </c>
      <c r="C235" s="128" t="e">
        <f t="shared" ca="1" si="644"/>
        <v>#NAME?</v>
      </c>
      <c r="D235" s="127">
        <f t="shared" ca="1" si="644"/>
        <v>1</v>
      </c>
      <c r="E235" s="204"/>
      <c r="F235" s="93"/>
      <c r="G235" s="206"/>
      <c r="H235" s="134">
        <f t="shared" ref="H235" si="655">COUNT($P235:$XX235)</f>
        <v>1</v>
      </c>
      <c r="I235" s="132">
        <f t="shared" ref="I235" si="656">_xlfn.STDEV.P($P234:$XX235)/AVERAGE($P234:$XX235)</f>
        <v>0</v>
      </c>
      <c r="J235" s="7">
        <f t="shared" ref="J235" si="657">IF(AND(H235&gt;2,
OR(L225="MÉDIA SANEADA",L225="MEDIANA SANEADA",
AND(L225="PREÇO ESTIMADO",NOT(AND(P227="Orçamento",COUNTA(P225:XX225)=COUNTIF(P227:XX227,"Orçamento")))))),
ROW(),0)</f>
        <v>0</v>
      </c>
      <c r="K235" s="66"/>
      <c r="L235" s="29" t="s">
        <v>362</v>
      </c>
      <c r="M235" s="30">
        <f t="shared" ref="M235" si="658" xml:space="preserve">
IF(H233&gt;2,MEDIAN(P232:XX233),
IF(H235&gt;2,MEDIAN(P234:XX235),
IF(H237&gt;2,MEDIAN(P236:XX237),
IF(H239&gt;2,MEDIAN(P238:XX239),
IF(H241&gt;2,MEDIAN(P240:XX241),
IF(H243&gt;2,MEDIAN(P242:XX243),
MEDIAN(P230:XX231)))))))</f>
        <v>0.11187858500098773</v>
      </c>
      <c r="N235" s="71"/>
      <c r="O235" s="27" t="str">
        <f t="shared" ref="O235" si="659">"2 RODADA"</f>
        <v>2 RODADA</v>
      </c>
      <c r="P235" s="107">
        <f t="shared" ref="P235:AI235" si="660">IF(P233="","",IF((_xlfn.STDEV.P($P232:$XX233)/AVERAGE($P232:$XX233))&lt;=25%,P233,IF(OR(P233&gt;(AVERAGE($P232:$XX233)+_xlfn.STDEV.P($P232:$XX233)),P233&lt;(AVERAGE($P232:$XX233)-_xlfn.STDEV.P($P232:$XX233))),"DESCARTADO",P233)))</f>
        <v>0.11187858500098773</v>
      </c>
      <c r="Q235" s="107" t="str">
        <f t="shared" si="660"/>
        <v>DESCARTADO</v>
      </c>
      <c r="R235" s="107" t="str">
        <f t="shared" si="660"/>
        <v>DESCARTADO</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f t="shared" si="643"/>
        <v>11</v>
      </c>
      <c r="C236" s="128" t="e">
        <f t="shared" ca="1" si="644"/>
        <v>#NAME?</v>
      </c>
      <c r="D236" s="127">
        <f t="shared" ca="1" si="644"/>
        <v>1</v>
      </c>
      <c r="E236" s="204"/>
      <c r="F236" s="93"/>
      <c r="G236" s="206"/>
      <c r="H236"/>
      <c r="I236"/>
      <c r="J236"/>
      <c r="K236" s="66"/>
      <c r="L236" s="29" t="s">
        <v>359</v>
      </c>
      <c r="M236" s="30">
        <f t="shared" ref="M236" si="661">HARMEAN($P230:$XX231)</f>
        <v>0.10241720580446549</v>
      </c>
      <c r="N236" s="71"/>
      <c r="O236" s="27" t="str">
        <f t="shared" ref="O236" si="662">"3 POND"</f>
        <v>3 POND</v>
      </c>
      <c r="P236" s="107">
        <f>IF(IFERROR(VLOOKUP(P227,'Tabela de Apoio'!$D:$E,2,FALSE),1)=1,"",P237)</f>
        <v>0.11187858500098773</v>
      </c>
      <c r="Q236" s="107" t="str">
        <f>IF(IFERROR(VLOOKUP(Q227,'Tabela de Apoio'!$D:$E,2,FALSE),1)=1,"",Q237)</f>
        <v>DESCARTADO</v>
      </c>
      <c r="R236" s="107" t="str">
        <f>IF(IFERROR(VLOOKUP(R227,'Tabela de Apoio'!$D:$E,2,FALSE),1)=1,"",R237)</f>
        <v>DESCARTADO</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f t="shared" si="643"/>
        <v>11</v>
      </c>
      <c r="C237" s="128" t="e">
        <f t="shared" ca="1" si="644"/>
        <v>#NAME?</v>
      </c>
      <c r="D237" s="127">
        <f t="shared" ca="1" si="644"/>
        <v>1</v>
      </c>
      <c r="E237" s="204"/>
      <c r="F237" s="93"/>
      <c r="G237" s="206"/>
      <c r="H237" s="134">
        <f t="shared" ref="H237" si="663">COUNT($P237:$XX237)</f>
        <v>1</v>
      </c>
      <c r="I237" s="132">
        <f t="shared" ref="I237" si="664">_xlfn.STDEV.P($P236:$XX237)/AVERAGE($P236:$XX237)</f>
        <v>0</v>
      </c>
      <c r="J237" s="7">
        <f t="shared" ref="J237" si="665">IF(AND(H237&gt;2,
OR(L225="MÉDIA SANEADA",L225="MEDIANA SANEADA",
AND(L225="PREÇO ESTIMADO",NOT(AND(P227="Orçamento",COUNTA(P225:XX225)=COUNTIF(P227:XX227,"Orçamento")))))),
ROW(),0)</f>
        <v>0</v>
      </c>
      <c r="K237" s="66"/>
      <c r="L237" s="29" t="s">
        <v>41</v>
      </c>
      <c r="M237" s="30">
        <f t="shared" ref="M237" si="666">IFERROR(_xlfn.QUARTILE.EXC($P231:$XX231,1),"")</f>
        <v>6.5045124628916276E-2</v>
      </c>
      <c r="N237" s="71"/>
      <c r="O237" s="27" t="str">
        <f t="shared" ref="O237" si="667">"3 RODADA"</f>
        <v>3 RODADA</v>
      </c>
      <c r="P237" s="107">
        <f t="shared" ref="P237:AI237" si="668">IF(P235="","",IF((_xlfn.STDEV.P($P234:$XX235)/AVERAGE($P234:$XX235))&lt;=25%,P235,IF(OR(P235&gt;(AVERAGE($P234:$XX235)+_xlfn.STDEV.P($P234:$XX235)),P235&lt;(AVERAGE($P234:$XX235)-_xlfn.STDEV.P($P234:$XX235))),"DESCARTADO",P235)))</f>
        <v>0.11187858500098773</v>
      </c>
      <c r="Q237" s="107" t="str">
        <f t="shared" si="668"/>
        <v>DESCARTADO</v>
      </c>
      <c r="R237" s="107" t="str">
        <f t="shared" si="668"/>
        <v>DESCARTADO</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f t="shared" si="643"/>
        <v>11</v>
      </c>
      <c r="C238" s="128" t="e">
        <f t="shared" ca="1" si="644"/>
        <v>#NAME?</v>
      </c>
      <c r="D238" s="127">
        <f t="shared" ca="1" si="644"/>
        <v>1</v>
      </c>
      <c r="E238" s="204"/>
      <c r="F238" s="93"/>
      <c r="G238" s="206"/>
      <c r="H238"/>
      <c r="I238"/>
      <c r="J238"/>
      <c r="K238" s="66"/>
      <c r="L238" s="29" t="s">
        <v>39</v>
      </c>
      <c r="M238" s="30">
        <f t="shared" ref="M238" si="669">IFERROR(_xlfn.QUARTILE.EXC($P231:$XX231,3),"")</f>
        <v>0.20081330447816401</v>
      </c>
      <c r="N238" s="71"/>
      <c r="O238" s="27" t="str">
        <f t="shared" ref="O238" si="670">"4 POND"</f>
        <v>4 POND</v>
      </c>
      <c r="P238" s="107">
        <f>IF(IFERROR(VLOOKUP(P227,'Tabela de Apoio'!$D:$E,2,FALSE),1)=1,"",P239)</f>
        <v>0.11187858500098773</v>
      </c>
      <c r="Q238" s="107" t="str">
        <f>IF(IFERROR(VLOOKUP(Q227,'Tabela de Apoio'!$D:$E,2,FALSE),1)=1,"",Q239)</f>
        <v>DESCARTADO</v>
      </c>
      <c r="R238" s="107" t="str">
        <f>IF(IFERROR(VLOOKUP(R227,'Tabela de Apoio'!$D:$E,2,FALSE),1)=1,"",R239)</f>
        <v>DESCARTADO</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f t="shared" si="643"/>
        <v>11</v>
      </c>
      <c r="C239" s="128" t="e">
        <f t="shared" ca="1" si="644"/>
        <v>#NAME?</v>
      </c>
      <c r="D239" s="127">
        <f t="shared" ca="1" si="644"/>
        <v>1</v>
      </c>
      <c r="E239" s="204"/>
      <c r="F239" s="93"/>
      <c r="G239" s="206"/>
      <c r="H239" s="134">
        <f t="shared" ref="H239" si="671">COUNT($P239:$XX239)</f>
        <v>1</v>
      </c>
      <c r="I239" s="132">
        <f t="shared" ref="I239" si="672">_xlfn.STDEV.P($P238:$XX239)/AVERAGE($P238:$XX239)</f>
        <v>0</v>
      </c>
      <c r="J239" s="7">
        <f t="shared" ref="J239" si="673">IF(AND(H239&gt;2,
OR(L225="MÉDIA SANEADA",L225="MEDIANA SANEADA",
AND(L225="PREÇO ESTIMADO",NOT(AND(P227="Orçamento",COUNTA(P225:XX225)=COUNTIF(P227:XX227,"Orçamento")))))),
ROW(),0)</f>
        <v>0</v>
      </c>
      <c r="K239" s="66"/>
      <c r="L239" s="29" t="s">
        <v>42</v>
      </c>
      <c r="M239" s="30">
        <f t="shared" ref="M239" si="674">MIN($P231:$XX231)</f>
        <v>6.5045124628916276E-2</v>
      </c>
      <c r="N239" s="71"/>
      <c r="O239" s="27" t="str">
        <f t="shared" ref="O239" si="675">"4 RODADA"</f>
        <v>4 RODADA</v>
      </c>
      <c r="P239" s="107">
        <f t="shared" ref="P239:AI239" si="676">IF(P237="","",IF((_xlfn.STDEV.P($P236:$XX237)/AVERAGE($P236:$XX237))&lt;=25%,P237,IF(OR(P237&gt;(AVERAGE($P236:$XX237)+_xlfn.STDEV.P($P236:$XX237)),P237&lt;(AVERAGE($P236:$XX237)-_xlfn.STDEV.P($P236:$XX237))),"DESCARTADO",P237)))</f>
        <v>0.11187858500098773</v>
      </c>
      <c r="Q239" s="107" t="str">
        <f t="shared" si="676"/>
        <v>DESCARTADO</v>
      </c>
      <c r="R239" s="107" t="str">
        <f t="shared" si="676"/>
        <v>DESCARTADO</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f t="shared" si="643"/>
        <v>11</v>
      </c>
      <c r="C240" s="128" t="e">
        <f t="shared" ca="1" si="644"/>
        <v>#NAME?</v>
      </c>
      <c r="D240" s="127">
        <f t="shared" ca="1" si="644"/>
        <v>1</v>
      </c>
      <c r="E240" s="204"/>
      <c r="F240" s="93"/>
      <c r="G240" s="206"/>
      <c r="H240"/>
      <c r="I240"/>
      <c r="J240"/>
      <c r="K240" s="66"/>
      <c r="L240" s="29" t="s">
        <v>40</v>
      </c>
      <c r="M240" s="30">
        <f t="shared" ref="M240" si="677">MAX($P231:$XX231)</f>
        <v>0.20081330447816401</v>
      </c>
      <c r="N240" s="71"/>
      <c r="O240" s="27" t="str">
        <f t="shared" ref="O240" si="678">"5 POND"</f>
        <v>5 POND</v>
      </c>
      <c r="P240" s="107">
        <f>IF(IFERROR(VLOOKUP(P227,'Tabela de Apoio'!$D:$E,2,FALSE),1)=1,"",P241)</f>
        <v>0.11187858500098773</v>
      </c>
      <c r="Q240" s="107" t="str">
        <f>IF(IFERROR(VLOOKUP(Q227,'Tabela de Apoio'!$D:$E,2,FALSE),1)=1,"",Q241)</f>
        <v>DESCARTADO</v>
      </c>
      <c r="R240" s="107" t="str">
        <f>IF(IFERROR(VLOOKUP(R227,'Tabela de Apoio'!$D:$E,2,FALSE),1)=1,"",R241)</f>
        <v>DESCARTADO</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f t="shared" si="643"/>
        <v>11</v>
      </c>
      <c r="C241" s="128" t="e">
        <f t="shared" ca="1" si="644"/>
        <v>#NAME?</v>
      </c>
      <c r="D241" s="127">
        <f t="shared" ca="1" si="644"/>
        <v>1</v>
      </c>
      <c r="E241" s="204"/>
      <c r="F241" s="93"/>
      <c r="G241" s="206"/>
      <c r="H241" s="134">
        <f t="shared" ref="H241" si="679">COUNT($P241:$XX241)</f>
        <v>1</v>
      </c>
      <c r="I241" s="132">
        <f t="shared" ref="I241" si="680">_xlfn.STDEV.P($P240:$XX241)/AVERAGE($P240:$XX241)</f>
        <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f t="shared" ref="P241:AI241" si="683">IF(P239="","",IF((_xlfn.STDEV.P($P238:$XX239)/AVERAGE($P238:$XX239))&lt;=25%,P239,IF(OR(P239&gt;(AVERAGE($P238:$XX239)+_xlfn.STDEV.P($P238:$XX239)),P239&lt;(AVERAGE($P238:$XX239)-_xlfn.STDEV.P($P238:$XX239))),"DESCARTADO",P239)))</f>
        <v>0.11187858500098773</v>
      </c>
      <c r="Q241" s="107" t="str">
        <f t="shared" si="683"/>
        <v>DESCARTADO</v>
      </c>
      <c r="R241" s="107" t="str">
        <f t="shared" si="683"/>
        <v>DESCARTADO</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f t="shared" si="643"/>
        <v>11</v>
      </c>
      <c r="C242" s="128" t="e">
        <f t="shared" ca="1" si="644"/>
        <v>#NAME?</v>
      </c>
      <c r="D242" s="127">
        <f t="shared" ca="1" si="644"/>
        <v>1</v>
      </c>
      <c r="E242" s="204"/>
      <c r="F242" s="93"/>
      <c r="G242" s="206"/>
      <c r="H242"/>
      <c r="I242"/>
      <c r="J242"/>
      <c r="K242" s="66"/>
      <c r="L242" s="22"/>
      <c r="M242" s="22"/>
      <c r="N242" s="71"/>
      <c r="O242" s="27" t="str">
        <f t="shared" ref="O242" si="684">"6 POND"</f>
        <v>6 POND</v>
      </c>
      <c r="P242" s="107">
        <f>IF(IFERROR(VLOOKUP(P227,'Tabela de Apoio'!$D:$E,2,FALSE),1)=1,"",P243)</f>
        <v>0.11187858500098773</v>
      </c>
      <c r="Q242" s="107" t="str">
        <f>IF(IFERROR(VLOOKUP(Q227,'Tabela de Apoio'!$D:$E,2,FALSE),1)=1,"",Q243)</f>
        <v>DESCARTADO</v>
      </c>
      <c r="R242" s="107" t="str">
        <f>IF(IFERROR(VLOOKUP(R227,'Tabela de Apoio'!$D:$E,2,FALSE),1)=1,"",R243)</f>
        <v>DESCARTADO</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f t="shared" si="643"/>
        <v>11</v>
      </c>
      <c r="C243" s="128" t="e">
        <f t="shared" ca="1" si="644"/>
        <v>#NAME?</v>
      </c>
      <c r="D243" s="127">
        <f t="shared" ca="1" si="644"/>
        <v>1</v>
      </c>
      <c r="E243" s="204"/>
      <c r="F243" s="93"/>
      <c r="G243" s="206"/>
      <c r="H243" s="134">
        <f t="shared" ref="H243" si="685">COUNT($P243:$XX243)</f>
        <v>1</v>
      </c>
      <c r="I243" s="132">
        <f t="shared" ref="I243" si="686">_xlfn.STDEV.P($P242:$XX243)/AVERAGE($P242:$XX243)</f>
        <v>0</v>
      </c>
      <c r="J243" s="7">
        <f t="shared" ref="J243" si="687">IF(AND(H243&gt;2,
OR(L225="MÉDIA SANEADA",L225="MEDIANA SANEADA",
AND(L225="PREÇO ESTIMADO",NOT(AND(P227="Orçamento",COUNTA(P225:XX225)=COUNTIF(P227:XX227,"Orçamento")))))),
ROW(),0)</f>
        <v>0</v>
      </c>
      <c r="N243" s="71"/>
      <c r="O243" s="27" t="str">
        <f t="shared" ref="O243" si="688">"6 RODADA"</f>
        <v>6 RODADA</v>
      </c>
      <c r="P243" s="107">
        <f t="shared" ref="P243:AI243" si="689">IFERROR(IF(P241="","",IF((_xlfn.STDEV.P($P240:$XX241)/AVERAGE($P240:$XX241))&lt;=25%,P241,IF(OR(P241&gt;(AVERAGE($P240:$XX241)+_xlfn.STDEV.P($P240:$XX241)),P241&lt;(AVERAGE($P240:$XX241)-_xlfn.STDEV.P($P240:$XX241))),"DESCARTADO",P241))),)</f>
        <v>0.11187858500098773</v>
      </c>
      <c r="Q243" s="107" t="str">
        <f t="shared" si="689"/>
        <v>DESCARTADO</v>
      </c>
      <c r="R243" s="107" t="str">
        <f t="shared" si="689"/>
        <v>DESCARTADO</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f t="shared" si="643"/>
        <v>11</v>
      </c>
      <c r="C244" s="128" t="e">
        <f t="shared" ca="1" si="644"/>
        <v>#NAME?</v>
      </c>
      <c r="D244" s="127">
        <f t="shared" ca="1" si="644"/>
        <v>1</v>
      </c>
      <c r="E244" s="204"/>
      <c r="F244" s="136"/>
      <c r="G244" s="206"/>
      <c r="H244" s="209"/>
      <c r="I244" s="209"/>
      <c r="J244" s="210"/>
      <c r="K244" s="67"/>
      <c r="L244" s="1" t="s">
        <v>43</v>
      </c>
      <c r="M244" s="143">
        <f t="shared" ref="M244" si="690">IFERROR(ROUND(M225*M227,2),"")</f>
        <v>6715.12</v>
      </c>
      <c r="O244" s="27" t="s">
        <v>363</v>
      </c>
      <c r="P244" s="107">
        <f t="shared" ref="P244:R244" si="691">INDEX(P231:P243,MATCH(MAX($J231:$J243),$J231:$J243,0))</f>
        <v>0.11187858500098773</v>
      </c>
      <c r="Q244" s="107">
        <f t="shared" si="691"/>
        <v>0.20081330447816401</v>
      </c>
      <c r="R244" s="107">
        <f t="shared" si="691"/>
        <v>6.5045124628916276E-2</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f t="shared" ref="B246" si="692">LARGE(IFERROR(IF(B244+1&gt;$H$8,"",B244+1),""),1)</f>
        <v>12</v>
      </c>
      <c r="C246" s="127" t="e">
        <f ca="1">IF(_xlfn.ISFORMULA(E250),MAX(INDEX('BASE FORMAÇÃO'!A:A,B246+1),1),E250)</f>
        <v>#NAME?</v>
      </c>
      <c r="D246" s="127">
        <f t="shared" ref="D246" ca="1" si="693">IFERROR(IF(C246=C236,D236+1,1),1)</f>
        <v>1</v>
      </c>
      <c r="E246" s="38" t="s">
        <v>9</v>
      </c>
      <c r="F246" s="73"/>
      <c r="G246" s="38" t="s">
        <v>15</v>
      </c>
      <c r="H246" s="135">
        <f>INDEX('BASE FORMAÇÃO'!B:B,B246+1)</f>
        <v>0</v>
      </c>
      <c r="I246" s="181" t="s">
        <v>16</v>
      </c>
      <c r="J246" s="6">
        <f>INDEX('BASE FORMAÇÃO'!K:K,B246+1)</f>
        <v>0</v>
      </c>
      <c r="K246" s="65"/>
      <c r="L246" s="188" t="s">
        <v>10</v>
      </c>
      <c r="M246" s="190">
        <f t="shared" ref="M246" si="694">IF(OR(ISBLANK($O$8),ISBLANK($O$7),ISBLANK($H$8),ISBLANK($O$6),ISBLANK($O$5),ISBLANK($H$5)),"",IFERROR(IF(VLOOKUP(L246,L252:M261,2,FALSE)&lt;1,ROUND(VLOOKUP(L246,L252:M261,2,FALSE),4),ROUND(VLOOKUP(L246,L252:M261,2,FALSE),2)),""))</f>
        <v>0.1585</v>
      </c>
      <c r="N246" s="69"/>
      <c r="O246" s="27" t="s">
        <v>17</v>
      </c>
      <c r="P246" s="184">
        <v>0.1028</v>
      </c>
      <c r="Q246" s="184">
        <v>0.15</v>
      </c>
      <c r="R246" s="184">
        <v>0.34</v>
      </c>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f t="shared" ref="B247:D247" si="695">B246</f>
        <v>12</v>
      </c>
      <c r="C247" s="128" t="e">
        <f t="shared" ca="1" si="695"/>
        <v>#NAME?</v>
      </c>
      <c r="D247" s="127">
        <f t="shared" ca="1" si="695"/>
        <v>1</v>
      </c>
      <c r="E247" s="192">
        <f t="shared" ref="E247" ca="1" si="696">D246</f>
        <v>1</v>
      </c>
      <c r="F247" s="92"/>
      <c r="G247" s="194" t="s">
        <v>1</v>
      </c>
      <c r="H247" s="211" t="s">
        <v>448</v>
      </c>
      <c r="I247" s="197"/>
      <c r="J247" s="198"/>
      <c r="K247" s="66"/>
      <c r="L247" s="189"/>
      <c r="M247" s="191"/>
      <c r="N247" s="70"/>
      <c r="O247" s="27" t="s">
        <v>13</v>
      </c>
      <c r="P247" s="187">
        <v>45601</v>
      </c>
      <c r="Q247" s="187">
        <v>45748</v>
      </c>
      <c r="R247" s="187">
        <v>45715</v>
      </c>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f t="shared" ref="B248:D248" si="697">B247</f>
        <v>12</v>
      </c>
      <c r="C248" s="128" t="e">
        <f t="shared" ca="1" si="697"/>
        <v>#NAME?</v>
      </c>
      <c r="D248" s="127">
        <f t="shared" ca="1" si="697"/>
        <v>1</v>
      </c>
      <c r="E248" s="193"/>
      <c r="F248" s="93"/>
      <c r="G248" s="195"/>
      <c r="H248" s="199"/>
      <c r="I248" s="199"/>
      <c r="J248" s="200"/>
      <c r="K248" s="64"/>
      <c r="L248" s="130" t="s">
        <v>44</v>
      </c>
      <c r="M248" s="131">
        <v>20000</v>
      </c>
      <c r="N248" s="71"/>
      <c r="O248" s="27" t="s">
        <v>380</v>
      </c>
      <c r="P248" s="185" t="s">
        <v>12</v>
      </c>
      <c r="Q248" s="185" t="s">
        <v>12</v>
      </c>
      <c r="R248" s="185" t="s">
        <v>12</v>
      </c>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f t="shared" ref="B249:C249" si="698">B248</f>
        <v>12</v>
      </c>
      <c r="C249" s="128" t="e">
        <f t="shared" ca="1" si="698"/>
        <v>#NAME?</v>
      </c>
      <c r="D249" s="127">
        <f t="shared" ca="1" si="644"/>
        <v>1</v>
      </c>
      <c r="E249" s="38" t="s">
        <v>313</v>
      </c>
      <c r="F249" s="93"/>
      <c r="G249" s="196"/>
      <c r="H249" s="201"/>
      <c r="I249" s="201"/>
      <c r="J249" s="202"/>
      <c r="K249" s="64"/>
      <c r="L249" s="1" t="s">
        <v>2</v>
      </c>
      <c r="M249" s="6">
        <f>INDEX('BASE FORMAÇÃO'!D:D,B250+1)</f>
        <v>0</v>
      </c>
      <c r="N249" s="71"/>
      <c r="O249" s="27" t="s">
        <v>381</v>
      </c>
      <c r="P249" s="186" t="s">
        <v>433</v>
      </c>
      <c r="Q249" s="186" t="s">
        <v>435</v>
      </c>
      <c r="R249" s="186" t="s">
        <v>434</v>
      </c>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f t="shared" ref="B250:C250" si="699">B248</f>
        <v>12</v>
      </c>
      <c r="C250" s="128" t="e">
        <f t="shared" ca="1" si="699"/>
        <v>#NAME?</v>
      </c>
      <c r="D250" s="127">
        <f t="shared" ca="1" si="644"/>
        <v>1</v>
      </c>
      <c r="E250" s="203" t="e">
        <f t="shared" ref="E250" ca="1" si="700">C246</f>
        <v>#NAME?</v>
      </c>
      <c r="F250" s="93"/>
      <c r="G250" s="205" t="s">
        <v>304</v>
      </c>
      <c r="H250" s="207"/>
      <c r="I250" s="208"/>
      <c r="J250" s="208"/>
      <c r="K250" s="67"/>
      <c r="L250" s="28" t="s">
        <v>303</v>
      </c>
      <c r="M250" s="133">
        <f t="shared" ref="M250" si="701">IFERROR(INDEX(I252:I264,MATCH(MAX(J252:J264),J252:J264,0)),"")</f>
        <v>0.52078969958582699</v>
      </c>
      <c r="N250" s="71"/>
      <c r="O250" s="27" t="s">
        <v>18</v>
      </c>
      <c r="P250" s="106">
        <f>IF(P246="","",
IF(OR(P248="Orçamento",P247="",MAX('Tabela de Apoio'!$A:$A)&lt;=P247),
P246,
(INDEX('Tabela de Apoio'!$B:$B,MATCH('MAPA DE PREÇOS'!$O$8,'Tabela de Apoio'!$A:$A,1))/INDEX('Tabela de Apoio'!$B:$B,MATCH('MAPA DE PREÇOS'!P247,'Tabela de Apoio'!$A:$A,1)-1))*P246))</f>
        <v>0.11187858500098773</v>
      </c>
      <c r="Q250" s="106">
        <f>IF(Q246="","",
IF(OR(Q248="Orçamento",Q247="",MAX('Tabela de Apoio'!$A:$A)&lt;=Q247),
Q246,
(INDEX('Tabela de Apoio'!$B:$B,MATCH('MAPA DE PREÇOS'!$O$8,'Tabela de Apoio'!$A:$A,1))/INDEX('Tabela de Apoio'!$B:$B,MATCH('MAPA DE PREÇOS'!Q247,'Tabela de Apoio'!$A:$A,1)-1))*Q246))</f>
        <v>0.15853681932486632</v>
      </c>
      <c r="R250" s="106">
        <f>IF(R246="","",
IF(OR(R248="Orçamento",R247="",MAX('Tabela de Apoio'!$A:$A)&lt;=R247),
R246,
(INDEX('Tabela de Apoio'!$B:$B,MATCH('MAPA DE PREÇOS'!$O$8,'Tabela de Apoio'!$A:$A,1))/INDEX('Tabela de Apoio'!$B:$B,MATCH('MAPA DE PREÇOS'!R247,'Tabela de Apoio'!$A:$A,1)-1))*R246))</f>
        <v>0.36609666107038102</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f t="shared" ref="B251" si="702">B250</f>
        <v>12</v>
      </c>
      <c r="C251" s="128" t="e">
        <f t="shared" ref="C251" ca="1" si="703">C250</f>
        <v>#NAME?</v>
      </c>
      <c r="D251" s="127">
        <f t="shared" ca="1" si="644"/>
        <v>1</v>
      </c>
      <c r="E251" s="204"/>
      <c r="F251" s="93"/>
      <c r="G251" s="206"/>
      <c r="H251"/>
      <c r="I251"/>
      <c r="J251"/>
      <c r="N251" s="71"/>
      <c r="O251" s="27" t="s">
        <v>375</v>
      </c>
      <c r="P251" s="107">
        <f>IF(IFERROR(VLOOKUP(P248,'Tabela de Apoio'!$D:$E,2,FALSE),1)=1,"",P252)</f>
        <v>0.11187858500098773</v>
      </c>
      <c r="Q251" s="107">
        <f>IF(IFERROR(VLOOKUP(Q248,'Tabela de Apoio'!$D:$E,2,FALSE),1)=1,"",Q252)</f>
        <v>0.15853681932486632</v>
      </c>
      <c r="R251" s="107">
        <f>IF(IFERROR(VLOOKUP(R248,'Tabela de Apoio'!$D:$E,2,FALSE),1)=1,"",R252)</f>
        <v>0.36609666107038102</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f t="shared" ref="B252:C252" si="704">B251</f>
        <v>12</v>
      </c>
      <c r="C252" s="128" t="e">
        <f t="shared" ca="1" si="704"/>
        <v>#NAME?</v>
      </c>
      <c r="D252" s="127">
        <f t="shared" ca="1" si="644"/>
        <v>1</v>
      </c>
      <c r="E252" s="204"/>
      <c r="F252" s="93"/>
      <c r="G252" s="206"/>
      <c r="H252" s="134">
        <f t="shared" ref="H252" si="705">COUNT($P252:$XX252)</f>
        <v>3</v>
      </c>
      <c r="I252" s="132">
        <f t="shared" ref="I252" si="706">_xlfn.STDEV.P($P251:$XX252)/AVERAGE($P251:$XX252)</f>
        <v>0.52078969958582699</v>
      </c>
      <c r="J252" s="7">
        <f>ROW()</f>
        <v>252</v>
      </c>
      <c r="K252" s="67"/>
      <c r="L252" s="29" t="s">
        <v>10</v>
      </c>
      <c r="M252" s="30">
        <f t="shared" ref="M252" si="707">IFERROR(
IF(COUNTA(P246:AI246)=COUNTIF(P248:XX248,"Orçamento"),MIN(M257,M254),
IF(M255&lt;&gt;"",M255,
IF(M256&lt;&gt;"",M256,
M254
))),"")</f>
        <v>0.15853681932486632</v>
      </c>
      <c r="N252" s="71"/>
      <c r="O252" s="27" t="s">
        <v>376</v>
      </c>
      <c r="P252" s="106">
        <f t="shared" ref="P252:AI252" si="708">IFERROR(IF(P250="",
            "",
            IF(COUNT($P250:$XX250)&lt;=4,
               P250,
               IF(OR(P250&gt;(QUARTILE($P250:$XX250,3)+(QUARTILE($P250:$XX250,3)-QUARTILE($P250:$XX250,1))),
                     P250&lt;(QUARTILE($P250:$XX250,1)-(QUARTILE($P250:$XX250,3)-QUARTILE($P250:$XX250,1)))
                  ),
               "DESCARTADO",P250)
             )
  ),P250)</f>
        <v>0.11187858500098773</v>
      </c>
      <c r="Q252" s="106">
        <f t="shared" si="708"/>
        <v>0.15853681932486632</v>
      </c>
      <c r="R252" s="106">
        <f t="shared" si="708"/>
        <v>0.36609666107038102</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f t="shared" ref="B253" si="709">B252</f>
        <v>12</v>
      </c>
      <c r="C253" s="128" t="e">
        <f t="shared" ref="C253" ca="1" si="710">C252</f>
        <v>#NAME?</v>
      </c>
      <c r="D253" s="127">
        <f t="shared" ca="1" si="644"/>
        <v>1</v>
      </c>
      <c r="E253" s="204"/>
      <c r="F253" s="93"/>
      <c r="G253" s="206"/>
      <c r="H253"/>
      <c r="I253"/>
      <c r="J253"/>
      <c r="K253" s="66"/>
      <c r="L253" s="29" t="s">
        <v>360</v>
      </c>
      <c r="M253" s="30">
        <f t="shared" ref="M253" si="711">AVERAGE($P252:$XX252)</f>
        <v>0.21217068846541168</v>
      </c>
      <c r="N253" s="71"/>
      <c r="O253" s="27" t="str">
        <f t="shared" ref="O253" si="712">"1 POND"</f>
        <v>1 POND</v>
      </c>
      <c r="P253" s="107">
        <f>IF(IFERROR(VLOOKUP(P248,'Tabela de Apoio'!$D:$E,2,FALSE),1)=1,"",P254)</f>
        <v>0.11187858500098773</v>
      </c>
      <c r="Q253" s="107">
        <f>IF(IFERROR(VLOOKUP(Q248,'Tabela de Apoio'!$D:$E,2,FALSE),1)=1,"",Q254)</f>
        <v>0.15853681932486632</v>
      </c>
      <c r="R253" s="107" t="str">
        <f>IF(IFERROR(VLOOKUP(R248,'Tabela de Apoio'!$D:$E,2,FALSE),1)=1,"",R254)</f>
        <v>DESCARTADO</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f t="shared" si="643"/>
        <v>12</v>
      </c>
      <c r="C254" s="128" t="e">
        <f t="shared" ca="1" si="644"/>
        <v>#NAME?</v>
      </c>
      <c r="D254" s="127">
        <f t="shared" ca="1" si="644"/>
        <v>1</v>
      </c>
      <c r="E254" s="204"/>
      <c r="F254" s="93"/>
      <c r="G254" s="206"/>
      <c r="H254" s="134">
        <f t="shared" ref="H254" si="713">COUNT($P254:$XX254)</f>
        <v>2</v>
      </c>
      <c r="I254" s="132">
        <f t="shared" ref="I254" si="714">_xlfn.STDEV.P($P253:$XX254)/AVERAGE($P253:$XX254)</f>
        <v>0.17254281219739553</v>
      </c>
      <c r="J254" s="7">
        <f t="shared" ref="J254" si="715">IF(AND(H254&gt;2,
OR(L246="MÉDIA SANEADA",L246="MEDIANA SANEADA",
AND(L246="PREÇO ESTIMADO",NOT(AND(P248="Orçamento",COUNTA(P246:XX246)=COUNTIF(P248:XX248,"Orçamento")))))),
ROW(),0)</f>
        <v>0</v>
      </c>
      <c r="K254" s="66"/>
      <c r="L254" s="29" t="s">
        <v>361</v>
      </c>
      <c r="M254" s="30">
        <f t="shared" ref="M254" si="716">MEDIAN($P252:$XX252)</f>
        <v>0.15853681932486632</v>
      </c>
      <c r="N254" s="71"/>
      <c r="O254" s="27" t="str">
        <f t="shared" ref="O254" si="717">"1 RODADA"</f>
        <v>1 RODADA</v>
      </c>
      <c r="P254" s="107">
        <f t="shared" ref="P254:AI254" si="718">IF(P252="","",IF((_xlfn.STDEV.P($P251:$XX252)/AVERAGE($P251:$XX252))&lt;=25%,P252,IF(OR(P252&gt;(AVERAGE($P251:$XX252)+_xlfn.STDEV.P($P251:$XX252)),P252&lt;(AVERAGE($P251:$XX252)-_xlfn.STDEV.P($P251:$XX252))),"DESCARTADO",P252)))</f>
        <v>0.11187858500098773</v>
      </c>
      <c r="Q254" s="107">
        <f t="shared" si="718"/>
        <v>0.15853681932486632</v>
      </c>
      <c r="R254" s="107" t="str">
        <f t="shared" si="718"/>
        <v>DESCARTADO</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f t="shared" si="643"/>
        <v>12</v>
      </c>
      <c r="C255" s="128" t="e">
        <f t="shared" ca="1" si="644"/>
        <v>#NAME?</v>
      </c>
      <c r="D255" s="127">
        <f t="shared" ca="1" si="644"/>
        <v>1</v>
      </c>
      <c r="E255" s="204"/>
      <c r="F255" s="93"/>
      <c r="G255" s="206"/>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f>IF(IFERROR(VLOOKUP(P248,'Tabela de Apoio'!$D:$E,2,FALSE),1)=1,"",P256)</f>
        <v>0.11187858500098773</v>
      </c>
      <c r="Q255" s="107">
        <f>IF(IFERROR(VLOOKUP(Q248,'Tabela de Apoio'!$D:$E,2,FALSE),1)=1,"",Q256)</f>
        <v>0.15853681932486632</v>
      </c>
      <c r="R255" s="107" t="str">
        <f>IF(IFERROR(VLOOKUP(R248,'Tabela de Apoio'!$D:$E,2,FALSE),1)=1,"",R256)</f>
        <v>DESCARTADO</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f t="shared" si="643"/>
        <v>12</v>
      </c>
      <c r="C256" s="128" t="e">
        <f t="shared" ca="1" si="644"/>
        <v>#NAME?</v>
      </c>
      <c r="D256" s="127">
        <f t="shared" ca="1" si="644"/>
        <v>1</v>
      </c>
      <c r="E256" s="204"/>
      <c r="F256" s="93"/>
      <c r="G256" s="206"/>
      <c r="H256" s="134">
        <f t="shared" ref="H256" si="721">COUNT($P256:$XX256)</f>
        <v>2</v>
      </c>
      <c r="I256" s="132">
        <f t="shared" ref="I256" si="722">_xlfn.STDEV.P($P255:$XX256)/AVERAGE($P255:$XX256)</f>
        <v>0.17254281219739553</v>
      </c>
      <c r="J256" s="7">
        <f t="shared" ref="J256" si="723">IF(AND(H256&gt;2,
OR(L246="MÉDIA SANEADA",L246="MEDIANA SANEADA",
AND(L246="PREÇO ESTIMADO",NOT(AND(P248="Orçamento",COUNTA(P246:XX246)=COUNTIF(P248:XX248,"Orçamento")))))),
ROW(),0)</f>
        <v>0</v>
      </c>
      <c r="K256" s="66"/>
      <c r="L256" s="29" t="s">
        <v>362</v>
      </c>
      <c r="M256" s="30">
        <f t="shared" ref="M256" si="724" xml:space="preserve">
IF(H254&gt;2,MEDIAN(P253:XX254),
IF(H256&gt;2,MEDIAN(P255:XX256),
IF(H258&gt;2,MEDIAN(P257:XX258),
IF(H260&gt;2,MEDIAN(P259:XX260),
IF(H262&gt;2,MEDIAN(P261:XX262),
IF(H264&gt;2,MEDIAN(P263:XX264),
MEDIAN(P251:XX252)))))))</f>
        <v>0.15853681932486632</v>
      </c>
      <c r="N256" s="71"/>
      <c r="O256" s="27" t="str">
        <f t="shared" ref="O256" si="725">"2 RODADA"</f>
        <v>2 RODADA</v>
      </c>
      <c r="P256" s="107">
        <f t="shared" ref="P256:AI256" si="726">IF(P254="","",IF((_xlfn.STDEV.P($P253:$XX254)/AVERAGE($P253:$XX254))&lt;=25%,P254,IF(OR(P254&gt;(AVERAGE($P253:$XX254)+_xlfn.STDEV.P($P253:$XX254)),P254&lt;(AVERAGE($P253:$XX254)-_xlfn.STDEV.P($P253:$XX254))),"DESCARTADO",P254)))</f>
        <v>0.11187858500098773</v>
      </c>
      <c r="Q256" s="107">
        <f t="shared" si="726"/>
        <v>0.15853681932486632</v>
      </c>
      <c r="R256" s="107" t="str">
        <f t="shared" si="726"/>
        <v>DESCARTADO</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f t="shared" si="643"/>
        <v>12</v>
      </c>
      <c r="C257" s="128" t="e">
        <f t="shared" ca="1" si="644"/>
        <v>#NAME?</v>
      </c>
      <c r="D257" s="127">
        <f t="shared" ca="1" si="644"/>
        <v>1</v>
      </c>
      <c r="E257" s="204"/>
      <c r="F257" s="93"/>
      <c r="G257" s="206"/>
      <c r="H257"/>
      <c r="I257"/>
      <c r="J257"/>
      <c r="K257" s="66"/>
      <c r="L257" s="29" t="s">
        <v>359</v>
      </c>
      <c r="M257" s="30">
        <f t="shared" ref="M257" si="727">HARMEAN($P251:$XX252)</f>
        <v>0.1668756032585153</v>
      </c>
      <c r="N257" s="71"/>
      <c r="O257" s="27" t="str">
        <f t="shared" ref="O257" si="728">"3 POND"</f>
        <v>3 POND</v>
      </c>
      <c r="P257" s="107">
        <f>IF(IFERROR(VLOOKUP(P248,'Tabela de Apoio'!$D:$E,2,FALSE),1)=1,"",P258)</f>
        <v>0.11187858500098773</v>
      </c>
      <c r="Q257" s="107">
        <f>IF(IFERROR(VLOOKUP(Q248,'Tabela de Apoio'!$D:$E,2,FALSE),1)=1,"",Q258)</f>
        <v>0.15853681932486632</v>
      </c>
      <c r="R257" s="107" t="str">
        <f>IF(IFERROR(VLOOKUP(R248,'Tabela de Apoio'!$D:$E,2,FALSE),1)=1,"",R258)</f>
        <v>DESCARTADO</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f t="shared" si="643"/>
        <v>12</v>
      </c>
      <c r="C258" s="128" t="e">
        <f t="shared" ca="1" si="644"/>
        <v>#NAME?</v>
      </c>
      <c r="D258" s="127">
        <f t="shared" ca="1" si="644"/>
        <v>1</v>
      </c>
      <c r="E258" s="204"/>
      <c r="F258" s="93"/>
      <c r="G258" s="206"/>
      <c r="H258" s="134">
        <f t="shared" ref="H258" si="729">COUNT($P258:$XX258)</f>
        <v>2</v>
      </c>
      <c r="I258" s="132">
        <f t="shared" ref="I258" si="730">_xlfn.STDEV.P($P257:$XX258)/AVERAGE($P257:$XX258)</f>
        <v>0.17254281219739553</v>
      </c>
      <c r="J258" s="7">
        <f t="shared" ref="J258" si="731">IF(AND(H258&gt;2,
OR(L246="MÉDIA SANEADA",L246="MEDIANA SANEADA",
AND(L246="PREÇO ESTIMADO",NOT(AND(P248="Orçamento",COUNTA(P246:XX246)=COUNTIF(P248:XX248,"Orçamento")))))),
ROW(),0)</f>
        <v>0</v>
      </c>
      <c r="K258" s="66"/>
      <c r="L258" s="29" t="s">
        <v>41</v>
      </c>
      <c r="M258" s="30">
        <f t="shared" ref="M258" si="732">IFERROR(_xlfn.QUARTILE.EXC($P252:$XX252,1),"")</f>
        <v>0.11187858500098773</v>
      </c>
      <c r="N258" s="71"/>
      <c r="O258" s="27" t="str">
        <f t="shared" ref="O258" si="733">"3 RODADA"</f>
        <v>3 RODADA</v>
      </c>
      <c r="P258" s="107">
        <f t="shared" ref="P258:AI258" si="734">IF(P256="","",IF((_xlfn.STDEV.P($P255:$XX256)/AVERAGE($P255:$XX256))&lt;=25%,P256,IF(OR(P256&gt;(AVERAGE($P255:$XX256)+_xlfn.STDEV.P($P255:$XX256)),P256&lt;(AVERAGE($P255:$XX256)-_xlfn.STDEV.P($P255:$XX256))),"DESCARTADO",P256)))</f>
        <v>0.11187858500098773</v>
      </c>
      <c r="Q258" s="107">
        <f t="shared" si="734"/>
        <v>0.15853681932486632</v>
      </c>
      <c r="R258" s="107" t="str">
        <f t="shared" si="734"/>
        <v>DESCARTADO</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f t="shared" si="643"/>
        <v>12</v>
      </c>
      <c r="C259" s="128" t="e">
        <f t="shared" ca="1" si="644"/>
        <v>#NAME?</v>
      </c>
      <c r="D259" s="127">
        <f t="shared" ca="1" si="644"/>
        <v>1</v>
      </c>
      <c r="E259" s="204"/>
      <c r="F259" s="93"/>
      <c r="G259" s="206"/>
      <c r="H259"/>
      <c r="I259"/>
      <c r="J259"/>
      <c r="K259" s="66"/>
      <c r="L259" s="29" t="s">
        <v>39</v>
      </c>
      <c r="M259" s="30">
        <f t="shared" ref="M259" si="735">IFERROR(_xlfn.QUARTILE.EXC($P252:$XX252,3),"")</f>
        <v>0.36609666107038102</v>
      </c>
      <c r="N259" s="71"/>
      <c r="O259" s="27" t="str">
        <f t="shared" ref="O259" si="736">"4 POND"</f>
        <v>4 POND</v>
      </c>
      <c r="P259" s="107">
        <f>IF(IFERROR(VLOOKUP(P248,'Tabela de Apoio'!$D:$E,2,FALSE),1)=1,"",P260)</f>
        <v>0.11187858500098773</v>
      </c>
      <c r="Q259" s="107">
        <f>IF(IFERROR(VLOOKUP(Q248,'Tabela de Apoio'!$D:$E,2,FALSE),1)=1,"",Q260)</f>
        <v>0.15853681932486632</v>
      </c>
      <c r="R259" s="107" t="str">
        <f>IF(IFERROR(VLOOKUP(R248,'Tabela de Apoio'!$D:$E,2,FALSE),1)=1,"",R260)</f>
        <v>DESCARTADO</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f t="shared" si="643"/>
        <v>12</v>
      </c>
      <c r="C260" s="128" t="e">
        <f t="shared" ca="1" si="644"/>
        <v>#NAME?</v>
      </c>
      <c r="D260" s="127">
        <f t="shared" ca="1" si="644"/>
        <v>1</v>
      </c>
      <c r="E260" s="204"/>
      <c r="F260" s="93"/>
      <c r="G260" s="206"/>
      <c r="H260" s="134">
        <f t="shared" ref="H260" si="737">COUNT($P260:$XX260)</f>
        <v>2</v>
      </c>
      <c r="I260" s="132">
        <f t="shared" ref="I260" si="738">_xlfn.STDEV.P($P259:$XX260)/AVERAGE($P259:$XX260)</f>
        <v>0.17254281219739553</v>
      </c>
      <c r="J260" s="7">
        <f t="shared" ref="J260" si="739">IF(AND(H260&gt;2,
OR(L246="MÉDIA SANEADA",L246="MEDIANA SANEADA",
AND(L246="PREÇO ESTIMADO",NOT(AND(P248="Orçamento",COUNTA(P246:XX246)=COUNTIF(P248:XX248,"Orçamento")))))),
ROW(),0)</f>
        <v>0</v>
      </c>
      <c r="K260" s="66"/>
      <c r="L260" s="29" t="s">
        <v>42</v>
      </c>
      <c r="M260" s="30">
        <f t="shared" ref="M260" si="740">MIN($P252:$XX252)</f>
        <v>0.11187858500098773</v>
      </c>
      <c r="N260" s="71"/>
      <c r="O260" s="27" t="str">
        <f t="shared" ref="O260" si="741">"4 RODADA"</f>
        <v>4 RODADA</v>
      </c>
      <c r="P260" s="107">
        <f t="shared" ref="P260:AI260" si="742">IF(P258="","",IF((_xlfn.STDEV.P($P257:$XX258)/AVERAGE($P257:$XX258))&lt;=25%,P258,IF(OR(P258&gt;(AVERAGE($P257:$XX258)+_xlfn.STDEV.P($P257:$XX258)),P258&lt;(AVERAGE($P257:$XX258)-_xlfn.STDEV.P($P257:$XX258))),"DESCARTADO",P258)))</f>
        <v>0.11187858500098773</v>
      </c>
      <c r="Q260" s="107">
        <f t="shared" si="742"/>
        <v>0.15853681932486632</v>
      </c>
      <c r="R260" s="107" t="str">
        <f t="shared" si="742"/>
        <v>DESCARTADO</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f t="shared" si="643"/>
        <v>12</v>
      </c>
      <c r="C261" s="128" t="e">
        <f t="shared" ca="1" si="644"/>
        <v>#NAME?</v>
      </c>
      <c r="D261" s="127">
        <f t="shared" ca="1" si="644"/>
        <v>1</v>
      </c>
      <c r="E261" s="204"/>
      <c r="F261" s="93"/>
      <c r="G261" s="206"/>
      <c r="H261"/>
      <c r="I261"/>
      <c r="J261"/>
      <c r="K261" s="66"/>
      <c r="L261" s="29" t="s">
        <v>40</v>
      </c>
      <c r="M261" s="30">
        <f t="shared" ref="M261" si="743">MAX($P252:$XX252)</f>
        <v>0.36609666107038102</v>
      </c>
      <c r="N261" s="71"/>
      <c r="O261" s="27" t="str">
        <f t="shared" ref="O261" si="744">"5 POND"</f>
        <v>5 POND</v>
      </c>
      <c r="P261" s="107">
        <f>IF(IFERROR(VLOOKUP(P248,'Tabela de Apoio'!$D:$E,2,FALSE),1)=1,"",P262)</f>
        <v>0.11187858500098773</v>
      </c>
      <c r="Q261" s="107">
        <f>IF(IFERROR(VLOOKUP(Q248,'Tabela de Apoio'!$D:$E,2,FALSE),1)=1,"",Q262)</f>
        <v>0.15853681932486632</v>
      </c>
      <c r="R261" s="107" t="str">
        <f>IF(IFERROR(VLOOKUP(R248,'Tabela de Apoio'!$D:$E,2,FALSE),1)=1,"",R262)</f>
        <v>DESCARTADO</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f t="shared" si="643"/>
        <v>12</v>
      </c>
      <c r="C262" s="128" t="e">
        <f t="shared" ca="1" si="644"/>
        <v>#NAME?</v>
      </c>
      <c r="D262" s="127">
        <f t="shared" ca="1" si="644"/>
        <v>1</v>
      </c>
      <c r="E262" s="204"/>
      <c r="F262" s="93"/>
      <c r="G262" s="206"/>
      <c r="H262" s="134">
        <f t="shared" ref="H262" si="745">COUNT($P262:$XX262)</f>
        <v>2</v>
      </c>
      <c r="I262" s="132">
        <f t="shared" ref="I262" si="746">_xlfn.STDEV.P($P261:$XX262)/AVERAGE($P261:$XX262)</f>
        <v>0.17254281219739553</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f t="shared" ref="P262:AI262" si="749">IF(P260="","",IF((_xlfn.STDEV.P($P259:$XX260)/AVERAGE($P259:$XX260))&lt;=25%,P260,IF(OR(P260&gt;(AVERAGE($P259:$XX260)+_xlfn.STDEV.P($P259:$XX260)),P260&lt;(AVERAGE($P259:$XX260)-_xlfn.STDEV.P($P259:$XX260))),"DESCARTADO",P260)))</f>
        <v>0.11187858500098773</v>
      </c>
      <c r="Q262" s="107">
        <f t="shared" si="749"/>
        <v>0.15853681932486632</v>
      </c>
      <c r="R262" s="107" t="str">
        <f t="shared" si="749"/>
        <v>DESCARTADO</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f t="shared" si="643"/>
        <v>12</v>
      </c>
      <c r="C263" s="128" t="e">
        <f t="shared" ca="1" si="644"/>
        <v>#NAME?</v>
      </c>
      <c r="D263" s="127">
        <f t="shared" ca="1" si="644"/>
        <v>1</v>
      </c>
      <c r="E263" s="204"/>
      <c r="F263" s="93"/>
      <c r="G263" s="206"/>
      <c r="H263"/>
      <c r="I263"/>
      <c r="J263"/>
      <c r="K263" s="66"/>
      <c r="L263" s="22"/>
      <c r="M263" s="22"/>
      <c r="N263" s="71"/>
      <c r="O263" s="27" t="str">
        <f t="shared" ref="O263" si="750">"6 POND"</f>
        <v>6 POND</v>
      </c>
      <c r="P263" s="107">
        <f>IF(IFERROR(VLOOKUP(P248,'Tabela de Apoio'!$D:$E,2,FALSE),1)=1,"",P264)</f>
        <v>0.11187858500098773</v>
      </c>
      <c r="Q263" s="107">
        <f>IF(IFERROR(VLOOKUP(Q248,'Tabela de Apoio'!$D:$E,2,FALSE),1)=1,"",Q264)</f>
        <v>0.15853681932486632</v>
      </c>
      <c r="R263" s="107" t="str">
        <f>IF(IFERROR(VLOOKUP(R248,'Tabela de Apoio'!$D:$E,2,FALSE),1)=1,"",R264)</f>
        <v>DESCARTADO</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f t="shared" si="643"/>
        <v>12</v>
      </c>
      <c r="C264" s="128" t="e">
        <f t="shared" ca="1" si="644"/>
        <v>#NAME?</v>
      </c>
      <c r="D264" s="127">
        <f t="shared" ca="1" si="644"/>
        <v>1</v>
      </c>
      <c r="E264" s="204"/>
      <c r="F264" s="93"/>
      <c r="G264" s="206"/>
      <c r="H264" s="134">
        <f t="shared" ref="H264" si="751">COUNT($P264:$XX264)</f>
        <v>2</v>
      </c>
      <c r="I264" s="132">
        <f t="shared" ref="I264" si="752">_xlfn.STDEV.P($P263:$XX264)/AVERAGE($P263:$XX264)</f>
        <v>0.17254281219739553</v>
      </c>
      <c r="J264" s="7">
        <f t="shared" ref="J264" si="753">IF(AND(H264&gt;2,
OR(L246="MÉDIA SANEADA",L246="MEDIANA SANEADA",
AND(L246="PREÇO ESTIMADO",NOT(AND(P248="Orçamento",COUNTA(P246:XX246)=COUNTIF(P248:XX248,"Orçamento")))))),
ROW(),0)</f>
        <v>0</v>
      </c>
      <c r="N264" s="71"/>
      <c r="O264" s="27" t="str">
        <f t="shared" ref="O264" si="754">"6 RODADA"</f>
        <v>6 RODADA</v>
      </c>
      <c r="P264" s="107">
        <f t="shared" ref="P264:AI264" si="755">IFERROR(IF(P262="","",IF((_xlfn.STDEV.P($P261:$XX262)/AVERAGE($P261:$XX262))&lt;=25%,P262,IF(OR(P262&gt;(AVERAGE($P261:$XX262)+_xlfn.STDEV.P($P261:$XX262)),P262&lt;(AVERAGE($P261:$XX262)-_xlfn.STDEV.P($P261:$XX262))),"DESCARTADO",P262))),)</f>
        <v>0.11187858500098773</v>
      </c>
      <c r="Q264" s="107">
        <f t="shared" si="755"/>
        <v>0.15853681932486632</v>
      </c>
      <c r="R264" s="107" t="str">
        <f t="shared" si="755"/>
        <v>DESCARTADO</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f t="shared" si="643"/>
        <v>12</v>
      </c>
      <c r="C265" s="128" t="e">
        <f t="shared" ca="1" si="644"/>
        <v>#NAME?</v>
      </c>
      <c r="D265" s="127">
        <f t="shared" ca="1" si="644"/>
        <v>1</v>
      </c>
      <c r="E265" s="204"/>
      <c r="F265" s="136"/>
      <c r="G265" s="206"/>
      <c r="H265" s="209"/>
      <c r="I265" s="209"/>
      <c r="J265" s="210"/>
      <c r="K265" s="67"/>
      <c r="L265" s="1" t="s">
        <v>43</v>
      </c>
      <c r="M265" s="143">
        <f t="shared" ref="M265" si="756">IFERROR(ROUND(M246*M248,2),"")</f>
        <v>3170</v>
      </c>
      <c r="O265" s="27" t="s">
        <v>363</v>
      </c>
      <c r="P265" s="107">
        <f t="shared" ref="P265:AI286" si="757">INDEX(P252:P264,MATCH(MAX($J252:$J264),$J252:$J264,0))</f>
        <v>0.11187858500098773</v>
      </c>
      <c r="Q265" s="107">
        <f t="shared" si="757"/>
        <v>0.15853681932486632</v>
      </c>
      <c r="R265" s="107">
        <f t="shared" si="757"/>
        <v>0.36609666107038102</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 ca="1">IF(_xlfn.ISFORMULA(E271),MAX(INDEX('BASE FORMAÇÃO'!A:A,B267+1),1),E271)</f>
        <v>#NAME?</v>
      </c>
      <c r="D267" s="127">
        <f t="shared" ref="D267" ca="1" si="759">IFERROR(IF(C267=C257,D257+1,1),1)</f>
        <v>1</v>
      </c>
      <c r="E267" s="38" t="s">
        <v>9</v>
      </c>
      <c r="F267" s="73"/>
      <c r="G267" s="38" t="s">
        <v>15</v>
      </c>
      <c r="H267" s="135" t="e">
        <f>INDEX('BASE FORMAÇÃO'!B:B,B267+1)</f>
        <v>#VALUE!</v>
      </c>
      <c r="I267" s="181" t="s">
        <v>16</v>
      </c>
      <c r="J267" s="6" t="e">
        <f>INDEX('BASE FORMAÇÃO'!K:K,B267+1)</f>
        <v>#VALUE!</v>
      </c>
      <c r="K267" s="65"/>
      <c r="L267" s="188" t="s">
        <v>10</v>
      </c>
      <c r="M267" s="190"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ca="1" si="761"/>
        <v>#NAME?</v>
      </c>
      <c r="D268" s="127">
        <f t="shared" ca="1" si="761"/>
        <v>1</v>
      </c>
      <c r="E268" s="192">
        <f t="shared" ref="E268" ca="1" si="762">D267</f>
        <v>1</v>
      </c>
      <c r="F268" s="92"/>
      <c r="G268" s="194" t="s">
        <v>1</v>
      </c>
      <c r="H268" s="197" t="e">
        <f>INDEX('BASE FORMAÇÃO'!C:C,B267+1)</f>
        <v>#VALUE!</v>
      </c>
      <c r="I268" s="197"/>
      <c r="J268" s="198"/>
      <c r="K268" s="66"/>
      <c r="L268" s="189"/>
      <c r="M268" s="191"/>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ca="1" si="763"/>
        <v>#NAME?</v>
      </c>
      <c r="D269" s="127">
        <f t="shared" ca="1" si="763"/>
        <v>1</v>
      </c>
      <c r="E269" s="193"/>
      <c r="F269" s="93"/>
      <c r="G269" s="195"/>
      <c r="H269" s="199"/>
      <c r="I269" s="199"/>
      <c r="J269" s="200"/>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ca="1" si="764"/>
        <v>#NAME?</v>
      </c>
      <c r="D270" s="127">
        <f t="shared" ca="1" si="644"/>
        <v>1</v>
      </c>
      <c r="E270" s="38" t="s">
        <v>313</v>
      </c>
      <c r="F270" s="93"/>
      <c r="G270" s="196"/>
      <c r="H270" s="201"/>
      <c r="I270" s="201"/>
      <c r="J270" s="202"/>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ca="1" si="765"/>
        <v>#NAME?</v>
      </c>
      <c r="D271" s="127">
        <f t="shared" ca="1" si="644"/>
        <v>1</v>
      </c>
      <c r="E271" s="203" t="e">
        <f t="shared" ref="E271" ca="1" si="766">C267</f>
        <v>#NAME?</v>
      </c>
      <c r="F271" s="93"/>
      <c r="G271" s="205" t="s">
        <v>304</v>
      </c>
      <c r="H271" s="207"/>
      <c r="I271" s="208"/>
      <c r="J271" s="208"/>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ca="1" si="769">C271</f>
        <v>#NAME?</v>
      </c>
      <c r="D272" s="127">
        <f t="shared" ca="1" si="644"/>
        <v>1</v>
      </c>
      <c r="E272" s="204"/>
      <c r="F272" s="93"/>
      <c r="G272" s="206"/>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ca="1" si="770"/>
        <v>#NAME?</v>
      </c>
      <c r="D273" s="127">
        <f t="shared" ca="1" si="644"/>
        <v>1</v>
      </c>
      <c r="E273" s="204"/>
      <c r="F273" s="93"/>
      <c r="G273" s="206"/>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ca="1" si="776">C273</f>
        <v>#NAME?</v>
      </c>
      <c r="D274" s="127">
        <f t="shared" ca="1" si="644"/>
        <v>1</v>
      </c>
      <c r="E274" s="204"/>
      <c r="F274" s="93"/>
      <c r="G274" s="206"/>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ca="1" si="644"/>
        <v>#NAME?</v>
      </c>
      <c r="D275" s="127">
        <f t="shared" ca="1" si="644"/>
        <v>1</v>
      </c>
      <c r="E275" s="204"/>
      <c r="F275" s="93"/>
      <c r="G275" s="206"/>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ca="1" si="644"/>
        <v>#NAME?</v>
      </c>
      <c r="D276" s="127">
        <f t="shared" ca="1" si="644"/>
        <v>1</v>
      </c>
      <c r="E276" s="204"/>
      <c r="F276" s="93"/>
      <c r="G276" s="206"/>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ca="1" si="644"/>
        <v>#NAME?</v>
      </c>
      <c r="D277" s="127">
        <f t="shared" ca="1" si="644"/>
        <v>1</v>
      </c>
      <c r="E277" s="204"/>
      <c r="F277" s="93"/>
      <c r="G277" s="206"/>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ca="1" si="644"/>
        <v>#NAME?</v>
      </c>
      <c r="D278" s="127">
        <f t="shared" ca="1" si="644"/>
        <v>1</v>
      </c>
      <c r="E278" s="204"/>
      <c r="F278" s="93"/>
      <c r="G278" s="206"/>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ca="1" si="644"/>
        <v>#NAME?</v>
      </c>
      <c r="D279" s="127">
        <f t="shared" ca="1" si="644"/>
        <v>1</v>
      </c>
      <c r="E279" s="204"/>
      <c r="F279" s="93"/>
      <c r="G279" s="206"/>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ca="1" si="644"/>
        <v>#NAME?</v>
      </c>
      <c r="D280" s="127">
        <f t="shared" ca="1" si="644"/>
        <v>1</v>
      </c>
      <c r="E280" s="204"/>
      <c r="F280" s="93"/>
      <c r="G280" s="206"/>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ca="1" si="644"/>
        <v>#NAME?</v>
      </c>
      <c r="D281" s="127">
        <f t="shared" ca="1" si="644"/>
        <v>1</v>
      </c>
      <c r="E281" s="204"/>
      <c r="F281" s="93"/>
      <c r="G281" s="206"/>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ca="1" si="644"/>
        <v>#NAME?</v>
      </c>
      <c r="D282" s="127">
        <f t="shared" ca="1" si="644"/>
        <v>1</v>
      </c>
      <c r="E282" s="204"/>
      <c r="F282" s="93"/>
      <c r="G282" s="206"/>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ca="1" si="644"/>
        <v>#NAME?</v>
      </c>
      <c r="D283" s="127">
        <f t="shared" ca="1" si="644"/>
        <v>1</v>
      </c>
      <c r="E283" s="204"/>
      <c r="F283" s="93"/>
      <c r="G283" s="206"/>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ca="1" si="644"/>
        <v>#NAME?</v>
      </c>
      <c r="D284" s="127">
        <f t="shared" ca="1" si="644"/>
        <v>1</v>
      </c>
      <c r="E284" s="204"/>
      <c r="F284" s="93"/>
      <c r="G284" s="206"/>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ca="1" si="644"/>
        <v>#NAME?</v>
      </c>
      <c r="D285" s="127">
        <f t="shared" ca="1" si="644"/>
        <v>1</v>
      </c>
      <c r="E285" s="204"/>
      <c r="F285" s="93"/>
      <c r="G285" s="206"/>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ca="1" si="644"/>
        <v>#NAME?</v>
      </c>
      <c r="D286" s="127">
        <f t="shared" ca="1" si="644"/>
        <v>1</v>
      </c>
      <c r="E286" s="204"/>
      <c r="F286" s="136"/>
      <c r="G286" s="206"/>
      <c r="H286" s="209"/>
      <c r="I286" s="209"/>
      <c r="J286" s="210"/>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 ca="1">IF(_xlfn.ISFORMULA(E292),MAX(INDEX('BASE FORMAÇÃO'!A:A,B288+1),1),E292)</f>
        <v>#NAME?</v>
      </c>
      <c r="D288" s="127">
        <f t="shared" ref="D288" ca="1" si="825">IFERROR(IF(C288=C278,D278+1,1),1)</f>
        <v>1</v>
      </c>
      <c r="E288" s="38" t="s">
        <v>9</v>
      </c>
      <c r="F288" s="73"/>
      <c r="G288" s="38" t="s">
        <v>15</v>
      </c>
      <c r="H288" s="135" t="e">
        <f>INDEX('BASE FORMAÇÃO'!B:B,B288+1)</f>
        <v>#VALUE!</v>
      </c>
      <c r="I288" s="181" t="s">
        <v>16</v>
      </c>
      <c r="J288" s="6" t="e">
        <f>INDEX('BASE FORMAÇÃO'!K:K,B288+1)</f>
        <v>#VALUE!</v>
      </c>
      <c r="K288" s="65"/>
      <c r="L288" s="188" t="s">
        <v>10</v>
      </c>
      <c r="M288" s="190"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ca="1" si="827"/>
        <v>#NAME?</v>
      </c>
      <c r="D289" s="127">
        <f t="shared" ca="1" si="827"/>
        <v>1</v>
      </c>
      <c r="E289" s="192">
        <f t="shared" ref="E289" ca="1" si="828">D288</f>
        <v>1</v>
      </c>
      <c r="F289" s="92"/>
      <c r="G289" s="194" t="s">
        <v>1</v>
      </c>
      <c r="H289" s="197" t="e">
        <f>INDEX('BASE FORMAÇÃO'!C:C,B288+1)</f>
        <v>#VALUE!</v>
      </c>
      <c r="I289" s="197"/>
      <c r="J289" s="198"/>
      <c r="K289" s="66"/>
      <c r="L289" s="189"/>
      <c r="M289" s="191"/>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ca="1" si="829"/>
        <v>#NAME?</v>
      </c>
      <c r="D290" s="127">
        <f t="shared" ca="1" si="829"/>
        <v>1</v>
      </c>
      <c r="E290" s="193"/>
      <c r="F290" s="93"/>
      <c r="G290" s="195"/>
      <c r="H290" s="199"/>
      <c r="I290" s="199"/>
      <c r="J290" s="200"/>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ca="1" si="830"/>
        <v>#NAME?</v>
      </c>
      <c r="D291" s="127">
        <f t="shared" ca="1" si="644"/>
        <v>1</v>
      </c>
      <c r="E291" s="38" t="s">
        <v>313</v>
      </c>
      <c r="F291" s="93"/>
      <c r="G291" s="196"/>
      <c r="H291" s="201"/>
      <c r="I291" s="201"/>
      <c r="J291" s="202"/>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ca="1" si="831"/>
        <v>#NAME?</v>
      </c>
      <c r="D292" s="127">
        <f t="shared" ca="1" si="644"/>
        <v>1</v>
      </c>
      <c r="E292" s="203" t="e">
        <f t="shared" ref="E292" ca="1" si="832">C288</f>
        <v>#NAME?</v>
      </c>
      <c r="F292" s="93"/>
      <c r="G292" s="205" t="s">
        <v>304</v>
      </c>
      <c r="H292" s="207"/>
      <c r="I292" s="208"/>
      <c r="J292" s="208"/>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ca="1" si="835">C292</f>
        <v>#NAME?</v>
      </c>
      <c r="D293" s="127">
        <f t="shared" ca="1" si="644"/>
        <v>1</v>
      </c>
      <c r="E293" s="204"/>
      <c r="F293" s="93"/>
      <c r="G293" s="206"/>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ca="1" si="836"/>
        <v>#NAME?</v>
      </c>
      <c r="D294" s="127">
        <f t="shared" ca="1" si="644"/>
        <v>1</v>
      </c>
      <c r="E294" s="204"/>
      <c r="F294" s="93"/>
      <c r="G294" s="206"/>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ca="1" si="842">C294</f>
        <v>#NAME?</v>
      </c>
      <c r="D295" s="127">
        <f t="shared" ca="1" si="644"/>
        <v>1</v>
      </c>
      <c r="E295" s="204"/>
      <c r="F295" s="93"/>
      <c r="G295" s="206"/>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ca="1" si="842"/>
        <v>#NAME?</v>
      </c>
      <c r="D296" s="127">
        <f t="shared" ca="1" si="842"/>
        <v>1</v>
      </c>
      <c r="E296" s="204"/>
      <c r="F296" s="93"/>
      <c r="G296" s="206"/>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ca="1" si="842"/>
        <v>#NAME?</v>
      </c>
      <c r="D297" s="127">
        <f t="shared" ca="1" si="842"/>
        <v>1</v>
      </c>
      <c r="E297" s="204"/>
      <c r="F297" s="93"/>
      <c r="G297" s="206"/>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ca="1" si="842"/>
        <v>#NAME?</v>
      </c>
      <c r="D298" s="127">
        <f t="shared" ca="1" si="842"/>
        <v>1</v>
      </c>
      <c r="E298" s="204"/>
      <c r="F298" s="93"/>
      <c r="G298" s="206"/>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ca="1" si="842"/>
        <v>#NAME?</v>
      </c>
      <c r="D299" s="127">
        <f t="shared" ca="1" si="842"/>
        <v>1</v>
      </c>
      <c r="E299" s="204"/>
      <c r="F299" s="93"/>
      <c r="G299" s="206"/>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ca="1" si="842"/>
        <v>#NAME?</v>
      </c>
      <c r="D300" s="127">
        <f t="shared" ca="1" si="842"/>
        <v>1</v>
      </c>
      <c r="E300" s="204"/>
      <c r="F300" s="93"/>
      <c r="G300" s="206"/>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ca="1" si="842"/>
        <v>#NAME?</v>
      </c>
      <c r="D301" s="127">
        <f t="shared" ca="1" si="842"/>
        <v>1</v>
      </c>
      <c r="E301" s="204"/>
      <c r="F301" s="93"/>
      <c r="G301" s="206"/>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ca="1" si="842"/>
        <v>#NAME?</v>
      </c>
      <c r="D302" s="127">
        <f t="shared" ca="1" si="842"/>
        <v>1</v>
      </c>
      <c r="E302" s="204"/>
      <c r="F302" s="93"/>
      <c r="G302" s="206"/>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ca="1" si="842"/>
        <v>#NAME?</v>
      </c>
      <c r="D303" s="127">
        <f t="shared" ca="1" si="842"/>
        <v>1</v>
      </c>
      <c r="E303" s="204"/>
      <c r="F303" s="93"/>
      <c r="G303" s="206"/>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ca="1" si="842"/>
        <v>#NAME?</v>
      </c>
      <c r="D304" s="127">
        <f t="shared" ca="1" si="842"/>
        <v>1</v>
      </c>
      <c r="E304" s="204"/>
      <c r="F304" s="93"/>
      <c r="G304" s="206"/>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ca="1" si="842"/>
        <v>#NAME?</v>
      </c>
      <c r="D305" s="127">
        <f t="shared" ca="1" si="842"/>
        <v>1</v>
      </c>
      <c r="E305" s="204"/>
      <c r="F305" s="93"/>
      <c r="G305" s="206"/>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ca="1" si="842"/>
        <v>#NAME?</v>
      </c>
      <c r="D306" s="127">
        <f t="shared" ca="1" si="842"/>
        <v>1</v>
      </c>
      <c r="E306" s="204"/>
      <c r="F306" s="93"/>
      <c r="G306" s="206"/>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ca="1" si="842"/>
        <v>#NAME?</v>
      </c>
      <c r="D307" s="127">
        <f t="shared" ca="1" si="842"/>
        <v>1</v>
      </c>
      <c r="E307" s="204"/>
      <c r="F307" s="136"/>
      <c r="G307" s="206"/>
      <c r="H307" s="209"/>
      <c r="I307" s="209"/>
      <c r="J307" s="210"/>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 ca="1">IF(_xlfn.ISFORMULA(E313),MAX(INDEX('BASE FORMAÇÃO'!A:A,B309+1),1),E313)</f>
        <v>#NAME?</v>
      </c>
      <c r="D309" s="127">
        <f t="shared" ref="D309" ca="1" si="891">IFERROR(IF(C309=C299,D299+1,1),1)</f>
        <v>1</v>
      </c>
      <c r="E309" s="38" t="s">
        <v>9</v>
      </c>
      <c r="F309" s="73"/>
      <c r="G309" s="38" t="s">
        <v>15</v>
      </c>
      <c r="H309" s="135" t="e">
        <f>INDEX('BASE FORMAÇÃO'!B:B,B309+1)</f>
        <v>#VALUE!</v>
      </c>
      <c r="I309" s="181" t="s">
        <v>16</v>
      </c>
      <c r="J309" s="6" t="e">
        <f>INDEX('BASE FORMAÇÃO'!K:K,B309+1)</f>
        <v>#VALUE!</v>
      </c>
      <c r="K309" s="65"/>
      <c r="L309" s="188" t="s">
        <v>10</v>
      </c>
      <c r="M309" s="190"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ca="1" si="893"/>
        <v>#NAME?</v>
      </c>
      <c r="D310" s="127">
        <f t="shared" ca="1" si="893"/>
        <v>1</v>
      </c>
      <c r="E310" s="192">
        <f t="shared" ref="E310" ca="1" si="894">D309</f>
        <v>1</v>
      </c>
      <c r="F310" s="92"/>
      <c r="G310" s="194" t="s">
        <v>1</v>
      </c>
      <c r="H310" s="197" t="e">
        <f>INDEX('BASE FORMAÇÃO'!C:C,B309+1)</f>
        <v>#VALUE!</v>
      </c>
      <c r="I310" s="197"/>
      <c r="J310" s="198"/>
      <c r="K310" s="66"/>
      <c r="L310" s="189"/>
      <c r="M310" s="191"/>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ca="1" si="895"/>
        <v>#NAME?</v>
      </c>
      <c r="D311" s="127">
        <f t="shared" ca="1" si="895"/>
        <v>1</v>
      </c>
      <c r="E311" s="193"/>
      <c r="F311" s="93"/>
      <c r="G311" s="195"/>
      <c r="H311" s="199"/>
      <c r="I311" s="199"/>
      <c r="J311" s="200"/>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ca="1" si="896"/>
        <v>#NAME?</v>
      </c>
      <c r="D312" s="127">
        <f t="shared" ca="1" si="842"/>
        <v>1</v>
      </c>
      <c r="E312" s="38" t="s">
        <v>313</v>
      </c>
      <c r="F312" s="93"/>
      <c r="G312" s="196"/>
      <c r="H312" s="201"/>
      <c r="I312" s="201"/>
      <c r="J312" s="202"/>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ca="1" si="897"/>
        <v>#NAME?</v>
      </c>
      <c r="D313" s="127">
        <f t="shared" ca="1" si="842"/>
        <v>1</v>
      </c>
      <c r="E313" s="203" t="e">
        <f t="shared" ref="E313" ca="1" si="898">C309</f>
        <v>#NAME?</v>
      </c>
      <c r="F313" s="93"/>
      <c r="G313" s="205" t="s">
        <v>304</v>
      </c>
      <c r="H313" s="207"/>
      <c r="I313" s="208"/>
      <c r="J313" s="208"/>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ca="1" si="901">C313</f>
        <v>#NAME?</v>
      </c>
      <c r="D314" s="127">
        <f t="shared" ca="1" si="842"/>
        <v>1</v>
      </c>
      <c r="E314" s="204"/>
      <c r="F314" s="93"/>
      <c r="G314" s="206"/>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ca="1" si="902"/>
        <v>#NAME?</v>
      </c>
      <c r="D315" s="127">
        <f t="shared" ca="1" si="842"/>
        <v>1</v>
      </c>
      <c r="E315" s="204"/>
      <c r="F315" s="93"/>
      <c r="G315" s="206"/>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ca="1" si="908">C315</f>
        <v>#NAME?</v>
      </c>
      <c r="D316" s="127">
        <f t="shared" ca="1" si="842"/>
        <v>1</v>
      </c>
      <c r="E316" s="204"/>
      <c r="F316" s="93"/>
      <c r="G316" s="206"/>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ca="1" si="842"/>
        <v>#NAME?</v>
      </c>
      <c r="D317" s="127">
        <f t="shared" ca="1" si="842"/>
        <v>1</v>
      </c>
      <c r="E317" s="204"/>
      <c r="F317" s="93"/>
      <c r="G317" s="206"/>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ca="1" si="842"/>
        <v>#NAME?</v>
      </c>
      <c r="D318" s="127">
        <f t="shared" ca="1" si="842"/>
        <v>1</v>
      </c>
      <c r="E318" s="204"/>
      <c r="F318" s="93"/>
      <c r="G318" s="206"/>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ca="1" si="842"/>
        <v>#NAME?</v>
      </c>
      <c r="D319" s="127">
        <f t="shared" ca="1" si="842"/>
        <v>1</v>
      </c>
      <c r="E319" s="204"/>
      <c r="F319" s="93"/>
      <c r="G319" s="206"/>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ca="1" si="842"/>
        <v>#NAME?</v>
      </c>
      <c r="D320" s="127">
        <f t="shared" ca="1" si="842"/>
        <v>1</v>
      </c>
      <c r="E320" s="204"/>
      <c r="F320" s="93"/>
      <c r="G320" s="206"/>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ca="1" si="842"/>
        <v>#NAME?</v>
      </c>
      <c r="D321" s="127">
        <f t="shared" ca="1" si="842"/>
        <v>1</v>
      </c>
      <c r="E321" s="204"/>
      <c r="F321" s="93"/>
      <c r="G321" s="206"/>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ca="1" si="842"/>
        <v>#NAME?</v>
      </c>
      <c r="D322" s="127">
        <f t="shared" ca="1" si="842"/>
        <v>1</v>
      </c>
      <c r="E322" s="204"/>
      <c r="F322" s="93"/>
      <c r="G322" s="206"/>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ca="1" si="842"/>
        <v>#NAME?</v>
      </c>
      <c r="D323" s="127">
        <f t="shared" ca="1" si="842"/>
        <v>1</v>
      </c>
      <c r="E323" s="204"/>
      <c r="F323" s="93"/>
      <c r="G323" s="206"/>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ca="1" si="842"/>
        <v>#NAME?</v>
      </c>
      <c r="D324" s="127">
        <f t="shared" ca="1" si="842"/>
        <v>1</v>
      </c>
      <c r="E324" s="204"/>
      <c r="F324" s="93"/>
      <c r="G324" s="206"/>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ca="1" si="842"/>
        <v>#NAME?</v>
      </c>
      <c r="D325" s="127">
        <f t="shared" ca="1" si="842"/>
        <v>1</v>
      </c>
      <c r="E325" s="204"/>
      <c r="F325" s="93"/>
      <c r="G325" s="206"/>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ca="1" si="842"/>
        <v>#NAME?</v>
      </c>
      <c r="D326" s="127">
        <f t="shared" ca="1" si="842"/>
        <v>1</v>
      </c>
      <c r="E326" s="204"/>
      <c r="F326" s="93"/>
      <c r="G326" s="206"/>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ca="1" si="842"/>
        <v>#NAME?</v>
      </c>
      <c r="D327" s="127">
        <f t="shared" ca="1" si="842"/>
        <v>1</v>
      </c>
      <c r="E327" s="204"/>
      <c r="F327" s="93"/>
      <c r="G327" s="206"/>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ca="1" si="842"/>
        <v>#NAME?</v>
      </c>
      <c r="D328" s="127">
        <f t="shared" ca="1" si="842"/>
        <v>1</v>
      </c>
      <c r="E328" s="204"/>
      <c r="F328" s="136"/>
      <c r="G328" s="206"/>
      <c r="H328" s="209"/>
      <c r="I328" s="209"/>
      <c r="J328" s="210"/>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 ca="1">IF(_xlfn.ISFORMULA(E334),MAX(INDEX('BASE FORMAÇÃO'!A:A,B330+1),1),E334)</f>
        <v>#NAME?</v>
      </c>
      <c r="D330" s="127">
        <f t="shared" ref="D330" ca="1" si="957">IFERROR(IF(C330=C320,D320+1,1),1)</f>
        <v>1</v>
      </c>
      <c r="E330" s="38" t="s">
        <v>9</v>
      </c>
      <c r="F330" s="73"/>
      <c r="G330" s="38" t="s">
        <v>15</v>
      </c>
      <c r="H330" s="135" t="e">
        <f>INDEX('BASE FORMAÇÃO'!B:B,B330+1)</f>
        <v>#VALUE!</v>
      </c>
      <c r="I330" s="181" t="s">
        <v>16</v>
      </c>
      <c r="J330" s="6" t="e">
        <f>INDEX('BASE FORMAÇÃO'!K:K,B330+1)</f>
        <v>#VALUE!</v>
      </c>
      <c r="K330" s="65"/>
      <c r="L330" s="188" t="s">
        <v>10</v>
      </c>
      <c r="M330" s="190"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ca="1" si="959"/>
        <v>#NAME?</v>
      </c>
      <c r="D331" s="127">
        <f t="shared" ca="1" si="959"/>
        <v>1</v>
      </c>
      <c r="E331" s="192">
        <f t="shared" ref="E331" ca="1" si="960">D330</f>
        <v>1</v>
      </c>
      <c r="F331" s="92"/>
      <c r="G331" s="194" t="s">
        <v>1</v>
      </c>
      <c r="H331" s="197" t="e">
        <f>INDEX('BASE FORMAÇÃO'!C:C,B330+1)</f>
        <v>#VALUE!</v>
      </c>
      <c r="I331" s="197"/>
      <c r="J331" s="198"/>
      <c r="K331" s="66"/>
      <c r="L331" s="189"/>
      <c r="M331" s="191"/>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ca="1" si="961"/>
        <v>#NAME?</v>
      </c>
      <c r="D332" s="127">
        <f t="shared" ca="1" si="961"/>
        <v>1</v>
      </c>
      <c r="E332" s="193"/>
      <c r="F332" s="93"/>
      <c r="G332" s="195"/>
      <c r="H332" s="199"/>
      <c r="I332" s="199"/>
      <c r="J332" s="200"/>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ca="1" si="962"/>
        <v>#NAME?</v>
      </c>
      <c r="D333" s="127">
        <f t="shared" ca="1" si="842"/>
        <v>1</v>
      </c>
      <c r="E333" s="38" t="s">
        <v>313</v>
      </c>
      <c r="F333" s="93"/>
      <c r="G333" s="196"/>
      <c r="H333" s="201"/>
      <c r="I333" s="201"/>
      <c r="J333" s="202"/>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ca="1" si="963"/>
        <v>#NAME?</v>
      </c>
      <c r="D334" s="127">
        <f t="shared" ca="1" si="842"/>
        <v>1</v>
      </c>
      <c r="E334" s="203" t="e">
        <f t="shared" ref="E334" ca="1" si="964">C330</f>
        <v>#NAME?</v>
      </c>
      <c r="F334" s="93"/>
      <c r="G334" s="205" t="s">
        <v>304</v>
      </c>
      <c r="H334" s="207"/>
      <c r="I334" s="208"/>
      <c r="J334" s="208"/>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ca="1" si="967">C334</f>
        <v>#NAME?</v>
      </c>
      <c r="D335" s="127">
        <f t="shared" ca="1" si="842"/>
        <v>1</v>
      </c>
      <c r="E335" s="204"/>
      <c r="F335" s="93"/>
      <c r="G335" s="206"/>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ca="1" si="968"/>
        <v>#NAME?</v>
      </c>
      <c r="D336" s="127">
        <f t="shared" ca="1" si="842"/>
        <v>1</v>
      </c>
      <c r="E336" s="204"/>
      <c r="F336" s="93"/>
      <c r="G336" s="206"/>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ca="1" si="974">C336</f>
        <v>#NAME?</v>
      </c>
      <c r="D337" s="127">
        <f t="shared" ca="1" si="842"/>
        <v>1</v>
      </c>
      <c r="E337" s="204"/>
      <c r="F337" s="93"/>
      <c r="G337" s="206"/>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ca="1" si="842"/>
        <v>#NAME?</v>
      </c>
      <c r="D338" s="127">
        <f t="shared" ca="1" si="842"/>
        <v>1</v>
      </c>
      <c r="E338" s="204"/>
      <c r="F338" s="93"/>
      <c r="G338" s="206"/>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ca="1" si="842"/>
        <v>#NAME?</v>
      </c>
      <c r="D339" s="127">
        <f t="shared" ca="1" si="842"/>
        <v>1</v>
      </c>
      <c r="E339" s="204"/>
      <c r="F339" s="93"/>
      <c r="G339" s="206"/>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ca="1" si="842"/>
        <v>#NAME?</v>
      </c>
      <c r="D340" s="127">
        <f t="shared" ca="1" si="842"/>
        <v>1</v>
      </c>
      <c r="E340" s="204"/>
      <c r="F340" s="93"/>
      <c r="G340" s="206"/>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ca="1" si="842"/>
        <v>#NAME?</v>
      </c>
      <c r="D341" s="127">
        <f t="shared" ca="1" si="842"/>
        <v>1</v>
      </c>
      <c r="E341" s="204"/>
      <c r="F341" s="93"/>
      <c r="G341" s="206"/>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ca="1" si="842"/>
        <v>#NAME?</v>
      </c>
      <c r="D342" s="127">
        <f t="shared" ca="1" si="842"/>
        <v>1</v>
      </c>
      <c r="E342" s="204"/>
      <c r="F342" s="93"/>
      <c r="G342" s="206"/>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ca="1" si="842"/>
        <v>#NAME?</v>
      </c>
      <c r="D343" s="127">
        <f t="shared" ca="1" si="842"/>
        <v>1</v>
      </c>
      <c r="E343" s="204"/>
      <c r="F343" s="93"/>
      <c r="G343" s="206"/>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ca="1" si="842"/>
        <v>#NAME?</v>
      </c>
      <c r="D344" s="127">
        <f t="shared" ca="1" si="842"/>
        <v>1</v>
      </c>
      <c r="E344" s="204"/>
      <c r="F344" s="93"/>
      <c r="G344" s="206"/>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ca="1" si="842"/>
        <v>#NAME?</v>
      </c>
      <c r="D345" s="127">
        <f t="shared" ca="1" si="842"/>
        <v>1</v>
      </c>
      <c r="E345" s="204"/>
      <c r="F345" s="93"/>
      <c r="G345" s="206"/>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ca="1" si="842"/>
        <v>#NAME?</v>
      </c>
      <c r="D346" s="127">
        <f t="shared" ca="1" si="842"/>
        <v>1</v>
      </c>
      <c r="E346" s="204"/>
      <c r="F346" s="93"/>
      <c r="G346" s="206"/>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ca="1" si="842"/>
        <v>#NAME?</v>
      </c>
      <c r="D347" s="127">
        <f t="shared" ca="1" si="842"/>
        <v>1</v>
      </c>
      <c r="E347" s="204"/>
      <c r="F347" s="93"/>
      <c r="G347" s="206"/>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ca="1" si="842"/>
        <v>#NAME?</v>
      </c>
      <c r="D348" s="127">
        <f t="shared" ca="1" si="842"/>
        <v>1</v>
      </c>
      <c r="E348" s="204"/>
      <c r="F348" s="93"/>
      <c r="G348" s="206"/>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ca="1" si="842"/>
        <v>#NAME?</v>
      </c>
      <c r="D349" s="127">
        <f t="shared" ca="1" si="842"/>
        <v>1</v>
      </c>
      <c r="E349" s="204"/>
      <c r="F349" s="136"/>
      <c r="G349" s="206"/>
      <c r="H349" s="209"/>
      <c r="I349" s="209"/>
      <c r="J349" s="210"/>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 ca="1">IF(_xlfn.ISFORMULA(E355),MAX(INDEX('BASE FORMAÇÃO'!A:A,B351+1),1),E355)</f>
        <v>#NAME?</v>
      </c>
      <c r="D351" s="127">
        <f t="shared" ref="D351" ca="1" si="1023">IFERROR(IF(C351=C341,D341+1,1),1)</f>
        <v>1</v>
      </c>
      <c r="E351" s="38" t="s">
        <v>9</v>
      </c>
      <c r="F351" s="73"/>
      <c r="G351" s="38" t="s">
        <v>15</v>
      </c>
      <c r="H351" s="135" t="e">
        <f>INDEX('BASE FORMAÇÃO'!B:B,B351+1)</f>
        <v>#VALUE!</v>
      </c>
      <c r="I351" s="181" t="s">
        <v>16</v>
      </c>
      <c r="J351" s="6" t="e">
        <f>INDEX('BASE FORMAÇÃO'!K:K,B351+1)</f>
        <v>#VALUE!</v>
      </c>
      <c r="K351" s="65"/>
      <c r="L351" s="188" t="s">
        <v>10</v>
      </c>
      <c r="M351" s="190"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ca="1" si="1025"/>
        <v>#NAME?</v>
      </c>
      <c r="D352" s="127">
        <f t="shared" ca="1" si="1025"/>
        <v>1</v>
      </c>
      <c r="E352" s="192">
        <f t="shared" ref="E352" ca="1" si="1026">D351</f>
        <v>1</v>
      </c>
      <c r="F352" s="92"/>
      <c r="G352" s="194" t="s">
        <v>1</v>
      </c>
      <c r="H352" s="197" t="e">
        <f>INDEX('BASE FORMAÇÃO'!C:C,B351+1)</f>
        <v>#VALUE!</v>
      </c>
      <c r="I352" s="197"/>
      <c r="J352" s="198"/>
      <c r="K352" s="66"/>
      <c r="L352" s="189"/>
      <c r="M352" s="191"/>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ca="1" si="1027"/>
        <v>#NAME?</v>
      </c>
      <c r="D353" s="127">
        <f t="shared" ca="1" si="1027"/>
        <v>1</v>
      </c>
      <c r="E353" s="193"/>
      <c r="F353" s="93"/>
      <c r="G353" s="195"/>
      <c r="H353" s="199"/>
      <c r="I353" s="199"/>
      <c r="J353" s="200"/>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ca="1" si="1028"/>
        <v>#NAME?</v>
      </c>
      <c r="D354" s="127">
        <f t="shared" ca="1" si="842"/>
        <v>1</v>
      </c>
      <c r="E354" s="38" t="s">
        <v>313</v>
      </c>
      <c r="F354" s="93"/>
      <c r="G354" s="196"/>
      <c r="H354" s="201"/>
      <c r="I354" s="201"/>
      <c r="J354" s="202"/>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ca="1" si="1029"/>
        <v>#NAME?</v>
      </c>
      <c r="D355" s="127">
        <f t="shared" ca="1" si="842"/>
        <v>1</v>
      </c>
      <c r="E355" s="203" t="e">
        <f t="shared" ref="E355" ca="1" si="1030">C351</f>
        <v>#NAME?</v>
      </c>
      <c r="F355" s="93"/>
      <c r="G355" s="205" t="s">
        <v>304</v>
      </c>
      <c r="H355" s="207"/>
      <c r="I355" s="208"/>
      <c r="J355" s="208"/>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ca="1" si="1033">C355</f>
        <v>#NAME?</v>
      </c>
      <c r="D356" s="127">
        <f t="shared" ca="1" si="842"/>
        <v>1</v>
      </c>
      <c r="E356" s="204"/>
      <c r="F356" s="93"/>
      <c r="G356" s="206"/>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ca="1" si="1034"/>
        <v>#NAME?</v>
      </c>
      <c r="D357" s="127">
        <f t="shared" ca="1" si="842"/>
        <v>1</v>
      </c>
      <c r="E357" s="204"/>
      <c r="F357" s="93"/>
      <c r="G357" s="206"/>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ca="1" si="1040">C357</f>
        <v>#NAME?</v>
      </c>
      <c r="D358" s="127">
        <f t="shared" ca="1" si="842"/>
        <v>1</v>
      </c>
      <c r="E358" s="204"/>
      <c r="F358" s="93"/>
      <c r="G358" s="206"/>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ca="1" si="1040"/>
        <v>#NAME?</v>
      </c>
      <c r="D359" s="127">
        <f t="shared" ca="1" si="1040"/>
        <v>1</v>
      </c>
      <c r="E359" s="204"/>
      <c r="F359" s="93"/>
      <c r="G359" s="206"/>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ca="1" si="1040"/>
        <v>#NAME?</v>
      </c>
      <c r="D360" s="127">
        <f t="shared" ca="1" si="1040"/>
        <v>1</v>
      </c>
      <c r="E360" s="204"/>
      <c r="F360" s="93"/>
      <c r="G360" s="206"/>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ca="1" si="1040"/>
        <v>#NAME?</v>
      </c>
      <c r="D361" s="127">
        <f t="shared" ca="1" si="1040"/>
        <v>1</v>
      </c>
      <c r="E361" s="204"/>
      <c r="F361" s="93"/>
      <c r="G361" s="206"/>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ca="1" si="1040"/>
        <v>#NAME?</v>
      </c>
      <c r="D362" s="127">
        <f t="shared" ca="1" si="1040"/>
        <v>1</v>
      </c>
      <c r="E362" s="204"/>
      <c r="F362" s="93"/>
      <c r="G362" s="206"/>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ca="1" si="1040"/>
        <v>#NAME?</v>
      </c>
      <c r="D363" s="127">
        <f t="shared" ca="1" si="1040"/>
        <v>1</v>
      </c>
      <c r="E363" s="204"/>
      <c r="F363" s="93"/>
      <c r="G363" s="206"/>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ca="1" si="1040"/>
        <v>#NAME?</v>
      </c>
      <c r="D364" s="127">
        <f t="shared" ca="1" si="1040"/>
        <v>1</v>
      </c>
      <c r="E364" s="204"/>
      <c r="F364" s="93"/>
      <c r="G364" s="206"/>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ca="1" si="1040"/>
        <v>#NAME?</v>
      </c>
      <c r="D365" s="127">
        <f t="shared" ca="1" si="1040"/>
        <v>1</v>
      </c>
      <c r="E365" s="204"/>
      <c r="F365" s="93"/>
      <c r="G365" s="206"/>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ca="1" si="1040"/>
        <v>#NAME?</v>
      </c>
      <c r="D366" s="127">
        <f t="shared" ca="1" si="1040"/>
        <v>1</v>
      </c>
      <c r="E366" s="204"/>
      <c r="F366" s="93"/>
      <c r="G366" s="206"/>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ca="1" si="1040"/>
        <v>#NAME?</v>
      </c>
      <c r="D367" s="127">
        <f t="shared" ca="1" si="1040"/>
        <v>1</v>
      </c>
      <c r="E367" s="204"/>
      <c r="F367" s="93"/>
      <c r="G367" s="206"/>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ca="1" si="1040"/>
        <v>#NAME?</v>
      </c>
      <c r="D368" s="127">
        <f t="shared" ca="1" si="1040"/>
        <v>1</v>
      </c>
      <c r="E368" s="204"/>
      <c r="F368" s="93"/>
      <c r="G368" s="206"/>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ca="1" si="1040"/>
        <v>#NAME?</v>
      </c>
      <c r="D369" s="127">
        <f t="shared" ca="1" si="1040"/>
        <v>1</v>
      </c>
      <c r="E369" s="204"/>
      <c r="F369" s="93"/>
      <c r="G369" s="206"/>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ca="1" si="1040"/>
        <v>#NAME?</v>
      </c>
      <c r="D370" s="127">
        <f t="shared" ca="1" si="1040"/>
        <v>1</v>
      </c>
      <c r="E370" s="204"/>
      <c r="F370" s="136"/>
      <c r="G370" s="206"/>
      <c r="H370" s="209"/>
      <c r="I370" s="209"/>
      <c r="J370" s="210"/>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 ca="1">IF(_xlfn.ISFORMULA(E376),MAX(INDEX('BASE FORMAÇÃO'!A:A,B372+1),1),E376)</f>
        <v>#NAME?</v>
      </c>
      <c r="D372" s="127">
        <f t="shared" ref="D372" ca="1" si="1089">IFERROR(IF(C372=C362,D362+1,1),1)</f>
        <v>1</v>
      </c>
      <c r="E372" s="38" t="s">
        <v>9</v>
      </c>
      <c r="F372" s="73"/>
      <c r="G372" s="38" t="s">
        <v>15</v>
      </c>
      <c r="H372" s="135" t="e">
        <f>INDEX('BASE FORMAÇÃO'!B:B,B372+1)</f>
        <v>#VALUE!</v>
      </c>
      <c r="I372" s="181" t="s">
        <v>16</v>
      </c>
      <c r="J372" s="6" t="e">
        <f>INDEX('BASE FORMAÇÃO'!K:K,B372+1)</f>
        <v>#VALUE!</v>
      </c>
      <c r="K372" s="65"/>
      <c r="L372" s="188" t="s">
        <v>10</v>
      </c>
      <c r="M372" s="190"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ca="1" si="1091"/>
        <v>#NAME?</v>
      </c>
      <c r="D373" s="127">
        <f t="shared" ca="1" si="1091"/>
        <v>1</v>
      </c>
      <c r="E373" s="192">
        <f t="shared" ref="E373" ca="1" si="1092">D372</f>
        <v>1</v>
      </c>
      <c r="F373" s="92"/>
      <c r="G373" s="194" t="s">
        <v>1</v>
      </c>
      <c r="H373" s="197" t="e">
        <f>INDEX('BASE FORMAÇÃO'!C:C,B372+1)</f>
        <v>#VALUE!</v>
      </c>
      <c r="I373" s="197"/>
      <c r="J373" s="198"/>
      <c r="K373" s="66"/>
      <c r="L373" s="189"/>
      <c r="M373" s="191"/>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ca="1" si="1093"/>
        <v>#NAME?</v>
      </c>
      <c r="D374" s="127">
        <f t="shared" ca="1" si="1093"/>
        <v>1</v>
      </c>
      <c r="E374" s="193"/>
      <c r="F374" s="93"/>
      <c r="G374" s="195"/>
      <c r="H374" s="199"/>
      <c r="I374" s="199"/>
      <c r="J374" s="200"/>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ca="1" si="1094"/>
        <v>#NAME?</v>
      </c>
      <c r="D375" s="127">
        <f t="shared" ca="1" si="1040"/>
        <v>1</v>
      </c>
      <c r="E375" s="38" t="s">
        <v>313</v>
      </c>
      <c r="F375" s="93"/>
      <c r="G375" s="196"/>
      <c r="H375" s="201"/>
      <c r="I375" s="201"/>
      <c r="J375" s="202"/>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ca="1" si="1095"/>
        <v>#NAME?</v>
      </c>
      <c r="D376" s="127">
        <f t="shared" ca="1" si="1040"/>
        <v>1</v>
      </c>
      <c r="E376" s="203" t="e">
        <f t="shared" ref="E376" ca="1" si="1096">C372</f>
        <v>#NAME?</v>
      </c>
      <c r="F376" s="93"/>
      <c r="G376" s="205" t="s">
        <v>304</v>
      </c>
      <c r="H376" s="207"/>
      <c r="I376" s="208"/>
      <c r="J376" s="208"/>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ca="1" si="1099">C376</f>
        <v>#NAME?</v>
      </c>
      <c r="D377" s="127">
        <f t="shared" ca="1" si="1040"/>
        <v>1</v>
      </c>
      <c r="E377" s="204"/>
      <c r="F377" s="93"/>
      <c r="G377" s="206"/>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ca="1" si="1100"/>
        <v>#NAME?</v>
      </c>
      <c r="D378" s="127">
        <f t="shared" ca="1" si="1040"/>
        <v>1</v>
      </c>
      <c r="E378" s="204"/>
      <c r="F378" s="93"/>
      <c r="G378" s="206"/>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ca="1" si="1106">C378</f>
        <v>#NAME?</v>
      </c>
      <c r="D379" s="127">
        <f t="shared" ca="1" si="1040"/>
        <v>1</v>
      </c>
      <c r="E379" s="204"/>
      <c r="F379" s="93"/>
      <c r="G379" s="206"/>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ca="1" si="1040"/>
        <v>#NAME?</v>
      </c>
      <c r="D380" s="127">
        <f t="shared" ca="1" si="1040"/>
        <v>1</v>
      </c>
      <c r="E380" s="204"/>
      <c r="F380" s="93"/>
      <c r="G380" s="206"/>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ca="1" si="1040"/>
        <v>#NAME?</v>
      </c>
      <c r="D381" s="127">
        <f t="shared" ca="1" si="1040"/>
        <v>1</v>
      </c>
      <c r="E381" s="204"/>
      <c r="F381" s="93"/>
      <c r="G381" s="206"/>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ca="1" si="1040"/>
        <v>#NAME?</v>
      </c>
      <c r="D382" s="127">
        <f t="shared" ca="1" si="1040"/>
        <v>1</v>
      </c>
      <c r="E382" s="204"/>
      <c r="F382" s="93"/>
      <c r="G382" s="206"/>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ca="1" si="1040"/>
        <v>#NAME?</v>
      </c>
      <c r="D383" s="127">
        <f t="shared" ca="1" si="1040"/>
        <v>1</v>
      </c>
      <c r="E383" s="204"/>
      <c r="F383" s="93"/>
      <c r="G383" s="206"/>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ca="1" si="1040"/>
        <v>#NAME?</v>
      </c>
      <c r="D384" s="127">
        <f t="shared" ca="1" si="1040"/>
        <v>1</v>
      </c>
      <c r="E384" s="204"/>
      <c r="F384" s="93"/>
      <c r="G384" s="206"/>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ca="1" si="1040"/>
        <v>#NAME?</v>
      </c>
      <c r="D385" s="127">
        <f t="shared" ca="1" si="1040"/>
        <v>1</v>
      </c>
      <c r="E385" s="204"/>
      <c r="F385" s="93"/>
      <c r="G385" s="206"/>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ca="1" si="1040"/>
        <v>#NAME?</v>
      </c>
      <c r="D386" s="127">
        <f t="shared" ca="1" si="1040"/>
        <v>1</v>
      </c>
      <c r="E386" s="204"/>
      <c r="F386" s="93"/>
      <c r="G386" s="206"/>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ca="1" si="1040"/>
        <v>#NAME?</v>
      </c>
      <c r="D387" s="127">
        <f t="shared" ca="1" si="1040"/>
        <v>1</v>
      </c>
      <c r="E387" s="204"/>
      <c r="F387" s="93"/>
      <c r="G387" s="206"/>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ca="1" si="1040"/>
        <v>#NAME?</v>
      </c>
      <c r="D388" s="127">
        <f t="shared" ca="1" si="1040"/>
        <v>1</v>
      </c>
      <c r="E388" s="204"/>
      <c r="F388" s="93"/>
      <c r="G388" s="206"/>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ca="1" si="1040"/>
        <v>#NAME?</v>
      </c>
      <c r="D389" s="127">
        <f t="shared" ca="1" si="1040"/>
        <v>1</v>
      </c>
      <c r="E389" s="204"/>
      <c r="F389" s="93"/>
      <c r="G389" s="206"/>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ca="1" si="1040"/>
        <v>#NAME?</v>
      </c>
      <c r="D390" s="127">
        <f t="shared" ca="1" si="1040"/>
        <v>1</v>
      </c>
      <c r="E390" s="204"/>
      <c r="F390" s="93"/>
      <c r="G390" s="206"/>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ca="1" si="1040"/>
        <v>#NAME?</v>
      </c>
      <c r="D391" s="127">
        <f t="shared" ca="1" si="1040"/>
        <v>1</v>
      </c>
      <c r="E391" s="204"/>
      <c r="F391" s="136"/>
      <c r="G391" s="206"/>
      <c r="H391" s="209"/>
      <c r="I391" s="209"/>
      <c r="J391" s="210"/>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 ca="1">IF(_xlfn.ISFORMULA(E397),MAX(INDEX('BASE FORMAÇÃO'!A:A,B393+1),1),E397)</f>
        <v>#NAME?</v>
      </c>
      <c r="D393" s="127">
        <f t="shared" ref="D393" ca="1" si="1155">IFERROR(IF(C393=C383,D383+1,1),1)</f>
        <v>1</v>
      </c>
      <c r="E393" s="38" t="s">
        <v>9</v>
      </c>
      <c r="F393" s="73"/>
      <c r="G393" s="38" t="s">
        <v>15</v>
      </c>
      <c r="H393" s="135" t="e">
        <f>INDEX('BASE FORMAÇÃO'!B:B,B393+1)</f>
        <v>#VALUE!</v>
      </c>
      <c r="I393" s="181" t="s">
        <v>16</v>
      </c>
      <c r="J393" s="6" t="e">
        <f>INDEX('BASE FORMAÇÃO'!K:K,B393+1)</f>
        <v>#VALUE!</v>
      </c>
      <c r="K393" s="65"/>
      <c r="L393" s="188" t="s">
        <v>10</v>
      </c>
      <c r="M393" s="190"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ca="1" si="1157"/>
        <v>#NAME?</v>
      </c>
      <c r="D394" s="127">
        <f t="shared" ca="1" si="1157"/>
        <v>1</v>
      </c>
      <c r="E394" s="192">
        <f t="shared" ref="E394" ca="1" si="1158">D393</f>
        <v>1</v>
      </c>
      <c r="F394" s="92"/>
      <c r="G394" s="194" t="s">
        <v>1</v>
      </c>
      <c r="H394" s="197" t="e">
        <f>INDEX('BASE FORMAÇÃO'!C:C,B393+1)</f>
        <v>#VALUE!</v>
      </c>
      <c r="I394" s="197"/>
      <c r="J394" s="198"/>
      <c r="K394" s="66"/>
      <c r="L394" s="189"/>
      <c r="M394" s="191"/>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ca="1" si="1159"/>
        <v>#NAME?</v>
      </c>
      <c r="D395" s="127">
        <f t="shared" ca="1" si="1159"/>
        <v>1</v>
      </c>
      <c r="E395" s="193"/>
      <c r="F395" s="93"/>
      <c r="G395" s="195"/>
      <c r="H395" s="199"/>
      <c r="I395" s="199"/>
      <c r="J395" s="200"/>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ca="1" si="1160"/>
        <v>#NAME?</v>
      </c>
      <c r="D396" s="127">
        <f t="shared" ca="1" si="1040"/>
        <v>1</v>
      </c>
      <c r="E396" s="38" t="s">
        <v>313</v>
      </c>
      <c r="F396" s="93"/>
      <c r="G396" s="196"/>
      <c r="H396" s="201"/>
      <c r="I396" s="201"/>
      <c r="J396" s="202"/>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ca="1" si="1161"/>
        <v>#NAME?</v>
      </c>
      <c r="D397" s="127">
        <f t="shared" ca="1" si="1040"/>
        <v>1</v>
      </c>
      <c r="E397" s="203" t="e">
        <f t="shared" ref="E397" ca="1" si="1162">C393</f>
        <v>#NAME?</v>
      </c>
      <c r="F397" s="93"/>
      <c r="G397" s="205" t="s">
        <v>304</v>
      </c>
      <c r="H397" s="207"/>
      <c r="I397" s="208"/>
      <c r="J397" s="208"/>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ca="1" si="1165">C397</f>
        <v>#NAME?</v>
      </c>
      <c r="D398" s="127">
        <f t="shared" ca="1" si="1040"/>
        <v>1</v>
      </c>
      <c r="E398" s="204"/>
      <c r="F398" s="93"/>
      <c r="G398" s="206"/>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ca="1" si="1166"/>
        <v>#NAME?</v>
      </c>
      <c r="D399" s="127">
        <f t="shared" ca="1" si="1040"/>
        <v>1</v>
      </c>
      <c r="E399" s="204"/>
      <c r="F399" s="93"/>
      <c r="G399" s="206"/>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ca="1" si="1172">C399</f>
        <v>#NAME?</v>
      </c>
      <c r="D400" s="127">
        <f t="shared" ca="1" si="1040"/>
        <v>1</v>
      </c>
      <c r="E400" s="204"/>
      <c r="F400" s="93"/>
      <c r="G400" s="206"/>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ca="1" si="1040"/>
        <v>#NAME?</v>
      </c>
      <c r="D401" s="127">
        <f t="shared" ca="1" si="1040"/>
        <v>1</v>
      </c>
      <c r="E401" s="204"/>
      <c r="F401" s="93"/>
      <c r="G401" s="206"/>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ca="1" si="1040"/>
        <v>#NAME?</v>
      </c>
      <c r="D402" s="127">
        <f t="shared" ca="1" si="1040"/>
        <v>1</v>
      </c>
      <c r="E402" s="204"/>
      <c r="F402" s="93"/>
      <c r="G402" s="206"/>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ca="1" si="1040"/>
        <v>#NAME?</v>
      </c>
      <c r="D403" s="127">
        <f t="shared" ca="1" si="1040"/>
        <v>1</v>
      </c>
      <c r="E403" s="204"/>
      <c r="F403" s="93"/>
      <c r="G403" s="206"/>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ca="1" si="1040"/>
        <v>#NAME?</v>
      </c>
      <c r="D404" s="127">
        <f t="shared" ca="1" si="1040"/>
        <v>1</v>
      </c>
      <c r="E404" s="204"/>
      <c r="F404" s="93"/>
      <c r="G404" s="206"/>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ca="1" si="1040"/>
        <v>#NAME?</v>
      </c>
      <c r="D405" s="127">
        <f t="shared" ca="1" si="1040"/>
        <v>1</v>
      </c>
      <c r="E405" s="204"/>
      <c r="F405" s="93"/>
      <c r="G405" s="206"/>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ca="1" si="1040"/>
        <v>#NAME?</v>
      </c>
      <c r="D406" s="127">
        <f t="shared" ca="1" si="1040"/>
        <v>1</v>
      </c>
      <c r="E406" s="204"/>
      <c r="F406" s="93"/>
      <c r="G406" s="206"/>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ca="1" si="1040"/>
        <v>#NAME?</v>
      </c>
      <c r="D407" s="127">
        <f t="shared" ca="1" si="1040"/>
        <v>1</v>
      </c>
      <c r="E407" s="204"/>
      <c r="F407" s="93"/>
      <c r="G407" s="206"/>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ca="1" si="1040"/>
        <v>#NAME?</v>
      </c>
      <c r="D408" s="127">
        <f t="shared" ca="1" si="1040"/>
        <v>1</v>
      </c>
      <c r="E408" s="204"/>
      <c r="F408" s="93"/>
      <c r="G408" s="206"/>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ca="1" si="1040"/>
        <v>#NAME?</v>
      </c>
      <c r="D409" s="127">
        <f t="shared" ca="1" si="1040"/>
        <v>1</v>
      </c>
      <c r="E409" s="204"/>
      <c r="F409" s="93"/>
      <c r="G409" s="206"/>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ca="1" si="1040"/>
        <v>#NAME?</v>
      </c>
      <c r="D410" s="127">
        <f t="shared" ca="1" si="1040"/>
        <v>1</v>
      </c>
      <c r="E410" s="204"/>
      <c r="F410" s="93"/>
      <c r="G410" s="206"/>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ca="1" si="1040"/>
        <v>#NAME?</v>
      </c>
      <c r="D411" s="127">
        <f t="shared" ca="1" si="1040"/>
        <v>1</v>
      </c>
      <c r="E411" s="204"/>
      <c r="F411" s="93"/>
      <c r="G411" s="206"/>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ca="1" si="1040"/>
        <v>#NAME?</v>
      </c>
      <c r="D412" s="127">
        <f t="shared" ca="1" si="1040"/>
        <v>1</v>
      </c>
      <c r="E412" s="204"/>
      <c r="F412" s="136"/>
      <c r="G412" s="206"/>
      <c r="H412" s="209"/>
      <c r="I412" s="209"/>
      <c r="J412" s="210"/>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 ca="1">IF(_xlfn.ISFORMULA(E418),MAX(INDEX('BASE FORMAÇÃO'!A:A,B414+1),1),E418)</f>
        <v>#NAME?</v>
      </c>
      <c r="D414" s="127">
        <f t="shared" ref="D414" ca="1" si="1221">IFERROR(IF(C414=C404,D404+1,1),1)</f>
        <v>1</v>
      </c>
      <c r="E414" s="38" t="s">
        <v>9</v>
      </c>
      <c r="F414" s="73"/>
      <c r="G414" s="38" t="s">
        <v>15</v>
      </c>
      <c r="H414" s="135" t="e">
        <f>INDEX('BASE FORMAÇÃO'!B:B,B414+1)</f>
        <v>#VALUE!</v>
      </c>
      <c r="I414" s="181" t="s">
        <v>16</v>
      </c>
      <c r="J414" s="6" t="e">
        <f>INDEX('BASE FORMAÇÃO'!K:K,B414+1)</f>
        <v>#VALUE!</v>
      </c>
      <c r="K414" s="65"/>
      <c r="L414" s="188" t="s">
        <v>10</v>
      </c>
      <c r="M414" s="190"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ca="1" si="1223"/>
        <v>#NAME?</v>
      </c>
      <c r="D415" s="127">
        <f t="shared" ca="1" si="1223"/>
        <v>1</v>
      </c>
      <c r="E415" s="192">
        <f t="shared" ref="E415" ca="1" si="1224">D414</f>
        <v>1</v>
      </c>
      <c r="F415" s="92"/>
      <c r="G415" s="194" t="s">
        <v>1</v>
      </c>
      <c r="H415" s="197" t="e">
        <f>INDEX('BASE FORMAÇÃO'!C:C,B414+1)</f>
        <v>#VALUE!</v>
      </c>
      <c r="I415" s="197"/>
      <c r="J415" s="198"/>
      <c r="K415" s="66"/>
      <c r="L415" s="189"/>
      <c r="M415" s="191"/>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ca="1" si="1225"/>
        <v>#NAME?</v>
      </c>
      <c r="D416" s="127">
        <f t="shared" ca="1" si="1225"/>
        <v>1</v>
      </c>
      <c r="E416" s="193"/>
      <c r="F416" s="93"/>
      <c r="G416" s="195"/>
      <c r="H416" s="199"/>
      <c r="I416" s="199"/>
      <c r="J416" s="200"/>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ca="1" si="1226"/>
        <v>#NAME?</v>
      </c>
      <c r="D417" s="127">
        <f t="shared" ca="1" si="1040"/>
        <v>1</v>
      </c>
      <c r="E417" s="38" t="s">
        <v>313</v>
      </c>
      <c r="F417" s="93"/>
      <c r="G417" s="196"/>
      <c r="H417" s="201"/>
      <c r="I417" s="201"/>
      <c r="J417" s="202"/>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ca="1" si="1227"/>
        <v>#NAME?</v>
      </c>
      <c r="D418" s="127">
        <f t="shared" ca="1" si="1040"/>
        <v>1</v>
      </c>
      <c r="E418" s="203" t="e">
        <f t="shared" ref="E418" ca="1" si="1228">C414</f>
        <v>#NAME?</v>
      </c>
      <c r="F418" s="93"/>
      <c r="G418" s="205" t="s">
        <v>304</v>
      </c>
      <c r="H418" s="207"/>
      <c r="I418" s="208"/>
      <c r="J418" s="208"/>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ca="1" si="1231">C418</f>
        <v>#NAME?</v>
      </c>
      <c r="D419" s="127">
        <f t="shared" ca="1" si="1040"/>
        <v>1</v>
      </c>
      <c r="E419" s="204"/>
      <c r="F419" s="93"/>
      <c r="G419" s="206"/>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ca="1" si="1232"/>
        <v>#NAME?</v>
      </c>
      <c r="D420" s="127">
        <f t="shared" ca="1" si="1040"/>
        <v>1</v>
      </c>
      <c r="E420" s="204"/>
      <c r="F420" s="93"/>
      <c r="G420" s="206"/>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ca="1" si="1238">C420</f>
        <v>#NAME?</v>
      </c>
      <c r="D421" s="127">
        <f t="shared" ca="1" si="1040"/>
        <v>1</v>
      </c>
      <c r="E421" s="204"/>
      <c r="F421" s="93"/>
      <c r="G421" s="206"/>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ca="1" si="1238"/>
        <v>#NAME?</v>
      </c>
      <c r="D422" s="127">
        <f t="shared" ca="1" si="1238"/>
        <v>1</v>
      </c>
      <c r="E422" s="204"/>
      <c r="F422" s="93"/>
      <c r="G422" s="206"/>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ca="1" si="1238"/>
        <v>#NAME?</v>
      </c>
      <c r="D423" s="127">
        <f t="shared" ca="1" si="1238"/>
        <v>1</v>
      </c>
      <c r="E423" s="204"/>
      <c r="F423" s="93"/>
      <c r="G423" s="206"/>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ca="1" si="1238"/>
        <v>#NAME?</v>
      </c>
      <c r="D424" s="127">
        <f t="shared" ca="1" si="1238"/>
        <v>1</v>
      </c>
      <c r="E424" s="204"/>
      <c r="F424" s="93"/>
      <c r="G424" s="206"/>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ca="1" si="1238"/>
        <v>#NAME?</v>
      </c>
      <c r="D425" s="127">
        <f t="shared" ca="1" si="1238"/>
        <v>1</v>
      </c>
      <c r="E425" s="204"/>
      <c r="F425" s="93"/>
      <c r="G425" s="206"/>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ca="1" si="1238"/>
        <v>#NAME?</v>
      </c>
      <c r="D426" s="127">
        <f t="shared" ca="1" si="1238"/>
        <v>1</v>
      </c>
      <c r="E426" s="204"/>
      <c r="F426" s="93"/>
      <c r="G426" s="206"/>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ca="1" si="1238"/>
        <v>#NAME?</v>
      </c>
      <c r="D427" s="127">
        <f t="shared" ca="1" si="1238"/>
        <v>1</v>
      </c>
      <c r="E427" s="204"/>
      <c r="F427" s="93"/>
      <c r="G427" s="206"/>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ca="1" si="1238"/>
        <v>#NAME?</v>
      </c>
      <c r="D428" s="127">
        <f t="shared" ca="1" si="1238"/>
        <v>1</v>
      </c>
      <c r="E428" s="204"/>
      <c r="F428" s="93"/>
      <c r="G428" s="206"/>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ca="1" si="1238"/>
        <v>#NAME?</v>
      </c>
      <c r="D429" s="127">
        <f t="shared" ca="1" si="1238"/>
        <v>1</v>
      </c>
      <c r="E429" s="204"/>
      <c r="F429" s="93"/>
      <c r="G429" s="206"/>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ca="1" si="1238"/>
        <v>#NAME?</v>
      </c>
      <c r="D430" s="127">
        <f t="shared" ca="1" si="1238"/>
        <v>1</v>
      </c>
      <c r="E430" s="204"/>
      <c r="F430" s="93"/>
      <c r="G430" s="206"/>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ca="1" si="1238"/>
        <v>#NAME?</v>
      </c>
      <c r="D431" s="127">
        <f t="shared" ca="1" si="1238"/>
        <v>1</v>
      </c>
      <c r="E431" s="204"/>
      <c r="F431" s="93"/>
      <c r="G431" s="206"/>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ca="1" si="1238"/>
        <v>#NAME?</v>
      </c>
      <c r="D432" s="127">
        <f t="shared" ca="1" si="1238"/>
        <v>1</v>
      </c>
      <c r="E432" s="204"/>
      <c r="F432" s="93"/>
      <c r="G432" s="206"/>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ca="1" si="1238"/>
        <v>#NAME?</v>
      </c>
      <c r="D433" s="127">
        <f t="shared" ca="1" si="1238"/>
        <v>1</v>
      </c>
      <c r="E433" s="204"/>
      <c r="F433" s="136"/>
      <c r="G433" s="206"/>
      <c r="H433" s="209"/>
      <c r="I433" s="209"/>
      <c r="J433" s="210"/>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 ca="1">IF(_xlfn.ISFORMULA(E439),MAX(INDEX('BASE FORMAÇÃO'!A:A,B435+1),1),E439)</f>
        <v>#NAME?</v>
      </c>
      <c r="D435" s="127">
        <f t="shared" ref="D435" ca="1" si="1287">IFERROR(IF(C435=C425,D425+1,1),1)</f>
        <v>1</v>
      </c>
      <c r="E435" s="38" t="s">
        <v>9</v>
      </c>
      <c r="F435" s="73"/>
      <c r="G435" s="38" t="s">
        <v>15</v>
      </c>
      <c r="H435" s="135" t="e">
        <f>INDEX('BASE FORMAÇÃO'!B:B,B435+1)</f>
        <v>#VALUE!</v>
      </c>
      <c r="I435" s="181" t="s">
        <v>16</v>
      </c>
      <c r="J435" s="6" t="e">
        <f>INDEX('BASE FORMAÇÃO'!K:K,B435+1)</f>
        <v>#VALUE!</v>
      </c>
      <c r="K435" s="65"/>
      <c r="L435" s="188" t="s">
        <v>10</v>
      </c>
      <c r="M435" s="190"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ca="1" si="1289"/>
        <v>#NAME?</v>
      </c>
      <c r="D436" s="127">
        <f t="shared" ca="1" si="1289"/>
        <v>1</v>
      </c>
      <c r="E436" s="192">
        <f t="shared" ref="E436" ca="1" si="1290">D435</f>
        <v>1</v>
      </c>
      <c r="F436" s="92"/>
      <c r="G436" s="194" t="s">
        <v>1</v>
      </c>
      <c r="H436" s="197" t="e">
        <f>INDEX('BASE FORMAÇÃO'!C:C,B435+1)</f>
        <v>#VALUE!</v>
      </c>
      <c r="I436" s="197"/>
      <c r="J436" s="198"/>
      <c r="K436" s="66"/>
      <c r="L436" s="189"/>
      <c r="M436" s="191"/>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ca="1" si="1291"/>
        <v>#NAME?</v>
      </c>
      <c r="D437" s="127">
        <f t="shared" ca="1" si="1291"/>
        <v>1</v>
      </c>
      <c r="E437" s="193"/>
      <c r="F437" s="93"/>
      <c r="G437" s="195"/>
      <c r="H437" s="199"/>
      <c r="I437" s="199"/>
      <c r="J437" s="200"/>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ca="1" si="1292"/>
        <v>#NAME?</v>
      </c>
      <c r="D438" s="127">
        <f t="shared" ca="1" si="1238"/>
        <v>1</v>
      </c>
      <c r="E438" s="38" t="s">
        <v>313</v>
      </c>
      <c r="F438" s="93"/>
      <c r="G438" s="196"/>
      <c r="H438" s="201"/>
      <c r="I438" s="201"/>
      <c r="J438" s="202"/>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ca="1" si="1293"/>
        <v>#NAME?</v>
      </c>
      <c r="D439" s="127">
        <f t="shared" ca="1" si="1238"/>
        <v>1</v>
      </c>
      <c r="E439" s="203" t="e">
        <f t="shared" ref="E439" ca="1" si="1294">C435</f>
        <v>#NAME?</v>
      </c>
      <c r="F439" s="93"/>
      <c r="G439" s="205" t="s">
        <v>304</v>
      </c>
      <c r="H439" s="207"/>
      <c r="I439" s="208"/>
      <c r="J439" s="208"/>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ca="1" si="1297">C439</f>
        <v>#NAME?</v>
      </c>
      <c r="D440" s="127">
        <f t="shared" ca="1" si="1238"/>
        <v>1</v>
      </c>
      <c r="E440" s="204"/>
      <c r="F440" s="93"/>
      <c r="G440" s="206"/>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ca="1" si="1298"/>
        <v>#NAME?</v>
      </c>
      <c r="D441" s="127">
        <f t="shared" ca="1" si="1238"/>
        <v>1</v>
      </c>
      <c r="E441" s="204"/>
      <c r="F441" s="93"/>
      <c r="G441" s="206"/>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ca="1" si="1304">C441</f>
        <v>#NAME?</v>
      </c>
      <c r="D442" s="127">
        <f t="shared" ca="1" si="1238"/>
        <v>1</v>
      </c>
      <c r="E442" s="204"/>
      <c r="F442" s="93"/>
      <c r="G442" s="206"/>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ca="1" si="1238"/>
        <v>#NAME?</v>
      </c>
      <c r="D443" s="127">
        <f t="shared" ca="1" si="1238"/>
        <v>1</v>
      </c>
      <c r="E443" s="204"/>
      <c r="F443" s="93"/>
      <c r="G443" s="206"/>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ca="1" si="1238"/>
        <v>#NAME?</v>
      </c>
      <c r="D444" s="127">
        <f t="shared" ca="1" si="1238"/>
        <v>1</v>
      </c>
      <c r="E444" s="204"/>
      <c r="F444" s="93"/>
      <c r="G444" s="206"/>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ca="1" si="1238"/>
        <v>#NAME?</v>
      </c>
      <c r="D445" s="127">
        <f t="shared" ca="1" si="1238"/>
        <v>1</v>
      </c>
      <c r="E445" s="204"/>
      <c r="F445" s="93"/>
      <c r="G445" s="206"/>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ca="1" si="1238"/>
        <v>#NAME?</v>
      </c>
      <c r="D446" s="127">
        <f t="shared" ca="1" si="1238"/>
        <v>1</v>
      </c>
      <c r="E446" s="204"/>
      <c r="F446" s="93"/>
      <c r="G446" s="206"/>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ca="1" si="1238"/>
        <v>#NAME?</v>
      </c>
      <c r="D447" s="127">
        <f t="shared" ca="1" si="1238"/>
        <v>1</v>
      </c>
      <c r="E447" s="204"/>
      <c r="F447" s="93"/>
      <c r="G447" s="206"/>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ca="1" si="1238"/>
        <v>#NAME?</v>
      </c>
      <c r="D448" s="127">
        <f t="shared" ca="1" si="1238"/>
        <v>1</v>
      </c>
      <c r="E448" s="204"/>
      <c r="F448" s="93"/>
      <c r="G448" s="206"/>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ca="1" si="1238"/>
        <v>#NAME?</v>
      </c>
      <c r="D449" s="127">
        <f t="shared" ca="1" si="1238"/>
        <v>1</v>
      </c>
      <c r="E449" s="204"/>
      <c r="F449" s="93"/>
      <c r="G449" s="206"/>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ca="1" si="1238"/>
        <v>#NAME?</v>
      </c>
      <c r="D450" s="127">
        <f t="shared" ca="1" si="1238"/>
        <v>1</v>
      </c>
      <c r="E450" s="204"/>
      <c r="F450" s="93"/>
      <c r="G450" s="206"/>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ca="1" si="1238"/>
        <v>#NAME?</v>
      </c>
      <c r="D451" s="127">
        <f t="shared" ca="1" si="1238"/>
        <v>1</v>
      </c>
      <c r="E451" s="204"/>
      <c r="F451" s="93"/>
      <c r="G451" s="206"/>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ca="1" si="1238"/>
        <v>#NAME?</v>
      </c>
      <c r="D452" s="127">
        <f t="shared" ca="1" si="1238"/>
        <v>1</v>
      </c>
      <c r="E452" s="204"/>
      <c r="F452" s="93"/>
      <c r="G452" s="206"/>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ca="1" si="1238"/>
        <v>#NAME?</v>
      </c>
      <c r="D453" s="127">
        <f t="shared" ca="1" si="1238"/>
        <v>1</v>
      </c>
      <c r="E453" s="204"/>
      <c r="F453" s="93"/>
      <c r="G453" s="206"/>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ca="1" si="1238"/>
        <v>#NAME?</v>
      </c>
      <c r="D454" s="127">
        <f t="shared" ca="1" si="1238"/>
        <v>1</v>
      </c>
      <c r="E454" s="204"/>
      <c r="F454" s="136"/>
      <c r="G454" s="206"/>
      <c r="H454" s="209"/>
      <c r="I454" s="209"/>
      <c r="J454" s="210"/>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 ca="1">IF(_xlfn.ISFORMULA(E460),MAX(INDEX('BASE FORMAÇÃO'!A:A,B456+1),1),E460)</f>
        <v>#NAME?</v>
      </c>
      <c r="D456" s="127">
        <f t="shared" ref="D456" ca="1" si="1353">IFERROR(IF(C456=C446,D446+1,1),1)</f>
        <v>1</v>
      </c>
      <c r="E456" s="38" t="s">
        <v>9</v>
      </c>
      <c r="F456" s="73"/>
      <c r="G456" s="38" t="s">
        <v>15</v>
      </c>
      <c r="H456" s="135" t="e">
        <f>INDEX('BASE FORMAÇÃO'!B:B,B456+1)</f>
        <v>#VALUE!</v>
      </c>
      <c r="I456" s="181" t="s">
        <v>16</v>
      </c>
      <c r="J456" s="6" t="e">
        <f>INDEX('BASE FORMAÇÃO'!K:K,B456+1)</f>
        <v>#VALUE!</v>
      </c>
      <c r="K456" s="65"/>
      <c r="L456" s="188" t="s">
        <v>10</v>
      </c>
      <c r="M456" s="190"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ca="1" si="1355"/>
        <v>#NAME?</v>
      </c>
      <c r="D457" s="127">
        <f t="shared" ca="1" si="1355"/>
        <v>1</v>
      </c>
      <c r="E457" s="192">
        <f t="shared" ref="E457" ca="1" si="1356">D456</f>
        <v>1</v>
      </c>
      <c r="F457" s="92"/>
      <c r="G457" s="194" t="s">
        <v>1</v>
      </c>
      <c r="H457" s="197" t="e">
        <f>INDEX('BASE FORMAÇÃO'!C:C,B456+1)</f>
        <v>#VALUE!</v>
      </c>
      <c r="I457" s="197"/>
      <c r="J457" s="198"/>
      <c r="K457" s="66"/>
      <c r="L457" s="189"/>
      <c r="M457" s="191"/>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ca="1" si="1357"/>
        <v>#NAME?</v>
      </c>
      <c r="D458" s="127">
        <f t="shared" ca="1" si="1357"/>
        <v>1</v>
      </c>
      <c r="E458" s="193"/>
      <c r="F458" s="93"/>
      <c r="G458" s="195"/>
      <c r="H458" s="199"/>
      <c r="I458" s="199"/>
      <c r="J458" s="200"/>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ca="1" si="1358"/>
        <v>#NAME?</v>
      </c>
      <c r="D459" s="127">
        <f t="shared" ca="1" si="1238"/>
        <v>1</v>
      </c>
      <c r="E459" s="38" t="s">
        <v>313</v>
      </c>
      <c r="F459" s="93"/>
      <c r="G459" s="196"/>
      <c r="H459" s="201"/>
      <c r="I459" s="201"/>
      <c r="J459" s="202"/>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ca="1" si="1359"/>
        <v>#NAME?</v>
      </c>
      <c r="D460" s="127">
        <f t="shared" ca="1" si="1238"/>
        <v>1</v>
      </c>
      <c r="E460" s="203" t="e">
        <f t="shared" ref="E460" ca="1" si="1360">C456</f>
        <v>#NAME?</v>
      </c>
      <c r="F460" s="93"/>
      <c r="G460" s="205" t="s">
        <v>304</v>
      </c>
      <c r="H460" s="207"/>
      <c r="I460" s="208"/>
      <c r="J460" s="208"/>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ca="1" si="1363">C460</f>
        <v>#NAME?</v>
      </c>
      <c r="D461" s="127">
        <f t="shared" ca="1" si="1238"/>
        <v>1</v>
      </c>
      <c r="E461" s="204"/>
      <c r="F461" s="93"/>
      <c r="G461" s="206"/>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ca="1" si="1364"/>
        <v>#NAME?</v>
      </c>
      <c r="D462" s="127">
        <f t="shared" ca="1" si="1238"/>
        <v>1</v>
      </c>
      <c r="E462" s="204"/>
      <c r="F462" s="93"/>
      <c r="G462" s="206"/>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ca="1" si="1370">C462</f>
        <v>#NAME?</v>
      </c>
      <c r="D463" s="127">
        <f t="shared" ca="1" si="1238"/>
        <v>1</v>
      </c>
      <c r="E463" s="204"/>
      <c r="F463" s="93"/>
      <c r="G463" s="206"/>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ca="1" si="1238"/>
        <v>#NAME?</v>
      </c>
      <c r="D464" s="127">
        <f t="shared" ca="1" si="1238"/>
        <v>1</v>
      </c>
      <c r="E464" s="204"/>
      <c r="F464" s="93"/>
      <c r="G464" s="206"/>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ca="1" si="1238"/>
        <v>#NAME?</v>
      </c>
      <c r="D465" s="127">
        <f t="shared" ca="1" si="1238"/>
        <v>1</v>
      </c>
      <c r="E465" s="204"/>
      <c r="F465" s="93"/>
      <c r="G465" s="206"/>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ca="1" si="1238"/>
        <v>#NAME?</v>
      </c>
      <c r="D466" s="127">
        <f t="shared" ca="1" si="1238"/>
        <v>1</v>
      </c>
      <c r="E466" s="204"/>
      <c r="F466" s="93"/>
      <c r="G466" s="206"/>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ca="1" si="1238"/>
        <v>#NAME?</v>
      </c>
      <c r="D467" s="127">
        <f t="shared" ca="1" si="1238"/>
        <v>1</v>
      </c>
      <c r="E467" s="204"/>
      <c r="F467" s="93"/>
      <c r="G467" s="206"/>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ca="1" si="1238"/>
        <v>#NAME?</v>
      </c>
      <c r="D468" s="127">
        <f t="shared" ca="1" si="1238"/>
        <v>1</v>
      </c>
      <c r="E468" s="204"/>
      <c r="F468" s="93"/>
      <c r="G468" s="206"/>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ca="1" si="1238"/>
        <v>#NAME?</v>
      </c>
      <c r="D469" s="127">
        <f t="shared" ca="1" si="1238"/>
        <v>1</v>
      </c>
      <c r="E469" s="204"/>
      <c r="F469" s="93"/>
      <c r="G469" s="206"/>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ca="1" si="1238"/>
        <v>#NAME?</v>
      </c>
      <c r="D470" s="127">
        <f t="shared" ca="1" si="1238"/>
        <v>1</v>
      </c>
      <c r="E470" s="204"/>
      <c r="F470" s="93"/>
      <c r="G470" s="206"/>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ca="1" si="1238"/>
        <v>#NAME?</v>
      </c>
      <c r="D471" s="127">
        <f t="shared" ca="1" si="1238"/>
        <v>1</v>
      </c>
      <c r="E471" s="204"/>
      <c r="F471" s="93"/>
      <c r="G471" s="206"/>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ca="1" si="1238"/>
        <v>#NAME?</v>
      </c>
      <c r="D472" s="127">
        <f t="shared" ca="1" si="1238"/>
        <v>1</v>
      </c>
      <c r="E472" s="204"/>
      <c r="F472" s="93"/>
      <c r="G472" s="206"/>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ca="1" si="1238"/>
        <v>#NAME?</v>
      </c>
      <c r="D473" s="127">
        <f t="shared" ca="1" si="1238"/>
        <v>1</v>
      </c>
      <c r="E473" s="204"/>
      <c r="F473" s="93"/>
      <c r="G473" s="206"/>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ca="1" si="1238"/>
        <v>#NAME?</v>
      </c>
      <c r="D474" s="127">
        <f t="shared" ca="1" si="1238"/>
        <v>1</v>
      </c>
      <c r="E474" s="204"/>
      <c r="F474" s="93"/>
      <c r="G474" s="206"/>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ca="1" si="1238"/>
        <v>#NAME?</v>
      </c>
      <c r="D475" s="127">
        <f t="shared" ca="1" si="1238"/>
        <v>1</v>
      </c>
      <c r="E475" s="204"/>
      <c r="F475" s="136"/>
      <c r="G475" s="206"/>
      <c r="H475" s="209"/>
      <c r="I475" s="209"/>
      <c r="J475" s="210"/>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 ca="1">IF(_xlfn.ISFORMULA(E481),MAX(INDEX('BASE FORMAÇÃO'!A:A,B477+1),1),E481)</f>
        <v>#NAME?</v>
      </c>
      <c r="D477" s="127">
        <f t="shared" ref="D477" ca="1" si="1419">IFERROR(IF(C477=C467,D467+1,1),1)</f>
        <v>1</v>
      </c>
      <c r="E477" s="38" t="s">
        <v>9</v>
      </c>
      <c r="F477" s="73"/>
      <c r="G477" s="38" t="s">
        <v>15</v>
      </c>
      <c r="H477" s="135" t="e">
        <f>INDEX('BASE FORMAÇÃO'!B:B,B477+1)</f>
        <v>#VALUE!</v>
      </c>
      <c r="I477" s="181" t="s">
        <v>16</v>
      </c>
      <c r="J477" s="6" t="e">
        <f>INDEX('BASE FORMAÇÃO'!K:K,B477+1)</f>
        <v>#VALUE!</v>
      </c>
      <c r="K477" s="65"/>
      <c r="L477" s="188" t="s">
        <v>10</v>
      </c>
      <c r="M477" s="190"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ca="1" si="1421"/>
        <v>#NAME?</v>
      </c>
      <c r="D478" s="127">
        <f t="shared" ca="1" si="1421"/>
        <v>1</v>
      </c>
      <c r="E478" s="192">
        <f t="shared" ref="E478" ca="1" si="1422">D477</f>
        <v>1</v>
      </c>
      <c r="F478" s="92"/>
      <c r="G478" s="194" t="s">
        <v>1</v>
      </c>
      <c r="H478" s="197" t="e">
        <f>INDEX('BASE FORMAÇÃO'!C:C,B477+1)</f>
        <v>#VALUE!</v>
      </c>
      <c r="I478" s="197"/>
      <c r="J478" s="198"/>
      <c r="K478" s="66"/>
      <c r="L478" s="189"/>
      <c r="M478" s="191"/>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ca="1" si="1423"/>
        <v>#NAME?</v>
      </c>
      <c r="D479" s="127">
        <f t="shared" ca="1" si="1423"/>
        <v>1</v>
      </c>
      <c r="E479" s="193"/>
      <c r="F479" s="93"/>
      <c r="G479" s="195"/>
      <c r="H479" s="199"/>
      <c r="I479" s="199"/>
      <c r="J479" s="200"/>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ca="1" si="1424"/>
        <v>#NAME?</v>
      </c>
      <c r="D480" s="127">
        <f t="shared" ca="1" si="1238"/>
        <v>1</v>
      </c>
      <c r="E480" s="38" t="s">
        <v>313</v>
      </c>
      <c r="F480" s="93"/>
      <c r="G480" s="196"/>
      <c r="H480" s="201"/>
      <c r="I480" s="201"/>
      <c r="J480" s="202"/>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ca="1" si="1425"/>
        <v>#NAME?</v>
      </c>
      <c r="D481" s="127">
        <f t="shared" ca="1" si="1238"/>
        <v>1</v>
      </c>
      <c r="E481" s="203" t="e">
        <f t="shared" ref="E481" ca="1" si="1426">C477</f>
        <v>#NAME?</v>
      </c>
      <c r="F481" s="93"/>
      <c r="G481" s="205" t="s">
        <v>304</v>
      </c>
      <c r="H481" s="207"/>
      <c r="I481" s="208"/>
      <c r="J481" s="208"/>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ca="1" si="1429">C481</f>
        <v>#NAME?</v>
      </c>
      <c r="D482" s="127">
        <f t="shared" ca="1" si="1238"/>
        <v>1</v>
      </c>
      <c r="E482" s="204"/>
      <c r="F482" s="93"/>
      <c r="G482" s="206"/>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ca="1" si="1430"/>
        <v>#NAME?</v>
      </c>
      <c r="D483" s="127">
        <f t="shared" ca="1" si="1238"/>
        <v>1</v>
      </c>
      <c r="E483" s="204"/>
      <c r="F483" s="93"/>
      <c r="G483" s="206"/>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ca="1" si="1436">C483</f>
        <v>#NAME?</v>
      </c>
      <c r="D484" s="127">
        <f t="shared" ca="1" si="1238"/>
        <v>1</v>
      </c>
      <c r="E484" s="204"/>
      <c r="F484" s="93"/>
      <c r="G484" s="206"/>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ca="1" si="1436"/>
        <v>#NAME?</v>
      </c>
      <c r="D485" s="127">
        <f t="shared" ca="1" si="1436"/>
        <v>1</v>
      </c>
      <c r="E485" s="204"/>
      <c r="F485" s="93"/>
      <c r="G485" s="206"/>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ca="1" si="1436"/>
        <v>#NAME?</v>
      </c>
      <c r="D486" s="127">
        <f t="shared" ca="1" si="1436"/>
        <v>1</v>
      </c>
      <c r="E486" s="204"/>
      <c r="F486" s="93"/>
      <c r="G486" s="206"/>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ca="1" si="1436"/>
        <v>#NAME?</v>
      </c>
      <c r="D487" s="127">
        <f t="shared" ca="1" si="1436"/>
        <v>1</v>
      </c>
      <c r="E487" s="204"/>
      <c r="F487" s="93"/>
      <c r="G487" s="206"/>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ca="1" si="1436"/>
        <v>#NAME?</v>
      </c>
      <c r="D488" s="127">
        <f t="shared" ca="1" si="1436"/>
        <v>1</v>
      </c>
      <c r="E488" s="204"/>
      <c r="F488" s="93"/>
      <c r="G488" s="206"/>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ca="1" si="1436"/>
        <v>#NAME?</v>
      </c>
      <c r="D489" s="127">
        <f t="shared" ca="1" si="1436"/>
        <v>1</v>
      </c>
      <c r="E489" s="204"/>
      <c r="F489" s="93"/>
      <c r="G489" s="206"/>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ca="1" si="1436"/>
        <v>#NAME?</v>
      </c>
      <c r="D490" s="127">
        <f t="shared" ca="1" si="1436"/>
        <v>1</v>
      </c>
      <c r="E490" s="204"/>
      <c r="F490" s="93"/>
      <c r="G490" s="206"/>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ca="1" si="1436"/>
        <v>#NAME?</v>
      </c>
      <c r="D491" s="127">
        <f t="shared" ca="1" si="1436"/>
        <v>1</v>
      </c>
      <c r="E491" s="204"/>
      <c r="F491" s="93"/>
      <c r="G491" s="206"/>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ca="1" si="1436"/>
        <v>#NAME?</v>
      </c>
      <c r="D492" s="127">
        <f t="shared" ca="1" si="1436"/>
        <v>1</v>
      </c>
      <c r="E492" s="204"/>
      <c r="F492" s="93"/>
      <c r="G492" s="206"/>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ca="1" si="1436"/>
        <v>#NAME?</v>
      </c>
      <c r="D493" s="127">
        <f t="shared" ca="1" si="1436"/>
        <v>1</v>
      </c>
      <c r="E493" s="204"/>
      <c r="F493" s="93"/>
      <c r="G493" s="206"/>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ca="1" si="1436"/>
        <v>#NAME?</v>
      </c>
      <c r="D494" s="127">
        <f t="shared" ca="1" si="1436"/>
        <v>1</v>
      </c>
      <c r="E494" s="204"/>
      <c r="F494" s="93"/>
      <c r="G494" s="206"/>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ca="1" si="1436"/>
        <v>#NAME?</v>
      </c>
      <c r="D495" s="127">
        <f t="shared" ca="1" si="1436"/>
        <v>1</v>
      </c>
      <c r="E495" s="204"/>
      <c r="F495" s="93"/>
      <c r="G495" s="206"/>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ca="1" si="1436"/>
        <v>#NAME?</v>
      </c>
      <c r="D496" s="127">
        <f t="shared" ca="1" si="1436"/>
        <v>1</v>
      </c>
      <c r="E496" s="204"/>
      <c r="F496" s="136"/>
      <c r="G496" s="206"/>
      <c r="H496" s="209"/>
      <c r="I496" s="209"/>
      <c r="J496" s="210"/>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 ca="1">IF(_xlfn.ISFORMULA(E502),MAX(INDEX('BASE FORMAÇÃO'!A:A,B498+1),1),E502)</f>
        <v>#NAME?</v>
      </c>
      <c r="D498" s="127">
        <f t="shared" ref="D498" ca="1" si="1485">IFERROR(IF(C498=C488,D488+1,1),1)</f>
        <v>1</v>
      </c>
      <c r="E498" s="38" t="s">
        <v>9</v>
      </c>
      <c r="F498" s="73"/>
      <c r="G498" s="38" t="s">
        <v>15</v>
      </c>
      <c r="H498" s="135" t="e">
        <f>INDEX('BASE FORMAÇÃO'!B:B,B498+1)</f>
        <v>#VALUE!</v>
      </c>
      <c r="I498" s="181" t="s">
        <v>16</v>
      </c>
      <c r="J498" s="6" t="e">
        <f>INDEX('BASE FORMAÇÃO'!K:K,B498+1)</f>
        <v>#VALUE!</v>
      </c>
      <c r="K498" s="65"/>
      <c r="L498" s="188" t="s">
        <v>10</v>
      </c>
      <c r="M498" s="190"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ca="1" si="1487"/>
        <v>#NAME?</v>
      </c>
      <c r="D499" s="127">
        <f t="shared" ca="1" si="1487"/>
        <v>1</v>
      </c>
      <c r="E499" s="192">
        <f t="shared" ref="E499" ca="1" si="1488">D498</f>
        <v>1</v>
      </c>
      <c r="F499" s="92"/>
      <c r="G499" s="194" t="s">
        <v>1</v>
      </c>
      <c r="H499" s="197" t="e">
        <f>INDEX('BASE FORMAÇÃO'!C:C,B498+1)</f>
        <v>#VALUE!</v>
      </c>
      <c r="I499" s="197"/>
      <c r="J499" s="198"/>
      <c r="K499" s="66"/>
      <c r="L499" s="189"/>
      <c r="M499" s="191"/>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ca="1" si="1489"/>
        <v>#NAME?</v>
      </c>
      <c r="D500" s="127">
        <f t="shared" ca="1" si="1489"/>
        <v>1</v>
      </c>
      <c r="E500" s="193"/>
      <c r="F500" s="93"/>
      <c r="G500" s="195"/>
      <c r="H500" s="199"/>
      <c r="I500" s="199"/>
      <c r="J500" s="200"/>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ca="1" si="1490"/>
        <v>#NAME?</v>
      </c>
      <c r="D501" s="127">
        <f t="shared" ca="1" si="1436"/>
        <v>1</v>
      </c>
      <c r="E501" s="38" t="s">
        <v>313</v>
      </c>
      <c r="F501" s="93"/>
      <c r="G501" s="196"/>
      <c r="H501" s="201"/>
      <c r="I501" s="201"/>
      <c r="J501" s="202"/>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ca="1" si="1491"/>
        <v>#NAME?</v>
      </c>
      <c r="D502" s="127">
        <f t="shared" ca="1" si="1436"/>
        <v>1</v>
      </c>
      <c r="E502" s="203" t="e">
        <f t="shared" ref="E502" ca="1" si="1492">C498</f>
        <v>#NAME?</v>
      </c>
      <c r="F502" s="93"/>
      <c r="G502" s="205" t="s">
        <v>304</v>
      </c>
      <c r="H502" s="207"/>
      <c r="I502" s="208"/>
      <c r="J502" s="208"/>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ca="1" si="1495">C502</f>
        <v>#NAME?</v>
      </c>
      <c r="D503" s="127">
        <f t="shared" ca="1" si="1436"/>
        <v>1</v>
      </c>
      <c r="E503" s="204"/>
      <c r="F503" s="93"/>
      <c r="G503" s="206"/>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ca="1" si="1496"/>
        <v>#NAME?</v>
      </c>
      <c r="D504" s="127">
        <f t="shared" ca="1" si="1436"/>
        <v>1</v>
      </c>
      <c r="E504" s="204"/>
      <c r="F504" s="93"/>
      <c r="G504" s="206"/>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ca="1" si="1502">C504</f>
        <v>#NAME?</v>
      </c>
      <c r="D505" s="127">
        <f t="shared" ca="1" si="1436"/>
        <v>1</v>
      </c>
      <c r="E505" s="204"/>
      <c r="F505" s="93"/>
      <c r="G505" s="206"/>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ca="1" si="1436"/>
        <v>#NAME?</v>
      </c>
      <c r="D506" s="127">
        <f t="shared" ca="1" si="1436"/>
        <v>1</v>
      </c>
      <c r="E506" s="204"/>
      <c r="F506" s="93"/>
      <c r="G506" s="206"/>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ca="1" si="1436"/>
        <v>#NAME?</v>
      </c>
      <c r="D507" s="127">
        <f t="shared" ca="1" si="1436"/>
        <v>1</v>
      </c>
      <c r="E507" s="204"/>
      <c r="F507" s="93"/>
      <c r="G507" s="206"/>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ca="1" si="1436"/>
        <v>#NAME?</v>
      </c>
      <c r="D508" s="127">
        <f t="shared" ca="1" si="1436"/>
        <v>1</v>
      </c>
      <c r="E508" s="204"/>
      <c r="F508" s="93"/>
      <c r="G508" s="206"/>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ca="1" si="1436"/>
        <v>#NAME?</v>
      </c>
      <c r="D509" s="127">
        <f t="shared" ca="1" si="1436"/>
        <v>1</v>
      </c>
      <c r="E509" s="204"/>
      <c r="F509" s="93"/>
      <c r="G509" s="206"/>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ca="1" si="1436"/>
        <v>#NAME?</v>
      </c>
      <c r="D510" s="127">
        <f t="shared" ca="1" si="1436"/>
        <v>1</v>
      </c>
      <c r="E510" s="204"/>
      <c r="F510" s="93"/>
      <c r="G510" s="206"/>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ca="1" si="1436"/>
        <v>#NAME?</v>
      </c>
      <c r="D511" s="127">
        <f t="shared" ca="1" si="1436"/>
        <v>1</v>
      </c>
      <c r="E511" s="204"/>
      <c r="F511" s="93"/>
      <c r="G511" s="206"/>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ca="1" si="1436"/>
        <v>#NAME?</v>
      </c>
      <c r="D512" s="127">
        <f t="shared" ca="1" si="1436"/>
        <v>1</v>
      </c>
      <c r="E512" s="204"/>
      <c r="F512" s="93"/>
      <c r="G512" s="206"/>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ca="1" si="1436"/>
        <v>#NAME?</v>
      </c>
      <c r="D513" s="127">
        <f t="shared" ca="1" si="1436"/>
        <v>1</v>
      </c>
      <c r="E513" s="204"/>
      <c r="F513" s="93"/>
      <c r="G513" s="206"/>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ca="1" si="1436"/>
        <v>#NAME?</v>
      </c>
      <c r="D514" s="127">
        <f t="shared" ca="1" si="1436"/>
        <v>1</v>
      </c>
      <c r="E514" s="204"/>
      <c r="F514" s="93"/>
      <c r="G514" s="206"/>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ca="1" si="1436"/>
        <v>#NAME?</v>
      </c>
      <c r="D515" s="127">
        <f t="shared" ca="1" si="1436"/>
        <v>1</v>
      </c>
      <c r="E515" s="204"/>
      <c r="F515" s="93"/>
      <c r="G515" s="206"/>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ca="1" si="1436"/>
        <v>#NAME?</v>
      </c>
      <c r="D516" s="127">
        <f t="shared" ca="1" si="1436"/>
        <v>1</v>
      </c>
      <c r="E516" s="204"/>
      <c r="F516" s="93"/>
      <c r="G516" s="206"/>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ca="1" si="1436"/>
        <v>#NAME?</v>
      </c>
      <c r="D517" s="127">
        <f t="shared" ca="1" si="1436"/>
        <v>1</v>
      </c>
      <c r="E517" s="204"/>
      <c r="F517" s="136"/>
      <c r="G517" s="206"/>
      <c r="H517" s="209"/>
      <c r="I517" s="209"/>
      <c r="J517" s="210"/>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 ca="1">IF(_xlfn.ISFORMULA(E523),MAX(INDEX('BASE FORMAÇÃO'!A:A,B519+1),1),E523)</f>
        <v>#NAME?</v>
      </c>
      <c r="D519" s="127">
        <f t="shared" ref="D519" ca="1" si="1551">IFERROR(IF(C519=C509,D509+1,1),1)</f>
        <v>1</v>
      </c>
      <c r="E519" s="38" t="s">
        <v>9</v>
      </c>
      <c r="F519" s="73"/>
      <c r="G519" s="38" t="s">
        <v>15</v>
      </c>
      <c r="H519" s="135" t="e">
        <f>INDEX('BASE FORMAÇÃO'!B:B,B519+1)</f>
        <v>#VALUE!</v>
      </c>
      <c r="I519" s="181" t="s">
        <v>16</v>
      </c>
      <c r="J519" s="6" t="e">
        <f>INDEX('BASE FORMAÇÃO'!K:K,B519+1)</f>
        <v>#VALUE!</v>
      </c>
      <c r="K519" s="65"/>
      <c r="L519" s="188" t="s">
        <v>10</v>
      </c>
      <c r="M519" s="190"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ca="1" si="1553"/>
        <v>#NAME?</v>
      </c>
      <c r="D520" s="127">
        <f t="shared" ca="1" si="1553"/>
        <v>1</v>
      </c>
      <c r="E520" s="192">
        <f t="shared" ref="E520" ca="1" si="1554">D519</f>
        <v>1</v>
      </c>
      <c r="F520" s="92"/>
      <c r="G520" s="194" t="s">
        <v>1</v>
      </c>
      <c r="H520" s="197" t="e">
        <f>INDEX('BASE FORMAÇÃO'!C:C,B519+1)</f>
        <v>#VALUE!</v>
      </c>
      <c r="I520" s="197"/>
      <c r="J520" s="198"/>
      <c r="K520" s="66"/>
      <c r="L520" s="189"/>
      <c r="M520" s="191"/>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ca="1" si="1555"/>
        <v>#NAME?</v>
      </c>
      <c r="D521" s="127">
        <f t="shared" ca="1" si="1555"/>
        <v>1</v>
      </c>
      <c r="E521" s="193"/>
      <c r="F521" s="93"/>
      <c r="G521" s="195"/>
      <c r="H521" s="199"/>
      <c r="I521" s="199"/>
      <c r="J521" s="200"/>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ca="1" si="1556"/>
        <v>#NAME?</v>
      </c>
      <c r="D522" s="127">
        <f t="shared" ca="1" si="1436"/>
        <v>1</v>
      </c>
      <c r="E522" s="38" t="s">
        <v>313</v>
      </c>
      <c r="F522" s="93"/>
      <c r="G522" s="196"/>
      <c r="H522" s="201"/>
      <c r="I522" s="201"/>
      <c r="J522" s="202"/>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ca="1" si="1557"/>
        <v>#NAME?</v>
      </c>
      <c r="D523" s="127">
        <f t="shared" ca="1" si="1436"/>
        <v>1</v>
      </c>
      <c r="E523" s="203" t="e">
        <f t="shared" ref="E523" ca="1" si="1558">C519</f>
        <v>#NAME?</v>
      </c>
      <c r="F523" s="93"/>
      <c r="G523" s="205" t="s">
        <v>304</v>
      </c>
      <c r="H523" s="207"/>
      <c r="I523" s="208"/>
      <c r="J523" s="208"/>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ca="1" si="1561">C523</f>
        <v>#NAME?</v>
      </c>
      <c r="D524" s="127">
        <f t="shared" ca="1" si="1436"/>
        <v>1</v>
      </c>
      <c r="E524" s="204"/>
      <c r="F524" s="93"/>
      <c r="G524" s="206"/>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ca="1" si="1562"/>
        <v>#NAME?</v>
      </c>
      <c r="D525" s="127">
        <f t="shared" ca="1" si="1436"/>
        <v>1</v>
      </c>
      <c r="E525" s="204"/>
      <c r="F525" s="93"/>
      <c r="G525" s="206"/>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ca="1" si="1568">C525</f>
        <v>#NAME?</v>
      </c>
      <c r="D526" s="127">
        <f t="shared" ca="1" si="1436"/>
        <v>1</v>
      </c>
      <c r="E526" s="204"/>
      <c r="F526" s="93"/>
      <c r="G526" s="206"/>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ca="1" si="1436"/>
        <v>#NAME?</v>
      </c>
      <c r="D527" s="127">
        <f t="shared" ca="1" si="1436"/>
        <v>1</v>
      </c>
      <c r="E527" s="204"/>
      <c r="F527" s="93"/>
      <c r="G527" s="206"/>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ca="1" si="1436"/>
        <v>#NAME?</v>
      </c>
      <c r="D528" s="127">
        <f t="shared" ca="1" si="1436"/>
        <v>1</v>
      </c>
      <c r="E528" s="204"/>
      <c r="F528" s="93"/>
      <c r="G528" s="206"/>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ca="1" si="1436"/>
        <v>#NAME?</v>
      </c>
      <c r="D529" s="127">
        <f t="shared" ca="1" si="1436"/>
        <v>1</v>
      </c>
      <c r="E529" s="204"/>
      <c r="F529" s="93"/>
      <c r="G529" s="206"/>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ca="1" si="1436"/>
        <v>#NAME?</v>
      </c>
      <c r="D530" s="127">
        <f t="shared" ca="1" si="1436"/>
        <v>1</v>
      </c>
      <c r="E530" s="204"/>
      <c r="F530" s="93"/>
      <c r="G530" s="206"/>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ca="1" si="1436"/>
        <v>#NAME?</v>
      </c>
      <c r="D531" s="127">
        <f t="shared" ca="1" si="1436"/>
        <v>1</v>
      </c>
      <c r="E531" s="204"/>
      <c r="F531" s="93"/>
      <c r="G531" s="206"/>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ca="1" si="1436"/>
        <v>#NAME?</v>
      </c>
      <c r="D532" s="127">
        <f t="shared" ca="1" si="1436"/>
        <v>1</v>
      </c>
      <c r="E532" s="204"/>
      <c r="F532" s="93"/>
      <c r="G532" s="206"/>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ca="1" si="1436"/>
        <v>#NAME?</v>
      </c>
      <c r="D533" s="127">
        <f t="shared" ca="1" si="1436"/>
        <v>1</v>
      </c>
      <c r="E533" s="204"/>
      <c r="F533" s="93"/>
      <c r="G533" s="206"/>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ca="1" si="1436"/>
        <v>#NAME?</v>
      </c>
      <c r="D534" s="127">
        <f t="shared" ca="1" si="1436"/>
        <v>1</v>
      </c>
      <c r="E534" s="204"/>
      <c r="F534" s="93"/>
      <c r="G534" s="206"/>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ca="1" si="1436"/>
        <v>#NAME?</v>
      </c>
      <c r="D535" s="127">
        <f t="shared" ca="1" si="1436"/>
        <v>1</v>
      </c>
      <c r="E535" s="204"/>
      <c r="F535" s="93"/>
      <c r="G535" s="206"/>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ca="1" si="1436"/>
        <v>#NAME?</v>
      </c>
      <c r="D536" s="127">
        <f t="shared" ca="1" si="1436"/>
        <v>1</v>
      </c>
      <c r="E536" s="204"/>
      <c r="F536" s="93"/>
      <c r="G536" s="206"/>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ca="1" si="1436"/>
        <v>#NAME?</v>
      </c>
      <c r="D537" s="127">
        <f t="shared" ca="1" si="1436"/>
        <v>1</v>
      </c>
      <c r="E537" s="204"/>
      <c r="F537" s="93"/>
      <c r="G537" s="206"/>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ca="1" si="1436"/>
        <v>#NAME?</v>
      </c>
      <c r="D538" s="127">
        <f t="shared" ca="1" si="1436"/>
        <v>1</v>
      </c>
      <c r="E538" s="204"/>
      <c r="F538" s="136"/>
      <c r="G538" s="206"/>
      <c r="H538" s="209"/>
      <c r="I538" s="209"/>
      <c r="J538" s="210"/>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 ca="1">IF(_xlfn.ISFORMULA(E544),MAX(INDEX('BASE FORMAÇÃO'!A:A,B540+1),1),E544)</f>
        <v>#NAME?</v>
      </c>
      <c r="D540" s="127">
        <f t="shared" ref="D540" ca="1" si="1617">IFERROR(IF(C540=C530,D530+1,1),1)</f>
        <v>1</v>
      </c>
      <c r="E540" s="38" t="s">
        <v>9</v>
      </c>
      <c r="F540" s="73"/>
      <c r="G540" s="38" t="s">
        <v>15</v>
      </c>
      <c r="H540" s="135" t="e">
        <f>INDEX('BASE FORMAÇÃO'!B:B,B540+1)</f>
        <v>#VALUE!</v>
      </c>
      <c r="I540" s="181" t="s">
        <v>16</v>
      </c>
      <c r="J540" s="6" t="e">
        <f>INDEX('BASE FORMAÇÃO'!K:K,B540+1)</f>
        <v>#VALUE!</v>
      </c>
      <c r="K540" s="65"/>
      <c r="L540" s="188" t="s">
        <v>10</v>
      </c>
      <c r="M540" s="190"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ca="1" si="1619"/>
        <v>#NAME?</v>
      </c>
      <c r="D541" s="127">
        <f t="shared" ca="1" si="1619"/>
        <v>1</v>
      </c>
      <c r="E541" s="192">
        <f t="shared" ref="E541" ca="1" si="1620">D540</f>
        <v>1</v>
      </c>
      <c r="F541" s="92"/>
      <c r="G541" s="194" t="s">
        <v>1</v>
      </c>
      <c r="H541" s="197" t="e">
        <f>INDEX('BASE FORMAÇÃO'!C:C,B540+1)</f>
        <v>#VALUE!</v>
      </c>
      <c r="I541" s="197"/>
      <c r="J541" s="198"/>
      <c r="K541" s="66"/>
      <c r="L541" s="189"/>
      <c r="M541" s="191"/>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ca="1" si="1621"/>
        <v>#NAME?</v>
      </c>
      <c r="D542" s="127">
        <f t="shared" ca="1" si="1621"/>
        <v>1</v>
      </c>
      <c r="E542" s="193"/>
      <c r="F542" s="93"/>
      <c r="G542" s="195"/>
      <c r="H542" s="199"/>
      <c r="I542" s="199"/>
      <c r="J542" s="200"/>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ca="1" si="1622"/>
        <v>#NAME?</v>
      </c>
      <c r="D543" s="127">
        <f t="shared" ca="1" si="1436"/>
        <v>1</v>
      </c>
      <c r="E543" s="38" t="s">
        <v>313</v>
      </c>
      <c r="F543" s="93"/>
      <c r="G543" s="196"/>
      <c r="H543" s="201"/>
      <c r="I543" s="201"/>
      <c r="J543" s="202"/>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ca="1" si="1623"/>
        <v>#NAME?</v>
      </c>
      <c r="D544" s="127">
        <f t="shared" ca="1" si="1436"/>
        <v>1</v>
      </c>
      <c r="E544" s="203" t="e">
        <f t="shared" ref="E544" ca="1" si="1624">C540</f>
        <v>#NAME?</v>
      </c>
      <c r="F544" s="93"/>
      <c r="G544" s="205" t="s">
        <v>304</v>
      </c>
      <c r="H544" s="207"/>
      <c r="I544" s="208"/>
      <c r="J544" s="208"/>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ca="1" si="1627">C544</f>
        <v>#NAME?</v>
      </c>
      <c r="D545" s="127">
        <f t="shared" ca="1" si="1436"/>
        <v>1</v>
      </c>
      <c r="E545" s="204"/>
      <c r="F545" s="93"/>
      <c r="G545" s="206"/>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ca="1" si="1628"/>
        <v>#NAME?</v>
      </c>
      <c r="D546" s="127">
        <f t="shared" ca="1" si="1436"/>
        <v>1</v>
      </c>
      <c r="E546" s="204"/>
      <c r="F546" s="93"/>
      <c r="G546" s="206"/>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ca="1" si="1634">C546</f>
        <v>#NAME?</v>
      </c>
      <c r="D547" s="127">
        <f t="shared" ca="1" si="1436"/>
        <v>1</v>
      </c>
      <c r="E547" s="204"/>
      <c r="F547" s="93"/>
      <c r="G547" s="206"/>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ca="1" si="1634"/>
        <v>#NAME?</v>
      </c>
      <c r="D548" s="127">
        <f t="shared" ca="1" si="1634"/>
        <v>1</v>
      </c>
      <c r="E548" s="204"/>
      <c r="F548" s="93"/>
      <c r="G548" s="206"/>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ca="1" si="1634"/>
        <v>#NAME?</v>
      </c>
      <c r="D549" s="127">
        <f t="shared" ca="1" si="1634"/>
        <v>1</v>
      </c>
      <c r="E549" s="204"/>
      <c r="F549" s="93"/>
      <c r="G549" s="206"/>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ca="1" si="1634"/>
        <v>#NAME?</v>
      </c>
      <c r="D550" s="127">
        <f t="shared" ca="1" si="1634"/>
        <v>1</v>
      </c>
      <c r="E550" s="204"/>
      <c r="F550" s="93"/>
      <c r="G550" s="206"/>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ca="1" si="1634"/>
        <v>#NAME?</v>
      </c>
      <c r="D551" s="127">
        <f t="shared" ca="1" si="1634"/>
        <v>1</v>
      </c>
      <c r="E551" s="204"/>
      <c r="F551" s="93"/>
      <c r="G551" s="206"/>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ca="1" si="1634"/>
        <v>#NAME?</v>
      </c>
      <c r="D552" s="127">
        <f t="shared" ca="1" si="1634"/>
        <v>1</v>
      </c>
      <c r="E552" s="204"/>
      <c r="F552" s="93"/>
      <c r="G552" s="206"/>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ca="1" si="1634"/>
        <v>#NAME?</v>
      </c>
      <c r="D553" s="127">
        <f t="shared" ca="1" si="1634"/>
        <v>1</v>
      </c>
      <c r="E553" s="204"/>
      <c r="F553" s="93"/>
      <c r="G553" s="206"/>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ca="1" si="1634"/>
        <v>#NAME?</v>
      </c>
      <c r="D554" s="127">
        <f t="shared" ca="1" si="1634"/>
        <v>1</v>
      </c>
      <c r="E554" s="204"/>
      <c r="F554" s="93"/>
      <c r="G554" s="206"/>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ca="1" si="1634"/>
        <v>#NAME?</v>
      </c>
      <c r="D555" s="127">
        <f t="shared" ca="1" si="1634"/>
        <v>1</v>
      </c>
      <c r="E555" s="204"/>
      <c r="F555" s="93"/>
      <c r="G555" s="206"/>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ca="1" si="1634"/>
        <v>#NAME?</v>
      </c>
      <c r="D556" s="127">
        <f t="shared" ca="1" si="1634"/>
        <v>1</v>
      </c>
      <c r="E556" s="204"/>
      <c r="F556" s="93"/>
      <c r="G556" s="206"/>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ca="1" si="1634"/>
        <v>#NAME?</v>
      </c>
      <c r="D557" s="127">
        <f t="shared" ca="1" si="1634"/>
        <v>1</v>
      </c>
      <c r="E557" s="204"/>
      <c r="F557" s="93"/>
      <c r="G557" s="206"/>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ca="1" si="1634"/>
        <v>#NAME?</v>
      </c>
      <c r="D558" s="127">
        <f t="shared" ca="1" si="1634"/>
        <v>1</v>
      </c>
      <c r="E558" s="204"/>
      <c r="F558" s="93"/>
      <c r="G558" s="206"/>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ca="1" si="1634"/>
        <v>#NAME?</v>
      </c>
      <c r="D559" s="127">
        <f t="shared" ca="1" si="1634"/>
        <v>1</v>
      </c>
      <c r="E559" s="204"/>
      <c r="F559" s="136"/>
      <c r="G559" s="206"/>
      <c r="H559" s="209"/>
      <c r="I559" s="209"/>
      <c r="J559" s="210"/>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 ca="1">IF(_xlfn.ISFORMULA(E565),MAX(INDEX('BASE FORMAÇÃO'!A:A,B561+1),1),E565)</f>
        <v>#NAME?</v>
      </c>
      <c r="D561" s="127">
        <f t="shared" ref="D561" ca="1" si="1683">IFERROR(IF(C561=C551,D551+1,1),1)</f>
        <v>1</v>
      </c>
      <c r="E561" s="38" t="s">
        <v>9</v>
      </c>
      <c r="F561" s="73"/>
      <c r="G561" s="38" t="s">
        <v>15</v>
      </c>
      <c r="H561" s="135" t="e">
        <f>INDEX('BASE FORMAÇÃO'!B:B,B561+1)</f>
        <v>#VALUE!</v>
      </c>
      <c r="I561" s="181" t="s">
        <v>16</v>
      </c>
      <c r="J561" s="6" t="e">
        <f>INDEX('BASE FORMAÇÃO'!K:K,B561+1)</f>
        <v>#VALUE!</v>
      </c>
      <c r="K561" s="65"/>
      <c r="L561" s="188" t="s">
        <v>10</v>
      </c>
      <c r="M561" s="190"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ca="1" si="1685"/>
        <v>#NAME?</v>
      </c>
      <c r="D562" s="127">
        <f t="shared" ca="1" si="1685"/>
        <v>1</v>
      </c>
      <c r="E562" s="192">
        <f t="shared" ref="E562" ca="1" si="1686">D561</f>
        <v>1</v>
      </c>
      <c r="F562" s="92"/>
      <c r="G562" s="194" t="s">
        <v>1</v>
      </c>
      <c r="H562" s="197" t="e">
        <f>INDEX('BASE FORMAÇÃO'!C:C,B561+1)</f>
        <v>#VALUE!</v>
      </c>
      <c r="I562" s="197"/>
      <c r="J562" s="198"/>
      <c r="K562" s="66"/>
      <c r="L562" s="189"/>
      <c r="M562" s="191"/>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ca="1" si="1687"/>
        <v>#NAME?</v>
      </c>
      <c r="D563" s="127">
        <f t="shared" ca="1" si="1687"/>
        <v>1</v>
      </c>
      <c r="E563" s="193"/>
      <c r="F563" s="93"/>
      <c r="G563" s="195"/>
      <c r="H563" s="199"/>
      <c r="I563" s="199"/>
      <c r="J563" s="200"/>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ca="1" si="1688"/>
        <v>#NAME?</v>
      </c>
      <c r="D564" s="127">
        <f t="shared" ca="1" si="1634"/>
        <v>1</v>
      </c>
      <c r="E564" s="38" t="s">
        <v>313</v>
      </c>
      <c r="F564" s="93"/>
      <c r="G564" s="196"/>
      <c r="H564" s="201"/>
      <c r="I564" s="201"/>
      <c r="J564" s="202"/>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ca="1" si="1689"/>
        <v>#NAME?</v>
      </c>
      <c r="D565" s="127">
        <f t="shared" ca="1" si="1634"/>
        <v>1</v>
      </c>
      <c r="E565" s="203" t="e">
        <f t="shared" ref="E565" ca="1" si="1690">C561</f>
        <v>#NAME?</v>
      </c>
      <c r="F565" s="93"/>
      <c r="G565" s="205" t="s">
        <v>304</v>
      </c>
      <c r="H565" s="207"/>
      <c r="I565" s="208"/>
      <c r="J565" s="208"/>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ca="1" si="1693">C565</f>
        <v>#NAME?</v>
      </c>
      <c r="D566" s="127">
        <f t="shared" ca="1" si="1634"/>
        <v>1</v>
      </c>
      <c r="E566" s="204"/>
      <c r="F566" s="93"/>
      <c r="G566" s="206"/>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ca="1" si="1694"/>
        <v>#NAME?</v>
      </c>
      <c r="D567" s="127">
        <f t="shared" ca="1" si="1634"/>
        <v>1</v>
      </c>
      <c r="E567" s="204"/>
      <c r="F567" s="93"/>
      <c r="G567" s="206"/>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ca="1" si="1700">C567</f>
        <v>#NAME?</v>
      </c>
      <c r="D568" s="127">
        <f t="shared" ca="1" si="1634"/>
        <v>1</v>
      </c>
      <c r="E568" s="204"/>
      <c r="F568" s="93"/>
      <c r="G568" s="206"/>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ca="1" si="1634"/>
        <v>#NAME?</v>
      </c>
      <c r="D569" s="127">
        <f t="shared" ca="1" si="1634"/>
        <v>1</v>
      </c>
      <c r="E569" s="204"/>
      <c r="F569" s="93"/>
      <c r="G569" s="206"/>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ca="1" si="1634"/>
        <v>#NAME?</v>
      </c>
      <c r="D570" s="127">
        <f t="shared" ca="1" si="1634"/>
        <v>1</v>
      </c>
      <c r="E570" s="204"/>
      <c r="F570" s="93"/>
      <c r="G570" s="206"/>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ca="1" si="1634"/>
        <v>#NAME?</v>
      </c>
      <c r="D571" s="127">
        <f t="shared" ca="1" si="1634"/>
        <v>1</v>
      </c>
      <c r="E571" s="204"/>
      <c r="F571" s="93"/>
      <c r="G571" s="206"/>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ca="1" si="1634"/>
        <v>#NAME?</v>
      </c>
      <c r="D572" s="127">
        <f t="shared" ca="1" si="1634"/>
        <v>1</v>
      </c>
      <c r="E572" s="204"/>
      <c r="F572" s="93"/>
      <c r="G572" s="206"/>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ca="1" si="1634"/>
        <v>#NAME?</v>
      </c>
      <c r="D573" s="127">
        <f t="shared" ca="1" si="1634"/>
        <v>1</v>
      </c>
      <c r="E573" s="204"/>
      <c r="F573" s="93"/>
      <c r="G573" s="206"/>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ca="1" si="1634"/>
        <v>#NAME?</v>
      </c>
      <c r="D574" s="127">
        <f t="shared" ca="1" si="1634"/>
        <v>1</v>
      </c>
      <c r="E574" s="204"/>
      <c r="F574" s="93"/>
      <c r="G574" s="206"/>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ca="1" si="1634"/>
        <v>#NAME?</v>
      </c>
      <c r="D575" s="127">
        <f t="shared" ca="1" si="1634"/>
        <v>1</v>
      </c>
      <c r="E575" s="204"/>
      <c r="F575" s="93"/>
      <c r="G575" s="206"/>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ca="1" si="1634"/>
        <v>#NAME?</v>
      </c>
      <c r="D576" s="127">
        <f t="shared" ca="1" si="1634"/>
        <v>1</v>
      </c>
      <c r="E576" s="204"/>
      <c r="F576" s="93"/>
      <c r="G576" s="206"/>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ca="1" si="1634"/>
        <v>#NAME?</v>
      </c>
      <c r="D577" s="127">
        <f t="shared" ca="1" si="1634"/>
        <v>1</v>
      </c>
      <c r="E577" s="204"/>
      <c r="F577" s="93"/>
      <c r="G577" s="206"/>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ca="1" si="1634"/>
        <v>#NAME?</v>
      </c>
      <c r="D578" s="127">
        <f t="shared" ca="1" si="1634"/>
        <v>1</v>
      </c>
      <c r="E578" s="204"/>
      <c r="F578" s="93"/>
      <c r="G578" s="206"/>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ca="1" si="1634"/>
        <v>#NAME?</v>
      </c>
      <c r="D579" s="127">
        <f t="shared" ca="1" si="1634"/>
        <v>1</v>
      </c>
      <c r="E579" s="204"/>
      <c r="F579" s="93"/>
      <c r="G579" s="206"/>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ca="1" si="1634"/>
        <v>#NAME?</v>
      </c>
      <c r="D580" s="127">
        <f t="shared" ca="1" si="1634"/>
        <v>1</v>
      </c>
      <c r="E580" s="204"/>
      <c r="F580" s="136"/>
      <c r="G580" s="206"/>
      <c r="H580" s="209"/>
      <c r="I580" s="209"/>
      <c r="J580" s="210"/>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 ca="1">IF(_xlfn.ISFORMULA(E586),MAX(INDEX('BASE FORMAÇÃO'!A:A,B582+1),1),E586)</f>
        <v>#NAME?</v>
      </c>
      <c r="D582" s="127">
        <f t="shared" ref="D582" ca="1" si="1749">IFERROR(IF(C582=C572,D572+1,1),1)</f>
        <v>1</v>
      </c>
      <c r="E582" s="38" t="s">
        <v>9</v>
      </c>
      <c r="F582" s="73"/>
      <c r="G582" s="38" t="s">
        <v>15</v>
      </c>
      <c r="H582" s="135" t="e">
        <f>INDEX('BASE FORMAÇÃO'!B:B,B582+1)</f>
        <v>#VALUE!</v>
      </c>
      <c r="I582" s="181" t="s">
        <v>16</v>
      </c>
      <c r="J582" s="6" t="e">
        <f>INDEX('BASE FORMAÇÃO'!K:K,B582+1)</f>
        <v>#VALUE!</v>
      </c>
      <c r="K582" s="65"/>
      <c r="L582" s="188" t="s">
        <v>10</v>
      </c>
      <c r="M582" s="190"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ca="1" si="1751"/>
        <v>#NAME?</v>
      </c>
      <c r="D583" s="127">
        <f t="shared" ca="1" si="1751"/>
        <v>1</v>
      </c>
      <c r="E583" s="192">
        <f t="shared" ref="E583" ca="1" si="1752">D582</f>
        <v>1</v>
      </c>
      <c r="F583" s="92"/>
      <c r="G583" s="194" t="s">
        <v>1</v>
      </c>
      <c r="H583" s="197" t="e">
        <f>INDEX('BASE FORMAÇÃO'!C:C,B582+1)</f>
        <v>#VALUE!</v>
      </c>
      <c r="I583" s="197"/>
      <c r="J583" s="198"/>
      <c r="K583" s="66"/>
      <c r="L583" s="189"/>
      <c r="M583" s="191"/>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ca="1" si="1753"/>
        <v>#NAME?</v>
      </c>
      <c r="D584" s="127">
        <f t="shared" ca="1" si="1753"/>
        <v>1</v>
      </c>
      <c r="E584" s="193"/>
      <c r="F584" s="93"/>
      <c r="G584" s="195"/>
      <c r="H584" s="199"/>
      <c r="I584" s="199"/>
      <c r="J584" s="200"/>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ca="1" si="1754"/>
        <v>#NAME?</v>
      </c>
      <c r="D585" s="127">
        <f t="shared" ca="1" si="1634"/>
        <v>1</v>
      </c>
      <c r="E585" s="38" t="s">
        <v>313</v>
      </c>
      <c r="F585" s="93"/>
      <c r="G585" s="196"/>
      <c r="H585" s="201"/>
      <c r="I585" s="201"/>
      <c r="J585" s="202"/>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ca="1" si="1755"/>
        <v>#NAME?</v>
      </c>
      <c r="D586" s="127">
        <f t="shared" ca="1" si="1634"/>
        <v>1</v>
      </c>
      <c r="E586" s="203" t="e">
        <f t="shared" ref="E586" ca="1" si="1756">C582</f>
        <v>#NAME?</v>
      </c>
      <c r="F586" s="93"/>
      <c r="G586" s="205" t="s">
        <v>304</v>
      </c>
      <c r="H586" s="207"/>
      <c r="I586" s="208"/>
      <c r="J586" s="208"/>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ca="1" si="1759">C586</f>
        <v>#NAME?</v>
      </c>
      <c r="D587" s="127">
        <f t="shared" ca="1" si="1634"/>
        <v>1</v>
      </c>
      <c r="E587" s="204"/>
      <c r="F587" s="93"/>
      <c r="G587" s="206"/>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ca="1" si="1760"/>
        <v>#NAME?</v>
      </c>
      <c r="D588" s="127">
        <f t="shared" ca="1" si="1634"/>
        <v>1</v>
      </c>
      <c r="E588" s="204"/>
      <c r="F588" s="93"/>
      <c r="G588" s="206"/>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ca="1" si="1766">C588</f>
        <v>#NAME?</v>
      </c>
      <c r="D589" s="127">
        <f t="shared" ca="1" si="1634"/>
        <v>1</v>
      </c>
      <c r="E589" s="204"/>
      <c r="F589" s="93"/>
      <c r="G589" s="206"/>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ca="1" si="1634"/>
        <v>#NAME?</v>
      </c>
      <c r="D590" s="127">
        <f t="shared" ca="1" si="1634"/>
        <v>1</v>
      </c>
      <c r="E590" s="204"/>
      <c r="F590" s="93"/>
      <c r="G590" s="206"/>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ca="1" si="1634"/>
        <v>#NAME?</v>
      </c>
      <c r="D591" s="127">
        <f t="shared" ca="1" si="1634"/>
        <v>1</v>
      </c>
      <c r="E591" s="204"/>
      <c r="F591" s="93"/>
      <c r="G591" s="206"/>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ca="1" si="1634"/>
        <v>#NAME?</v>
      </c>
      <c r="D592" s="127">
        <f t="shared" ca="1" si="1634"/>
        <v>1</v>
      </c>
      <c r="E592" s="204"/>
      <c r="F592" s="93"/>
      <c r="G592" s="206"/>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ca="1" si="1634"/>
        <v>#NAME?</v>
      </c>
      <c r="D593" s="127">
        <f t="shared" ca="1" si="1634"/>
        <v>1</v>
      </c>
      <c r="E593" s="204"/>
      <c r="F593" s="93"/>
      <c r="G593" s="206"/>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ca="1" si="1634"/>
        <v>#NAME?</v>
      </c>
      <c r="D594" s="127">
        <f t="shared" ca="1" si="1634"/>
        <v>1</v>
      </c>
      <c r="E594" s="204"/>
      <c r="F594" s="93"/>
      <c r="G594" s="206"/>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ca="1" si="1634"/>
        <v>#NAME?</v>
      </c>
      <c r="D595" s="127">
        <f t="shared" ca="1" si="1634"/>
        <v>1</v>
      </c>
      <c r="E595" s="204"/>
      <c r="F595" s="93"/>
      <c r="G595" s="206"/>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ca="1" si="1634"/>
        <v>#NAME?</v>
      </c>
      <c r="D596" s="127">
        <f t="shared" ca="1" si="1634"/>
        <v>1</v>
      </c>
      <c r="E596" s="204"/>
      <c r="F596" s="93"/>
      <c r="G596" s="206"/>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ca="1" si="1634"/>
        <v>#NAME?</v>
      </c>
      <c r="D597" s="127">
        <f t="shared" ca="1" si="1634"/>
        <v>1</v>
      </c>
      <c r="E597" s="204"/>
      <c r="F597" s="93"/>
      <c r="G597" s="206"/>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ca="1" si="1634"/>
        <v>#NAME?</v>
      </c>
      <c r="D598" s="127">
        <f t="shared" ca="1" si="1634"/>
        <v>1</v>
      </c>
      <c r="E598" s="204"/>
      <c r="F598" s="93"/>
      <c r="G598" s="206"/>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ca="1" si="1634"/>
        <v>#NAME?</v>
      </c>
      <c r="D599" s="127">
        <f t="shared" ca="1" si="1634"/>
        <v>1</v>
      </c>
      <c r="E599" s="204"/>
      <c r="F599" s="93"/>
      <c r="G599" s="206"/>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ca="1" si="1634"/>
        <v>#NAME?</v>
      </c>
      <c r="D600" s="127">
        <f t="shared" ca="1" si="1634"/>
        <v>1</v>
      </c>
      <c r="E600" s="204"/>
      <c r="F600" s="93"/>
      <c r="G600" s="206"/>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ca="1" si="1634"/>
        <v>#NAME?</v>
      </c>
      <c r="D601" s="127">
        <f t="shared" ca="1" si="1634"/>
        <v>1</v>
      </c>
      <c r="E601" s="204"/>
      <c r="F601" s="136"/>
      <c r="G601" s="206"/>
      <c r="H601" s="209"/>
      <c r="I601" s="209"/>
      <c r="J601" s="210"/>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 ca="1">IF(_xlfn.ISFORMULA(E607),MAX(INDEX('BASE FORMAÇÃO'!A:A,B603+1),1),E607)</f>
        <v>#NAME?</v>
      </c>
      <c r="D603" s="127">
        <f t="shared" ref="D603" ca="1" si="1815">IFERROR(IF(C603=C593,D593+1,1),1)</f>
        <v>1</v>
      </c>
      <c r="E603" s="38" t="s">
        <v>9</v>
      </c>
      <c r="F603" s="73"/>
      <c r="G603" s="38" t="s">
        <v>15</v>
      </c>
      <c r="H603" s="135" t="e">
        <f>INDEX('BASE FORMAÇÃO'!B:B,B603+1)</f>
        <v>#VALUE!</v>
      </c>
      <c r="I603" s="181" t="s">
        <v>16</v>
      </c>
      <c r="J603" s="6" t="e">
        <f>INDEX('BASE FORMAÇÃO'!K:K,B603+1)</f>
        <v>#VALUE!</v>
      </c>
      <c r="K603" s="65"/>
      <c r="L603" s="188" t="s">
        <v>10</v>
      </c>
      <c r="M603" s="190"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ca="1" si="1817"/>
        <v>#NAME?</v>
      </c>
      <c r="D604" s="127">
        <f t="shared" ca="1" si="1817"/>
        <v>1</v>
      </c>
      <c r="E604" s="192">
        <f t="shared" ref="E604" ca="1" si="1818">D603</f>
        <v>1</v>
      </c>
      <c r="F604" s="92"/>
      <c r="G604" s="194" t="s">
        <v>1</v>
      </c>
      <c r="H604" s="197" t="e">
        <f>INDEX('BASE FORMAÇÃO'!C:C,B603+1)</f>
        <v>#VALUE!</v>
      </c>
      <c r="I604" s="197"/>
      <c r="J604" s="198"/>
      <c r="K604" s="66"/>
      <c r="L604" s="189"/>
      <c r="M604" s="191"/>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ca="1" si="1819"/>
        <v>#NAME?</v>
      </c>
      <c r="D605" s="127">
        <f t="shared" ca="1" si="1819"/>
        <v>1</v>
      </c>
      <c r="E605" s="193"/>
      <c r="F605" s="93"/>
      <c r="G605" s="195"/>
      <c r="H605" s="199"/>
      <c r="I605" s="199"/>
      <c r="J605" s="200"/>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ca="1" si="1820"/>
        <v>#NAME?</v>
      </c>
      <c r="D606" s="127">
        <f t="shared" ca="1" si="1634"/>
        <v>1</v>
      </c>
      <c r="E606" s="38" t="s">
        <v>313</v>
      </c>
      <c r="F606" s="93"/>
      <c r="G606" s="196"/>
      <c r="H606" s="201"/>
      <c r="I606" s="201"/>
      <c r="J606" s="202"/>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ca="1" si="1821"/>
        <v>#NAME?</v>
      </c>
      <c r="D607" s="127">
        <f t="shared" ca="1" si="1634"/>
        <v>1</v>
      </c>
      <c r="E607" s="203" t="e">
        <f t="shared" ref="E607" ca="1" si="1822">C603</f>
        <v>#NAME?</v>
      </c>
      <c r="F607" s="93"/>
      <c r="G607" s="205" t="s">
        <v>304</v>
      </c>
      <c r="H607" s="207"/>
      <c r="I607" s="208"/>
      <c r="J607" s="208"/>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ca="1" si="1825">C607</f>
        <v>#NAME?</v>
      </c>
      <c r="D608" s="127">
        <f t="shared" ca="1" si="1634"/>
        <v>1</v>
      </c>
      <c r="E608" s="204"/>
      <c r="F608" s="93"/>
      <c r="G608" s="206"/>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ca="1" si="1826"/>
        <v>#NAME?</v>
      </c>
      <c r="D609" s="127">
        <f t="shared" ca="1" si="1634"/>
        <v>1</v>
      </c>
      <c r="E609" s="204"/>
      <c r="F609" s="93"/>
      <c r="G609" s="206"/>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ca="1" si="1832">C609</f>
        <v>#NAME?</v>
      </c>
      <c r="D610" s="127">
        <f t="shared" ca="1" si="1634"/>
        <v>1</v>
      </c>
      <c r="E610" s="204"/>
      <c r="F610" s="93"/>
      <c r="G610" s="206"/>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ca="1" si="1832"/>
        <v>#NAME?</v>
      </c>
      <c r="D611" s="127">
        <f t="shared" ca="1" si="1832"/>
        <v>1</v>
      </c>
      <c r="E611" s="204"/>
      <c r="F611" s="93"/>
      <c r="G611" s="206"/>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ca="1" si="1832"/>
        <v>#NAME?</v>
      </c>
      <c r="D612" s="127">
        <f t="shared" ca="1" si="1832"/>
        <v>1</v>
      </c>
      <c r="E612" s="204"/>
      <c r="F612" s="93"/>
      <c r="G612" s="206"/>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ca="1" si="1832"/>
        <v>#NAME?</v>
      </c>
      <c r="D613" s="127">
        <f t="shared" ca="1" si="1832"/>
        <v>1</v>
      </c>
      <c r="E613" s="204"/>
      <c r="F613" s="93"/>
      <c r="G613" s="206"/>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ca="1" si="1832"/>
        <v>#NAME?</v>
      </c>
      <c r="D614" s="127">
        <f t="shared" ca="1" si="1832"/>
        <v>1</v>
      </c>
      <c r="E614" s="204"/>
      <c r="F614" s="93"/>
      <c r="G614" s="206"/>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ca="1" si="1832"/>
        <v>#NAME?</v>
      </c>
      <c r="D615" s="127">
        <f t="shared" ca="1" si="1832"/>
        <v>1</v>
      </c>
      <c r="E615" s="204"/>
      <c r="F615" s="93"/>
      <c r="G615" s="206"/>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ca="1" si="1832"/>
        <v>#NAME?</v>
      </c>
      <c r="D616" s="127">
        <f t="shared" ca="1" si="1832"/>
        <v>1</v>
      </c>
      <c r="E616" s="204"/>
      <c r="F616" s="93"/>
      <c r="G616" s="206"/>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ca="1" si="1832"/>
        <v>#NAME?</v>
      </c>
      <c r="D617" s="127">
        <f t="shared" ca="1" si="1832"/>
        <v>1</v>
      </c>
      <c r="E617" s="204"/>
      <c r="F617" s="93"/>
      <c r="G617" s="206"/>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ca="1" si="1832"/>
        <v>#NAME?</v>
      </c>
      <c r="D618" s="127">
        <f t="shared" ca="1" si="1832"/>
        <v>1</v>
      </c>
      <c r="E618" s="204"/>
      <c r="F618" s="93"/>
      <c r="G618" s="206"/>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ca="1" si="1832"/>
        <v>#NAME?</v>
      </c>
      <c r="D619" s="127">
        <f t="shared" ca="1" si="1832"/>
        <v>1</v>
      </c>
      <c r="E619" s="204"/>
      <c r="F619" s="93"/>
      <c r="G619" s="206"/>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ca="1" si="1832"/>
        <v>#NAME?</v>
      </c>
      <c r="D620" s="127">
        <f t="shared" ca="1" si="1832"/>
        <v>1</v>
      </c>
      <c r="E620" s="204"/>
      <c r="F620" s="93"/>
      <c r="G620" s="206"/>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ca="1" si="1832"/>
        <v>#NAME?</v>
      </c>
      <c r="D621" s="127">
        <f t="shared" ca="1" si="1832"/>
        <v>1</v>
      </c>
      <c r="E621" s="204"/>
      <c r="F621" s="93"/>
      <c r="G621" s="206"/>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ca="1" si="1832"/>
        <v>#NAME?</v>
      </c>
      <c r="D622" s="127">
        <f t="shared" ca="1" si="1832"/>
        <v>1</v>
      </c>
      <c r="E622" s="204"/>
      <c r="F622" s="136"/>
      <c r="G622" s="206"/>
      <c r="H622" s="209"/>
      <c r="I622" s="209"/>
      <c r="J622" s="210"/>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 ca="1">IF(_xlfn.ISFORMULA(E628),MAX(INDEX('BASE FORMAÇÃO'!A:A,B624+1),1),E628)</f>
        <v>#NAME?</v>
      </c>
      <c r="D624" s="127">
        <f t="shared" ref="D624" ca="1" si="1881">IFERROR(IF(C624=C614,D614+1,1),1)</f>
        <v>1</v>
      </c>
      <c r="E624" s="38" t="s">
        <v>9</v>
      </c>
      <c r="F624" s="73"/>
      <c r="G624" s="38" t="s">
        <v>15</v>
      </c>
      <c r="H624" s="135" t="e">
        <f>INDEX('BASE FORMAÇÃO'!B:B,B624+1)</f>
        <v>#VALUE!</v>
      </c>
      <c r="I624" s="181" t="s">
        <v>16</v>
      </c>
      <c r="J624" s="6" t="e">
        <f>INDEX('BASE FORMAÇÃO'!K:K,B624+1)</f>
        <v>#VALUE!</v>
      </c>
      <c r="K624" s="65"/>
      <c r="L624" s="188" t="s">
        <v>10</v>
      </c>
      <c r="M624" s="190"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ca="1" si="1883"/>
        <v>#NAME?</v>
      </c>
      <c r="D625" s="127">
        <f t="shared" ca="1" si="1883"/>
        <v>1</v>
      </c>
      <c r="E625" s="192">
        <f t="shared" ref="E625" ca="1" si="1884">D624</f>
        <v>1</v>
      </c>
      <c r="F625" s="92"/>
      <c r="G625" s="194" t="s">
        <v>1</v>
      </c>
      <c r="H625" s="197" t="e">
        <f>INDEX('BASE FORMAÇÃO'!C:C,B624+1)</f>
        <v>#VALUE!</v>
      </c>
      <c r="I625" s="197"/>
      <c r="J625" s="198"/>
      <c r="K625" s="66"/>
      <c r="L625" s="189"/>
      <c r="M625" s="191"/>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ca="1" si="1885"/>
        <v>#NAME?</v>
      </c>
      <c r="D626" s="127">
        <f t="shared" ca="1" si="1885"/>
        <v>1</v>
      </c>
      <c r="E626" s="193"/>
      <c r="F626" s="93"/>
      <c r="G626" s="195"/>
      <c r="H626" s="199"/>
      <c r="I626" s="199"/>
      <c r="J626" s="200"/>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ca="1" si="1886"/>
        <v>#NAME?</v>
      </c>
      <c r="D627" s="127">
        <f t="shared" ca="1" si="1832"/>
        <v>1</v>
      </c>
      <c r="E627" s="38" t="s">
        <v>313</v>
      </c>
      <c r="F627" s="93"/>
      <c r="G627" s="196"/>
      <c r="H627" s="201"/>
      <c r="I627" s="201"/>
      <c r="J627" s="202"/>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ca="1" si="1887"/>
        <v>#NAME?</v>
      </c>
      <c r="D628" s="127">
        <f t="shared" ca="1" si="1832"/>
        <v>1</v>
      </c>
      <c r="E628" s="203" t="e">
        <f t="shared" ref="E628" ca="1" si="1888">C624</f>
        <v>#NAME?</v>
      </c>
      <c r="F628" s="93"/>
      <c r="G628" s="205" t="s">
        <v>304</v>
      </c>
      <c r="H628" s="207"/>
      <c r="I628" s="208"/>
      <c r="J628" s="208"/>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ca="1" si="1891">C628</f>
        <v>#NAME?</v>
      </c>
      <c r="D629" s="127">
        <f t="shared" ca="1" si="1832"/>
        <v>1</v>
      </c>
      <c r="E629" s="204"/>
      <c r="F629" s="93"/>
      <c r="G629" s="206"/>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ca="1" si="1892"/>
        <v>#NAME?</v>
      </c>
      <c r="D630" s="127">
        <f t="shared" ca="1" si="1832"/>
        <v>1</v>
      </c>
      <c r="E630" s="204"/>
      <c r="F630" s="93"/>
      <c r="G630" s="206"/>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ca="1" si="1898">C630</f>
        <v>#NAME?</v>
      </c>
      <c r="D631" s="127">
        <f t="shared" ca="1" si="1832"/>
        <v>1</v>
      </c>
      <c r="E631" s="204"/>
      <c r="F631" s="93"/>
      <c r="G631" s="206"/>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ca="1" si="1832"/>
        <v>#NAME?</v>
      </c>
      <c r="D632" s="127">
        <f t="shared" ca="1" si="1832"/>
        <v>1</v>
      </c>
      <c r="E632" s="204"/>
      <c r="F632" s="93"/>
      <c r="G632" s="206"/>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ca="1" si="1832"/>
        <v>#NAME?</v>
      </c>
      <c r="D633" s="127">
        <f t="shared" ca="1" si="1832"/>
        <v>1</v>
      </c>
      <c r="E633" s="204"/>
      <c r="F633" s="93"/>
      <c r="G633" s="206"/>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ca="1" si="1832"/>
        <v>#NAME?</v>
      </c>
      <c r="D634" s="127">
        <f t="shared" ca="1" si="1832"/>
        <v>1</v>
      </c>
      <c r="E634" s="204"/>
      <c r="F634" s="93"/>
      <c r="G634" s="206"/>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ca="1" si="1832"/>
        <v>#NAME?</v>
      </c>
      <c r="D635" s="127">
        <f t="shared" ca="1" si="1832"/>
        <v>1</v>
      </c>
      <c r="E635" s="204"/>
      <c r="F635" s="93"/>
      <c r="G635" s="206"/>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ca="1" si="1832"/>
        <v>#NAME?</v>
      </c>
      <c r="D636" s="127">
        <f t="shared" ca="1" si="1832"/>
        <v>1</v>
      </c>
      <c r="E636" s="204"/>
      <c r="F636" s="93"/>
      <c r="G636" s="206"/>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ca="1" si="1832"/>
        <v>#NAME?</v>
      </c>
      <c r="D637" s="127">
        <f t="shared" ca="1" si="1832"/>
        <v>1</v>
      </c>
      <c r="E637" s="204"/>
      <c r="F637" s="93"/>
      <c r="G637" s="206"/>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ca="1" si="1832"/>
        <v>#NAME?</v>
      </c>
      <c r="D638" s="127">
        <f t="shared" ca="1" si="1832"/>
        <v>1</v>
      </c>
      <c r="E638" s="204"/>
      <c r="F638" s="93"/>
      <c r="G638" s="206"/>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ca="1" si="1832"/>
        <v>#NAME?</v>
      </c>
      <c r="D639" s="127">
        <f t="shared" ca="1" si="1832"/>
        <v>1</v>
      </c>
      <c r="E639" s="204"/>
      <c r="F639" s="93"/>
      <c r="G639" s="206"/>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ca="1" si="1832"/>
        <v>#NAME?</v>
      </c>
      <c r="D640" s="127">
        <f t="shared" ca="1" si="1832"/>
        <v>1</v>
      </c>
      <c r="E640" s="204"/>
      <c r="F640" s="93"/>
      <c r="G640" s="206"/>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ca="1" si="1832"/>
        <v>#NAME?</v>
      </c>
      <c r="D641" s="127">
        <f t="shared" ca="1" si="1832"/>
        <v>1</v>
      </c>
      <c r="E641" s="204"/>
      <c r="F641" s="93"/>
      <c r="G641" s="206"/>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ca="1" si="1832"/>
        <v>#NAME?</v>
      </c>
      <c r="D642" s="127">
        <f t="shared" ca="1" si="1832"/>
        <v>1</v>
      </c>
      <c r="E642" s="204"/>
      <c r="F642" s="93"/>
      <c r="G642" s="206"/>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ca="1" si="1832"/>
        <v>#NAME?</v>
      </c>
      <c r="D643" s="127">
        <f t="shared" ca="1" si="1832"/>
        <v>1</v>
      </c>
      <c r="E643" s="204"/>
      <c r="F643" s="136"/>
      <c r="G643" s="206"/>
      <c r="H643" s="209"/>
      <c r="I643" s="209"/>
      <c r="J643" s="210"/>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 ca="1">IF(_xlfn.ISFORMULA(E649),MAX(INDEX('BASE FORMAÇÃO'!A:A,B645+1),1),E649)</f>
        <v>#NAME?</v>
      </c>
      <c r="D645" s="127">
        <f t="shared" ref="D645" ca="1" si="1947">IFERROR(IF(C645=C635,D635+1,1),1)</f>
        <v>1</v>
      </c>
      <c r="E645" s="38" t="s">
        <v>9</v>
      </c>
      <c r="F645" s="73"/>
      <c r="G645" s="38" t="s">
        <v>15</v>
      </c>
      <c r="H645" s="135" t="e">
        <f>INDEX('BASE FORMAÇÃO'!B:B,B645+1)</f>
        <v>#VALUE!</v>
      </c>
      <c r="I645" s="181" t="s">
        <v>16</v>
      </c>
      <c r="J645" s="6" t="e">
        <f>INDEX('BASE FORMAÇÃO'!K:K,B645+1)</f>
        <v>#VALUE!</v>
      </c>
      <c r="K645" s="65"/>
      <c r="L645" s="188" t="s">
        <v>10</v>
      </c>
      <c r="M645" s="190"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ca="1" si="1949"/>
        <v>#NAME?</v>
      </c>
      <c r="D646" s="127">
        <f t="shared" ca="1" si="1949"/>
        <v>1</v>
      </c>
      <c r="E646" s="192">
        <f t="shared" ref="E646" ca="1" si="1950">D645</f>
        <v>1</v>
      </c>
      <c r="F646" s="92"/>
      <c r="G646" s="194" t="s">
        <v>1</v>
      </c>
      <c r="H646" s="197" t="e">
        <f>INDEX('BASE FORMAÇÃO'!C:C,B645+1)</f>
        <v>#VALUE!</v>
      </c>
      <c r="I646" s="197"/>
      <c r="J646" s="198"/>
      <c r="K646" s="66"/>
      <c r="L646" s="189"/>
      <c r="M646" s="191"/>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ca="1" si="1951"/>
        <v>#NAME?</v>
      </c>
      <c r="D647" s="127">
        <f t="shared" ca="1" si="1951"/>
        <v>1</v>
      </c>
      <c r="E647" s="193"/>
      <c r="F647" s="93"/>
      <c r="G647" s="195"/>
      <c r="H647" s="199"/>
      <c r="I647" s="199"/>
      <c r="J647" s="200"/>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ca="1" si="1952"/>
        <v>#NAME?</v>
      </c>
      <c r="D648" s="127">
        <f t="shared" ca="1" si="1832"/>
        <v>1</v>
      </c>
      <c r="E648" s="38" t="s">
        <v>313</v>
      </c>
      <c r="F648" s="93"/>
      <c r="G648" s="196"/>
      <c r="H648" s="201"/>
      <c r="I648" s="201"/>
      <c r="J648" s="202"/>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ca="1" si="1953"/>
        <v>#NAME?</v>
      </c>
      <c r="D649" s="127">
        <f t="shared" ca="1" si="1832"/>
        <v>1</v>
      </c>
      <c r="E649" s="203" t="e">
        <f t="shared" ref="E649" ca="1" si="1954">C645</f>
        <v>#NAME?</v>
      </c>
      <c r="F649" s="93"/>
      <c r="G649" s="205" t="s">
        <v>304</v>
      </c>
      <c r="H649" s="207"/>
      <c r="I649" s="208"/>
      <c r="J649" s="208"/>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ca="1" si="1957">C649</f>
        <v>#NAME?</v>
      </c>
      <c r="D650" s="127">
        <f t="shared" ca="1" si="1832"/>
        <v>1</v>
      </c>
      <c r="E650" s="204"/>
      <c r="F650" s="93"/>
      <c r="G650" s="206"/>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ca="1" si="1958"/>
        <v>#NAME?</v>
      </c>
      <c r="D651" s="127">
        <f t="shared" ca="1" si="1832"/>
        <v>1</v>
      </c>
      <c r="E651" s="204"/>
      <c r="F651" s="93"/>
      <c r="G651" s="206"/>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ca="1" si="1964">C651</f>
        <v>#NAME?</v>
      </c>
      <c r="D652" s="127">
        <f t="shared" ca="1" si="1832"/>
        <v>1</v>
      </c>
      <c r="E652" s="204"/>
      <c r="F652" s="93"/>
      <c r="G652" s="206"/>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ca="1" si="1832"/>
        <v>#NAME?</v>
      </c>
      <c r="D653" s="127">
        <f t="shared" ca="1" si="1832"/>
        <v>1</v>
      </c>
      <c r="E653" s="204"/>
      <c r="F653" s="93"/>
      <c r="G653" s="206"/>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ca="1" si="1832"/>
        <v>#NAME?</v>
      </c>
      <c r="D654" s="127">
        <f t="shared" ca="1" si="1832"/>
        <v>1</v>
      </c>
      <c r="E654" s="204"/>
      <c r="F654" s="93"/>
      <c r="G654" s="206"/>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ca="1" si="1832"/>
        <v>#NAME?</v>
      </c>
      <c r="D655" s="127">
        <f t="shared" ca="1" si="1832"/>
        <v>1</v>
      </c>
      <c r="E655" s="204"/>
      <c r="F655" s="93"/>
      <c r="G655" s="206"/>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ca="1" si="1832"/>
        <v>#NAME?</v>
      </c>
      <c r="D656" s="127">
        <f t="shared" ca="1" si="1832"/>
        <v>1</v>
      </c>
      <c r="E656" s="204"/>
      <c r="F656" s="93"/>
      <c r="G656" s="206"/>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ca="1" si="1832"/>
        <v>#NAME?</v>
      </c>
      <c r="D657" s="127">
        <f t="shared" ca="1" si="1832"/>
        <v>1</v>
      </c>
      <c r="E657" s="204"/>
      <c r="F657" s="93"/>
      <c r="G657" s="206"/>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ca="1" si="1832"/>
        <v>#NAME?</v>
      </c>
      <c r="D658" s="127">
        <f t="shared" ca="1" si="1832"/>
        <v>1</v>
      </c>
      <c r="E658" s="204"/>
      <c r="F658" s="93"/>
      <c r="G658" s="206"/>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ca="1" si="1832"/>
        <v>#NAME?</v>
      </c>
      <c r="D659" s="127">
        <f t="shared" ca="1" si="1832"/>
        <v>1</v>
      </c>
      <c r="E659" s="204"/>
      <c r="F659" s="93"/>
      <c r="G659" s="206"/>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ca="1" si="1832"/>
        <v>#NAME?</v>
      </c>
      <c r="D660" s="127">
        <f t="shared" ca="1" si="1832"/>
        <v>1</v>
      </c>
      <c r="E660" s="204"/>
      <c r="F660" s="93"/>
      <c r="G660" s="206"/>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ca="1" si="1832"/>
        <v>#NAME?</v>
      </c>
      <c r="D661" s="127">
        <f t="shared" ca="1" si="1832"/>
        <v>1</v>
      </c>
      <c r="E661" s="204"/>
      <c r="F661" s="93"/>
      <c r="G661" s="206"/>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ca="1" si="1832"/>
        <v>#NAME?</v>
      </c>
      <c r="D662" s="127">
        <f t="shared" ca="1" si="1832"/>
        <v>1</v>
      </c>
      <c r="E662" s="204"/>
      <c r="F662" s="93"/>
      <c r="G662" s="206"/>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ca="1" si="1832"/>
        <v>#NAME?</v>
      </c>
      <c r="D663" s="127">
        <f t="shared" ca="1" si="1832"/>
        <v>1</v>
      </c>
      <c r="E663" s="204"/>
      <c r="F663" s="93"/>
      <c r="G663" s="206"/>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ca="1" si="1832"/>
        <v>#NAME?</v>
      </c>
      <c r="D664" s="127">
        <f t="shared" ca="1" si="1832"/>
        <v>1</v>
      </c>
      <c r="E664" s="204"/>
      <c r="F664" s="136"/>
      <c r="G664" s="206"/>
      <c r="H664" s="209"/>
      <c r="I664" s="209"/>
      <c r="J664" s="210"/>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 ca="1">IF(_xlfn.ISFORMULA(E670),MAX(INDEX('BASE FORMAÇÃO'!A:A,B666+1),1),E670)</f>
        <v>#NAME?</v>
      </c>
      <c r="D666" s="127">
        <f t="shared" ref="D666" ca="1" si="2013">IFERROR(IF(C666=C656,D656+1,1),1)</f>
        <v>1</v>
      </c>
      <c r="E666" s="38" t="s">
        <v>9</v>
      </c>
      <c r="F666" s="73"/>
      <c r="G666" s="38" t="s">
        <v>15</v>
      </c>
      <c r="H666" s="135" t="e">
        <f>INDEX('BASE FORMAÇÃO'!B:B,B666+1)</f>
        <v>#VALUE!</v>
      </c>
      <c r="I666" s="181" t="s">
        <v>16</v>
      </c>
      <c r="J666" s="6" t="e">
        <f>INDEX('BASE FORMAÇÃO'!K:K,B666+1)</f>
        <v>#VALUE!</v>
      </c>
      <c r="K666" s="65"/>
      <c r="L666" s="188" t="s">
        <v>10</v>
      </c>
      <c r="M666" s="190"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ca="1" si="2015"/>
        <v>#NAME?</v>
      </c>
      <c r="D667" s="127">
        <f t="shared" ca="1" si="2015"/>
        <v>1</v>
      </c>
      <c r="E667" s="192">
        <f t="shared" ref="E667" ca="1" si="2016">D666</f>
        <v>1</v>
      </c>
      <c r="F667" s="92"/>
      <c r="G667" s="194" t="s">
        <v>1</v>
      </c>
      <c r="H667" s="197" t="e">
        <f>INDEX('BASE FORMAÇÃO'!C:C,B666+1)</f>
        <v>#VALUE!</v>
      </c>
      <c r="I667" s="197"/>
      <c r="J667" s="198"/>
      <c r="K667" s="66"/>
      <c r="L667" s="189"/>
      <c r="M667" s="191"/>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ca="1" si="2017"/>
        <v>#NAME?</v>
      </c>
      <c r="D668" s="127">
        <f t="shared" ca="1" si="2017"/>
        <v>1</v>
      </c>
      <c r="E668" s="193"/>
      <c r="F668" s="93"/>
      <c r="G668" s="195"/>
      <c r="H668" s="199"/>
      <c r="I668" s="199"/>
      <c r="J668" s="200"/>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ca="1" si="2018"/>
        <v>#NAME?</v>
      </c>
      <c r="D669" s="127">
        <f t="shared" ca="1" si="1832"/>
        <v>1</v>
      </c>
      <c r="E669" s="38" t="s">
        <v>313</v>
      </c>
      <c r="F669" s="93"/>
      <c r="G669" s="196"/>
      <c r="H669" s="201"/>
      <c r="I669" s="201"/>
      <c r="J669" s="202"/>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ca="1" si="2019"/>
        <v>#NAME?</v>
      </c>
      <c r="D670" s="127">
        <f t="shared" ca="1" si="1832"/>
        <v>1</v>
      </c>
      <c r="E670" s="203" t="e">
        <f t="shared" ref="E670" ca="1" si="2020">C666</f>
        <v>#NAME?</v>
      </c>
      <c r="F670" s="93"/>
      <c r="G670" s="205" t="s">
        <v>304</v>
      </c>
      <c r="H670" s="207"/>
      <c r="I670" s="208"/>
      <c r="J670" s="208"/>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ca="1" si="2023">C670</f>
        <v>#NAME?</v>
      </c>
      <c r="D671" s="127">
        <f t="shared" ca="1" si="1832"/>
        <v>1</v>
      </c>
      <c r="E671" s="204"/>
      <c r="F671" s="93"/>
      <c r="G671" s="206"/>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ca="1" si="2024"/>
        <v>#NAME?</v>
      </c>
      <c r="D672" s="127">
        <f t="shared" ca="1" si="1832"/>
        <v>1</v>
      </c>
      <c r="E672" s="204"/>
      <c r="F672" s="93"/>
      <c r="G672" s="206"/>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ca="1" si="2030">C672</f>
        <v>#NAME?</v>
      </c>
      <c r="D673" s="127">
        <f t="shared" ca="1" si="1832"/>
        <v>1</v>
      </c>
      <c r="E673" s="204"/>
      <c r="F673" s="93"/>
      <c r="G673" s="206"/>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ca="1" si="2030"/>
        <v>#NAME?</v>
      </c>
      <c r="D674" s="127">
        <f t="shared" ca="1" si="2030"/>
        <v>1</v>
      </c>
      <c r="E674" s="204"/>
      <c r="F674" s="93"/>
      <c r="G674" s="206"/>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ca="1" si="2030"/>
        <v>#NAME?</v>
      </c>
      <c r="D675" s="127">
        <f t="shared" ca="1" si="2030"/>
        <v>1</v>
      </c>
      <c r="E675" s="204"/>
      <c r="F675" s="93"/>
      <c r="G675" s="206"/>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ca="1" si="2030"/>
        <v>#NAME?</v>
      </c>
      <c r="D676" s="127">
        <f t="shared" ca="1" si="2030"/>
        <v>1</v>
      </c>
      <c r="E676" s="204"/>
      <c r="F676" s="93"/>
      <c r="G676" s="206"/>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ca="1" si="2030"/>
        <v>#NAME?</v>
      </c>
      <c r="D677" s="127">
        <f t="shared" ca="1" si="2030"/>
        <v>1</v>
      </c>
      <c r="E677" s="204"/>
      <c r="F677" s="93"/>
      <c r="G677" s="206"/>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ca="1" si="2030"/>
        <v>#NAME?</v>
      </c>
      <c r="D678" s="127">
        <f t="shared" ca="1" si="2030"/>
        <v>1</v>
      </c>
      <c r="E678" s="204"/>
      <c r="F678" s="93"/>
      <c r="G678" s="206"/>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ca="1" si="2030"/>
        <v>#NAME?</v>
      </c>
      <c r="D679" s="127">
        <f t="shared" ca="1" si="2030"/>
        <v>1</v>
      </c>
      <c r="E679" s="204"/>
      <c r="F679" s="93"/>
      <c r="G679" s="206"/>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ca="1" si="2030"/>
        <v>#NAME?</v>
      </c>
      <c r="D680" s="127">
        <f t="shared" ca="1" si="2030"/>
        <v>1</v>
      </c>
      <c r="E680" s="204"/>
      <c r="F680" s="93"/>
      <c r="G680" s="206"/>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ca="1" si="2030"/>
        <v>#NAME?</v>
      </c>
      <c r="D681" s="127">
        <f t="shared" ca="1" si="2030"/>
        <v>1</v>
      </c>
      <c r="E681" s="204"/>
      <c r="F681" s="93"/>
      <c r="G681" s="206"/>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ca="1" si="2030"/>
        <v>#NAME?</v>
      </c>
      <c r="D682" s="127">
        <f t="shared" ca="1" si="2030"/>
        <v>1</v>
      </c>
      <c r="E682" s="204"/>
      <c r="F682" s="93"/>
      <c r="G682" s="206"/>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ca="1" si="2030"/>
        <v>#NAME?</v>
      </c>
      <c r="D683" s="127">
        <f t="shared" ca="1" si="2030"/>
        <v>1</v>
      </c>
      <c r="E683" s="204"/>
      <c r="F683" s="93"/>
      <c r="G683" s="206"/>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ca="1" si="2030"/>
        <v>#NAME?</v>
      </c>
      <c r="D684" s="127">
        <f t="shared" ca="1" si="2030"/>
        <v>1</v>
      </c>
      <c r="E684" s="204"/>
      <c r="F684" s="93"/>
      <c r="G684" s="206"/>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ca="1" si="2030"/>
        <v>#NAME?</v>
      </c>
      <c r="D685" s="127">
        <f t="shared" ca="1" si="2030"/>
        <v>1</v>
      </c>
      <c r="E685" s="204"/>
      <c r="F685" s="136"/>
      <c r="G685" s="206"/>
      <c r="H685" s="209"/>
      <c r="I685" s="209"/>
      <c r="J685" s="210"/>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 ca="1">IF(_xlfn.ISFORMULA(E691),MAX(INDEX('BASE FORMAÇÃO'!A:A,B687+1),1),E691)</f>
        <v>#NAME?</v>
      </c>
      <c r="D687" s="127">
        <f t="shared" ref="D687" ca="1" si="2079">IFERROR(IF(C687=C677,D677+1,1),1)</f>
        <v>1</v>
      </c>
      <c r="E687" s="38" t="s">
        <v>9</v>
      </c>
      <c r="F687" s="73"/>
      <c r="G687" s="38" t="s">
        <v>15</v>
      </c>
      <c r="H687" s="135" t="e">
        <f>INDEX('BASE FORMAÇÃO'!B:B,B687+1)</f>
        <v>#VALUE!</v>
      </c>
      <c r="I687" s="181" t="s">
        <v>16</v>
      </c>
      <c r="J687" s="6" t="e">
        <f>INDEX('BASE FORMAÇÃO'!K:K,B687+1)</f>
        <v>#VALUE!</v>
      </c>
      <c r="K687" s="65"/>
      <c r="L687" s="188" t="s">
        <v>10</v>
      </c>
      <c r="M687" s="190"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ca="1" si="2081"/>
        <v>#NAME?</v>
      </c>
      <c r="D688" s="127">
        <f t="shared" ca="1" si="2081"/>
        <v>1</v>
      </c>
      <c r="E688" s="192">
        <f t="shared" ref="E688" ca="1" si="2082">D687</f>
        <v>1</v>
      </c>
      <c r="F688" s="92"/>
      <c r="G688" s="194" t="s">
        <v>1</v>
      </c>
      <c r="H688" s="197" t="e">
        <f>INDEX('BASE FORMAÇÃO'!C:C,B687+1)</f>
        <v>#VALUE!</v>
      </c>
      <c r="I688" s="197"/>
      <c r="J688" s="198"/>
      <c r="K688" s="66"/>
      <c r="L688" s="189"/>
      <c r="M688" s="191"/>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ca="1" si="2083"/>
        <v>#NAME?</v>
      </c>
      <c r="D689" s="127">
        <f t="shared" ca="1" si="2083"/>
        <v>1</v>
      </c>
      <c r="E689" s="193"/>
      <c r="F689" s="93"/>
      <c r="G689" s="195"/>
      <c r="H689" s="199"/>
      <c r="I689" s="199"/>
      <c r="J689" s="200"/>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ca="1" si="2084"/>
        <v>#NAME?</v>
      </c>
      <c r="D690" s="127">
        <f t="shared" ca="1" si="2030"/>
        <v>1</v>
      </c>
      <c r="E690" s="38" t="s">
        <v>313</v>
      </c>
      <c r="F690" s="93"/>
      <c r="G690" s="196"/>
      <c r="H690" s="201"/>
      <c r="I690" s="201"/>
      <c r="J690" s="202"/>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ca="1" si="2085"/>
        <v>#NAME?</v>
      </c>
      <c r="D691" s="127">
        <f t="shared" ca="1" si="2030"/>
        <v>1</v>
      </c>
      <c r="E691" s="203" t="e">
        <f t="shared" ref="E691" ca="1" si="2086">C687</f>
        <v>#NAME?</v>
      </c>
      <c r="F691" s="93"/>
      <c r="G691" s="205" t="s">
        <v>304</v>
      </c>
      <c r="H691" s="207"/>
      <c r="I691" s="208"/>
      <c r="J691" s="208"/>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ca="1" si="2089">C691</f>
        <v>#NAME?</v>
      </c>
      <c r="D692" s="127">
        <f t="shared" ca="1" si="2030"/>
        <v>1</v>
      </c>
      <c r="E692" s="204"/>
      <c r="F692" s="93"/>
      <c r="G692" s="206"/>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ca="1" si="2090"/>
        <v>#NAME?</v>
      </c>
      <c r="D693" s="127">
        <f t="shared" ca="1" si="2030"/>
        <v>1</v>
      </c>
      <c r="E693" s="204"/>
      <c r="F693" s="93"/>
      <c r="G693" s="206"/>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ca="1" si="2096">C693</f>
        <v>#NAME?</v>
      </c>
      <c r="D694" s="127">
        <f t="shared" ca="1" si="2030"/>
        <v>1</v>
      </c>
      <c r="E694" s="204"/>
      <c r="F694" s="93"/>
      <c r="G694" s="206"/>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ca="1" si="2030"/>
        <v>#NAME?</v>
      </c>
      <c r="D695" s="127">
        <f t="shared" ca="1" si="2030"/>
        <v>1</v>
      </c>
      <c r="E695" s="204"/>
      <c r="F695" s="93"/>
      <c r="G695" s="206"/>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ca="1" si="2030"/>
        <v>#NAME?</v>
      </c>
      <c r="D696" s="127">
        <f t="shared" ca="1" si="2030"/>
        <v>1</v>
      </c>
      <c r="E696" s="204"/>
      <c r="F696" s="93"/>
      <c r="G696" s="206"/>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ca="1" si="2030"/>
        <v>#NAME?</v>
      </c>
      <c r="D697" s="127">
        <f t="shared" ca="1" si="2030"/>
        <v>1</v>
      </c>
      <c r="E697" s="204"/>
      <c r="F697" s="93"/>
      <c r="G697" s="206"/>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ca="1" si="2030"/>
        <v>#NAME?</v>
      </c>
      <c r="D698" s="127">
        <f t="shared" ca="1" si="2030"/>
        <v>1</v>
      </c>
      <c r="E698" s="204"/>
      <c r="F698" s="93"/>
      <c r="G698" s="206"/>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ca="1" si="2030"/>
        <v>#NAME?</v>
      </c>
      <c r="D699" s="127">
        <f t="shared" ca="1" si="2030"/>
        <v>1</v>
      </c>
      <c r="E699" s="204"/>
      <c r="F699" s="93"/>
      <c r="G699" s="206"/>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ca="1" si="2030"/>
        <v>#NAME?</v>
      </c>
      <c r="D700" s="127">
        <f t="shared" ca="1" si="2030"/>
        <v>1</v>
      </c>
      <c r="E700" s="204"/>
      <c r="F700" s="93"/>
      <c r="G700" s="206"/>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ca="1" si="2030"/>
        <v>#NAME?</v>
      </c>
      <c r="D701" s="127">
        <f t="shared" ca="1" si="2030"/>
        <v>1</v>
      </c>
      <c r="E701" s="204"/>
      <c r="F701" s="93"/>
      <c r="G701" s="206"/>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ca="1" si="2030"/>
        <v>#NAME?</v>
      </c>
      <c r="D702" s="127">
        <f t="shared" ca="1" si="2030"/>
        <v>1</v>
      </c>
      <c r="E702" s="204"/>
      <c r="F702" s="93"/>
      <c r="G702" s="206"/>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ca="1" si="2030"/>
        <v>#NAME?</v>
      </c>
      <c r="D703" s="127">
        <f t="shared" ca="1" si="2030"/>
        <v>1</v>
      </c>
      <c r="E703" s="204"/>
      <c r="F703" s="93"/>
      <c r="G703" s="206"/>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ca="1" si="2030"/>
        <v>#NAME?</v>
      </c>
      <c r="D704" s="127">
        <f t="shared" ca="1" si="2030"/>
        <v>1</v>
      </c>
      <c r="E704" s="204"/>
      <c r="F704" s="93"/>
      <c r="G704" s="206"/>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ca="1" si="2030"/>
        <v>#NAME?</v>
      </c>
      <c r="D705" s="127">
        <f t="shared" ca="1" si="2030"/>
        <v>1</v>
      </c>
      <c r="E705" s="204"/>
      <c r="F705" s="93"/>
      <c r="G705" s="206"/>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ca="1" si="2030"/>
        <v>#NAME?</v>
      </c>
      <c r="D706" s="127">
        <f t="shared" ca="1" si="2030"/>
        <v>1</v>
      </c>
      <c r="E706" s="204"/>
      <c r="F706" s="136"/>
      <c r="G706" s="206"/>
      <c r="H706" s="209"/>
      <c r="I706" s="209"/>
      <c r="J706" s="210"/>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 ca="1">IF(_xlfn.ISFORMULA(E712),MAX(INDEX('BASE FORMAÇÃO'!A:A,B708+1),1),E712)</f>
        <v>#NAME?</v>
      </c>
      <c r="D708" s="127">
        <f t="shared" ref="D708" ca="1" si="2145">IFERROR(IF(C708=C698,D698+1,1),1)</f>
        <v>1</v>
      </c>
      <c r="E708" s="38" t="s">
        <v>9</v>
      </c>
      <c r="F708" s="73"/>
      <c r="G708" s="38" t="s">
        <v>15</v>
      </c>
      <c r="H708" s="135" t="e">
        <f>INDEX('BASE FORMAÇÃO'!B:B,B708+1)</f>
        <v>#VALUE!</v>
      </c>
      <c r="I708" s="181" t="s">
        <v>16</v>
      </c>
      <c r="J708" s="6" t="e">
        <f>INDEX('BASE FORMAÇÃO'!K:K,B708+1)</f>
        <v>#VALUE!</v>
      </c>
      <c r="K708" s="65"/>
      <c r="L708" s="188" t="s">
        <v>10</v>
      </c>
      <c r="M708" s="190"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ca="1" si="2147"/>
        <v>#NAME?</v>
      </c>
      <c r="D709" s="127">
        <f t="shared" ca="1" si="2147"/>
        <v>1</v>
      </c>
      <c r="E709" s="192">
        <f t="shared" ref="E709" ca="1" si="2148">D708</f>
        <v>1</v>
      </c>
      <c r="F709" s="92"/>
      <c r="G709" s="194" t="s">
        <v>1</v>
      </c>
      <c r="H709" s="197" t="e">
        <f>INDEX('BASE FORMAÇÃO'!C:C,B708+1)</f>
        <v>#VALUE!</v>
      </c>
      <c r="I709" s="197"/>
      <c r="J709" s="198"/>
      <c r="K709" s="66"/>
      <c r="L709" s="189"/>
      <c r="M709" s="191"/>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ca="1" si="2149"/>
        <v>#NAME?</v>
      </c>
      <c r="D710" s="127">
        <f t="shared" ca="1" si="2149"/>
        <v>1</v>
      </c>
      <c r="E710" s="193"/>
      <c r="F710" s="93"/>
      <c r="G710" s="195"/>
      <c r="H710" s="199"/>
      <c r="I710" s="199"/>
      <c r="J710" s="200"/>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ca="1" si="2150"/>
        <v>#NAME?</v>
      </c>
      <c r="D711" s="127">
        <f t="shared" ca="1" si="2030"/>
        <v>1</v>
      </c>
      <c r="E711" s="38" t="s">
        <v>313</v>
      </c>
      <c r="F711" s="93"/>
      <c r="G711" s="196"/>
      <c r="H711" s="201"/>
      <c r="I711" s="201"/>
      <c r="J711" s="202"/>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ca="1" si="2151"/>
        <v>#NAME?</v>
      </c>
      <c r="D712" s="127">
        <f t="shared" ca="1" si="2030"/>
        <v>1</v>
      </c>
      <c r="E712" s="203" t="e">
        <f t="shared" ref="E712" ca="1" si="2152">C708</f>
        <v>#NAME?</v>
      </c>
      <c r="F712" s="93"/>
      <c r="G712" s="205" t="s">
        <v>304</v>
      </c>
      <c r="H712" s="207"/>
      <c r="I712" s="208"/>
      <c r="J712" s="208"/>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ca="1" si="2155">C712</f>
        <v>#NAME?</v>
      </c>
      <c r="D713" s="127">
        <f t="shared" ca="1" si="2030"/>
        <v>1</v>
      </c>
      <c r="E713" s="204"/>
      <c r="F713" s="93"/>
      <c r="G713" s="206"/>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ca="1" si="2156"/>
        <v>#NAME?</v>
      </c>
      <c r="D714" s="127">
        <f t="shared" ca="1" si="2030"/>
        <v>1</v>
      </c>
      <c r="E714" s="204"/>
      <c r="F714" s="93"/>
      <c r="G714" s="206"/>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ca="1" si="2162">C714</f>
        <v>#NAME?</v>
      </c>
      <c r="D715" s="127">
        <f t="shared" ca="1" si="2030"/>
        <v>1</v>
      </c>
      <c r="E715" s="204"/>
      <c r="F715" s="93"/>
      <c r="G715" s="206"/>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ca="1" si="2030"/>
        <v>#NAME?</v>
      </c>
      <c r="D716" s="127">
        <f t="shared" ca="1" si="2030"/>
        <v>1</v>
      </c>
      <c r="E716" s="204"/>
      <c r="F716" s="93"/>
      <c r="G716" s="206"/>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ca="1" si="2030"/>
        <v>#NAME?</v>
      </c>
      <c r="D717" s="127">
        <f t="shared" ca="1" si="2030"/>
        <v>1</v>
      </c>
      <c r="E717" s="204"/>
      <c r="F717" s="93"/>
      <c r="G717" s="206"/>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ca="1" si="2030"/>
        <v>#NAME?</v>
      </c>
      <c r="D718" s="127">
        <f t="shared" ca="1" si="2030"/>
        <v>1</v>
      </c>
      <c r="E718" s="204"/>
      <c r="F718" s="93"/>
      <c r="G718" s="206"/>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ca="1" si="2030"/>
        <v>#NAME?</v>
      </c>
      <c r="D719" s="127">
        <f t="shared" ca="1" si="2030"/>
        <v>1</v>
      </c>
      <c r="E719" s="204"/>
      <c r="F719" s="93"/>
      <c r="G719" s="206"/>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ca="1" si="2030"/>
        <v>#NAME?</v>
      </c>
      <c r="D720" s="127">
        <f t="shared" ca="1" si="2030"/>
        <v>1</v>
      </c>
      <c r="E720" s="204"/>
      <c r="F720" s="93"/>
      <c r="G720" s="206"/>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ca="1" si="2030"/>
        <v>#NAME?</v>
      </c>
      <c r="D721" s="127">
        <f t="shared" ca="1" si="2030"/>
        <v>1</v>
      </c>
      <c r="E721" s="204"/>
      <c r="F721" s="93"/>
      <c r="G721" s="206"/>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ca="1" si="2030"/>
        <v>#NAME?</v>
      </c>
      <c r="D722" s="127">
        <f t="shared" ca="1" si="2030"/>
        <v>1</v>
      </c>
      <c r="E722" s="204"/>
      <c r="F722" s="93"/>
      <c r="G722" s="206"/>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ca="1" si="2030"/>
        <v>#NAME?</v>
      </c>
      <c r="D723" s="127">
        <f t="shared" ca="1" si="2030"/>
        <v>1</v>
      </c>
      <c r="E723" s="204"/>
      <c r="F723" s="93"/>
      <c r="G723" s="206"/>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ca="1" si="2030"/>
        <v>#NAME?</v>
      </c>
      <c r="D724" s="127">
        <f t="shared" ca="1" si="2030"/>
        <v>1</v>
      </c>
      <c r="E724" s="204"/>
      <c r="F724" s="93"/>
      <c r="G724" s="206"/>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ca="1" si="2030"/>
        <v>#NAME?</v>
      </c>
      <c r="D725" s="127">
        <f t="shared" ca="1" si="2030"/>
        <v>1</v>
      </c>
      <c r="E725" s="204"/>
      <c r="F725" s="93"/>
      <c r="G725" s="206"/>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ca="1" si="2030"/>
        <v>#NAME?</v>
      </c>
      <c r="D726" s="127">
        <f t="shared" ca="1" si="2030"/>
        <v>1</v>
      </c>
      <c r="E726" s="204"/>
      <c r="F726" s="93"/>
      <c r="G726" s="206"/>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ca="1" si="2030"/>
        <v>#NAME?</v>
      </c>
      <c r="D727" s="127">
        <f t="shared" ca="1" si="2030"/>
        <v>1</v>
      </c>
      <c r="E727" s="204"/>
      <c r="F727" s="136"/>
      <c r="G727" s="206"/>
      <c r="H727" s="209"/>
      <c r="I727" s="209"/>
      <c r="J727" s="210"/>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 ca="1">IF(_xlfn.ISFORMULA(E733),MAX(INDEX('BASE FORMAÇÃO'!A:A,B729+1),1),E733)</f>
        <v>#NAME?</v>
      </c>
      <c r="D729" s="127">
        <f t="shared" ref="D729" ca="1" si="2211">IFERROR(IF(C729=C719,D719+1,1),1)</f>
        <v>1</v>
      </c>
      <c r="E729" s="38" t="s">
        <v>9</v>
      </c>
      <c r="F729" s="73"/>
      <c r="G729" s="38" t="s">
        <v>15</v>
      </c>
      <c r="H729" s="135" t="e">
        <f>INDEX('BASE FORMAÇÃO'!B:B,B729+1)</f>
        <v>#VALUE!</v>
      </c>
      <c r="I729" s="181" t="s">
        <v>16</v>
      </c>
      <c r="J729" s="6" t="e">
        <f>INDEX('BASE FORMAÇÃO'!K:K,B729+1)</f>
        <v>#VALUE!</v>
      </c>
      <c r="K729" s="65"/>
      <c r="L729" s="188" t="s">
        <v>10</v>
      </c>
      <c r="M729" s="190"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ca="1" si="2213"/>
        <v>#NAME?</v>
      </c>
      <c r="D730" s="127">
        <f t="shared" ca="1" si="2213"/>
        <v>1</v>
      </c>
      <c r="E730" s="192">
        <f t="shared" ref="E730" ca="1" si="2214">D729</f>
        <v>1</v>
      </c>
      <c r="F730" s="92"/>
      <c r="G730" s="194" t="s">
        <v>1</v>
      </c>
      <c r="H730" s="197" t="e">
        <f>INDEX('BASE FORMAÇÃO'!C:C,B729+1)</f>
        <v>#VALUE!</v>
      </c>
      <c r="I730" s="197"/>
      <c r="J730" s="198"/>
      <c r="K730" s="66"/>
      <c r="L730" s="189"/>
      <c r="M730" s="191"/>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ca="1" si="2215"/>
        <v>#NAME?</v>
      </c>
      <c r="D731" s="127">
        <f t="shared" ca="1" si="2215"/>
        <v>1</v>
      </c>
      <c r="E731" s="193"/>
      <c r="F731" s="93"/>
      <c r="G731" s="195"/>
      <c r="H731" s="199"/>
      <c r="I731" s="199"/>
      <c r="J731" s="200"/>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ca="1" si="2216"/>
        <v>#NAME?</v>
      </c>
      <c r="D732" s="127">
        <f t="shared" ca="1" si="2030"/>
        <v>1</v>
      </c>
      <c r="E732" s="38" t="s">
        <v>313</v>
      </c>
      <c r="F732" s="93"/>
      <c r="G732" s="196"/>
      <c r="H732" s="201"/>
      <c r="I732" s="201"/>
      <c r="J732" s="202"/>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ca="1" si="2217"/>
        <v>#NAME?</v>
      </c>
      <c r="D733" s="127">
        <f t="shared" ca="1" si="2030"/>
        <v>1</v>
      </c>
      <c r="E733" s="203" t="e">
        <f t="shared" ref="E733" ca="1" si="2218">C729</f>
        <v>#NAME?</v>
      </c>
      <c r="F733" s="93"/>
      <c r="G733" s="205" t="s">
        <v>304</v>
      </c>
      <c r="H733" s="207"/>
      <c r="I733" s="208"/>
      <c r="J733" s="208"/>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ca="1" si="2221">C733</f>
        <v>#NAME?</v>
      </c>
      <c r="D734" s="127">
        <f t="shared" ca="1" si="2030"/>
        <v>1</v>
      </c>
      <c r="E734" s="204"/>
      <c r="F734" s="93"/>
      <c r="G734" s="206"/>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ca="1" si="2222"/>
        <v>#NAME?</v>
      </c>
      <c r="D735" s="127">
        <f t="shared" ca="1" si="2030"/>
        <v>1</v>
      </c>
      <c r="E735" s="204"/>
      <c r="F735" s="93"/>
      <c r="G735" s="206"/>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ca="1" si="2228">C735</f>
        <v>#NAME?</v>
      </c>
      <c r="D736" s="127">
        <f t="shared" ca="1" si="2030"/>
        <v>1</v>
      </c>
      <c r="E736" s="204"/>
      <c r="F736" s="93"/>
      <c r="G736" s="206"/>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ca="1" si="2228"/>
        <v>#NAME?</v>
      </c>
      <c r="D737" s="127">
        <f t="shared" ca="1" si="2228"/>
        <v>1</v>
      </c>
      <c r="E737" s="204"/>
      <c r="F737" s="93"/>
      <c r="G737" s="206"/>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ca="1" si="2228"/>
        <v>#NAME?</v>
      </c>
      <c r="D738" s="127">
        <f t="shared" ca="1" si="2228"/>
        <v>1</v>
      </c>
      <c r="E738" s="204"/>
      <c r="F738" s="93"/>
      <c r="G738" s="206"/>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ca="1" si="2228"/>
        <v>#NAME?</v>
      </c>
      <c r="D739" s="127">
        <f t="shared" ca="1" si="2228"/>
        <v>1</v>
      </c>
      <c r="E739" s="204"/>
      <c r="F739" s="93"/>
      <c r="G739" s="206"/>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ca="1" si="2228"/>
        <v>#NAME?</v>
      </c>
      <c r="D740" s="127">
        <f t="shared" ca="1" si="2228"/>
        <v>1</v>
      </c>
      <c r="E740" s="204"/>
      <c r="F740" s="93"/>
      <c r="G740" s="206"/>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ca="1" si="2228"/>
        <v>#NAME?</v>
      </c>
      <c r="D741" s="127">
        <f t="shared" ca="1" si="2228"/>
        <v>1</v>
      </c>
      <c r="E741" s="204"/>
      <c r="F741" s="93"/>
      <c r="G741" s="206"/>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ca="1" si="2228"/>
        <v>#NAME?</v>
      </c>
      <c r="D742" s="127">
        <f t="shared" ca="1" si="2228"/>
        <v>1</v>
      </c>
      <c r="E742" s="204"/>
      <c r="F742" s="93"/>
      <c r="G742" s="206"/>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ca="1" si="2228"/>
        <v>#NAME?</v>
      </c>
      <c r="D743" s="127">
        <f t="shared" ca="1" si="2228"/>
        <v>1</v>
      </c>
      <c r="E743" s="204"/>
      <c r="F743" s="93"/>
      <c r="G743" s="206"/>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ca="1" si="2228"/>
        <v>#NAME?</v>
      </c>
      <c r="D744" s="127">
        <f t="shared" ca="1" si="2228"/>
        <v>1</v>
      </c>
      <c r="E744" s="204"/>
      <c r="F744" s="93"/>
      <c r="G744" s="206"/>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ca="1" si="2228"/>
        <v>#NAME?</v>
      </c>
      <c r="D745" s="127">
        <f t="shared" ca="1" si="2228"/>
        <v>1</v>
      </c>
      <c r="E745" s="204"/>
      <c r="F745" s="93"/>
      <c r="G745" s="206"/>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ca="1" si="2228"/>
        <v>#NAME?</v>
      </c>
      <c r="D746" s="127">
        <f t="shared" ca="1" si="2228"/>
        <v>1</v>
      </c>
      <c r="E746" s="204"/>
      <c r="F746" s="93"/>
      <c r="G746" s="206"/>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ca="1" si="2228"/>
        <v>#NAME?</v>
      </c>
      <c r="D747" s="127">
        <f t="shared" ca="1" si="2228"/>
        <v>1</v>
      </c>
      <c r="E747" s="204"/>
      <c r="F747" s="93"/>
      <c r="G747" s="206"/>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ca="1" si="2228"/>
        <v>#NAME?</v>
      </c>
      <c r="D748" s="127">
        <f t="shared" ca="1" si="2228"/>
        <v>1</v>
      </c>
      <c r="E748" s="204"/>
      <c r="F748" s="136"/>
      <c r="G748" s="206"/>
      <c r="H748" s="209"/>
      <c r="I748" s="209"/>
      <c r="J748" s="210"/>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 ca="1">IF(_xlfn.ISFORMULA(E754),MAX(INDEX('BASE FORMAÇÃO'!A:A,B750+1),1),E754)</f>
        <v>#NAME?</v>
      </c>
      <c r="D750" s="127">
        <f t="shared" ref="D750" ca="1" si="2277">IFERROR(IF(C750=C740,D740+1,1),1)</f>
        <v>1</v>
      </c>
      <c r="E750" s="38" t="s">
        <v>9</v>
      </c>
      <c r="F750" s="73"/>
      <c r="G750" s="38" t="s">
        <v>15</v>
      </c>
      <c r="H750" s="135" t="e">
        <f>INDEX('BASE FORMAÇÃO'!B:B,B750+1)</f>
        <v>#VALUE!</v>
      </c>
      <c r="I750" s="181" t="s">
        <v>16</v>
      </c>
      <c r="J750" s="6" t="e">
        <f>INDEX('BASE FORMAÇÃO'!K:K,B750+1)</f>
        <v>#VALUE!</v>
      </c>
      <c r="K750" s="65"/>
      <c r="L750" s="188" t="s">
        <v>10</v>
      </c>
      <c r="M750" s="190"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ca="1" si="2279"/>
        <v>#NAME?</v>
      </c>
      <c r="D751" s="127">
        <f t="shared" ca="1" si="2279"/>
        <v>1</v>
      </c>
      <c r="E751" s="192">
        <f t="shared" ref="E751" ca="1" si="2280">D750</f>
        <v>1</v>
      </c>
      <c r="F751" s="92"/>
      <c r="G751" s="194" t="s">
        <v>1</v>
      </c>
      <c r="H751" s="197" t="e">
        <f>INDEX('BASE FORMAÇÃO'!C:C,B750+1)</f>
        <v>#VALUE!</v>
      </c>
      <c r="I751" s="197"/>
      <c r="J751" s="198"/>
      <c r="K751" s="66"/>
      <c r="L751" s="189"/>
      <c r="M751" s="191"/>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ca="1" si="2281"/>
        <v>#NAME?</v>
      </c>
      <c r="D752" s="127">
        <f t="shared" ca="1" si="2281"/>
        <v>1</v>
      </c>
      <c r="E752" s="193"/>
      <c r="F752" s="93"/>
      <c r="G752" s="195"/>
      <c r="H752" s="199"/>
      <c r="I752" s="199"/>
      <c r="J752" s="200"/>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ca="1" si="2282"/>
        <v>#NAME?</v>
      </c>
      <c r="D753" s="127">
        <f t="shared" ca="1" si="2228"/>
        <v>1</v>
      </c>
      <c r="E753" s="38" t="s">
        <v>313</v>
      </c>
      <c r="F753" s="93"/>
      <c r="G753" s="196"/>
      <c r="H753" s="201"/>
      <c r="I753" s="201"/>
      <c r="J753" s="202"/>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ca="1" si="2283"/>
        <v>#NAME?</v>
      </c>
      <c r="D754" s="127">
        <f t="shared" ca="1" si="2228"/>
        <v>1</v>
      </c>
      <c r="E754" s="203" t="e">
        <f t="shared" ref="E754" ca="1" si="2284">C750</f>
        <v>#NAME?</v>
      </c>
      <c r="F754" s="93"/>
      <c r="G754" s="205" t="s">
        <v>304</v>
      </c>
      <c r="H754" s="207"/>
      <c r="I754" s="208"/>
      <c r="J754" s="208"/>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ca="1" si="2287">C754</f>
        <v>#NAME?</v>
      </c>
      <c r="D755" s="127">
        <f t="shared" ca="1" si="2228"/>
        <v>1</v>
      </c>
      <c r="E755" s="204"/>
      <c r="F755" s="93"/>
      <c r="G755" s="206"/>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ca="1" si="2288"/>
        <v>#NAME?</v>
      </c>
      <c r="D756" s="127">
        <f t="shared" ca="1" si="2228"/>
        <v>1</v>
      </c>
      <c r="E756" s="204"/>
      <c r="F756" s="93"/>
      <c r="G756" s="206"/>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ca="1" si="2294">C756</f>
        <v>#NAME?</v>
      </c>
      <c r="D757" s="127">
        <f t="shared" ca="1" si="2228"/>
        <v>1</v>
      </c>
      <c r="E757" s="204"/>
      <c r="F757" s="93"/>
      <c r="G757" s="206"/>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ca="1" si="2228"/>
        <v>#NAME?</v>
      </c>
      <c r="D758" s="127">
        <f t="shared" ca="1" si="2228"/>
        <v>1</v>
      </c>
      <c r="E758" s="204"/>
      <c r="F758" s="93"/>
      <c r="G758" s="206"/>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ca="1" si="2228"/>
        <v>#NAME?</v>
      </c>
      <c r="D759" s="127">
        <f t="shared" ca="1" si="2228"/>
        <v>1</v>
      </c>
      <c r="E759" s="204"/>
      <c r="F759" s="93"/>
      <c r="G759" s="206"/>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ca="1" si="2228"/>
        <v>#NAME?</v>
      </c>
      <c r="D760" s="127">
        <f t="shared" ca="1" si="2228"/>
        <v>1</v>
      </c>
      <c r="E760" s="204"/>
      <c r="F760" s="93"/>
      <c r="G760" s="206"/>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ca="1" si="2228"/>
        <v>#NAME?</v>
      </c>
      <c r="D761" s="127">
        <f t="shared" ca="1" si="2228"/>
        <v>1</v>
      </c>
      <c r="E761" s="204"/>
      <c r="F761" s="93"/>
      <c r="G761" s="206"/>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ca="1" si="2228"/>
        <v>#NAME?</v>
      </c>
      <c r="D762" s="127">
        <f t="shared" ca="1" si="2228"/>
        <v>1</v>
      </c>
      <c r="E762" s="204"/>
      <c r="F762" s="93"/>
      <c r="G762" s="206"/>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ca="1" si="2228"/>
        <v>#NAME?</v>
      </c>
      <c r="D763" s="127">
        <f t="shared" ca="1" si="2228"/>
        <v>1</v>
      </c>
      <c r="E763" s="204"/>
      <c r="F763" s="93"/>
      <c r="G763" s="206"/>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ca="1" si="2228"/>
        <v>#NAME?</v>
      </c>
      <c r="D764" s="127">
        <f t="shared" ca="1" si="2228"/>
        <v>1</v>
      </c>
      <c r="E764" s="204"/>
      <c r="F764" s="93"/>
      <c r="G764" s="206"/>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ca="1" si="2228"/>
        <v>#NAME?</v>
      </c>
      <c r="D765" s="127">
        <f t="shared" ca="1" si="2228"/>
        <v>1</v>
      </c>
      <c r="E765" s="204"/>
      <c r="F765" s="93"/>
      <c r="G765" s="206"/>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ca="1" si="2228"/>
        <v>#NAME?</v>
      </c>
      <c r="D766" s="127">
        <f t="shared" ca="1" si="2228"/>
        <v>1</v>
      </c>
      <c r="E766" s="204"/>
      <c r="F766" s="93"/>
      <c r="G766" s="206"/>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ca="1" si="2228"/>
        <v>#NAME?</v>
      </c>
      <c r="D767" s="127">
        <f t="shared" ca="1" si="2228"/>
        <v>1</v>
      </c>
      <c r="E767" s="204"/>
      <c r="F767" s="93"/>
      <c r="G767" s="206"/>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ca="1" si="2228"/>
        <v>#NAME?</v>
      </c>
      <c r="D768" s="127">
        <f t="shared" ca="1" si="2228"/>
        <v>1</v>
      </c>
      <c r="E768" s="204"/>
      <c r="F768" s="93"/>
      <c r="G768" s="206"/>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ca="1" si="2228"/>
        <v>#NAME?</v>
      </c>
      <c r="D769" s="127">
        <f t="shared" ca="1" si="2228"/>
        <v>1</v>
      </c>
      <c r="E769" s="204"/>
      <c r="F769" s="136"/>
      <c r="G769" s="206"/>
      <c r="H769" s="209"/>
      <c r="I769" s="209"/>
      <c r="J769" s="210"/>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 ca="1">IF(_xlfn.ISFORMULA(E775),MAX(INDEX('BASE FORMAÇÃO'!A:A,B771+1),1),E775)</f>
        <v>#NAME?</v>
      </c>
      <c r="D771" s="127">
        <f t="shared" ref="D771" ca="1" si="2343">IFERROR(IF(C771=C761,D761+1,1),1)</f>
        <v>1</v>
      </c>
      <c r="E771" s="38" t="s">
        <v>9</v>
      </c>
      <c r="F771" s="73"/>
      <c r="G771" s="38" t="s">
        <v>15</v>
      </c>
      <c r="H771" s="135" t="e">
        <f>INDEX('BASE FORMAÇÃO'!B:B,B771+1)</f>
        <v>#VALUE!</v>
      </c>
      <c r="I771" s="181" t="s">
        <v>16</v>
      </c>
      <c r="J771" s="6" t="e">
        <f>INDEX('BASE FORMAÇÃO'!K:K,B771+1)</f>
        <v>#VALUE!</v>
      </c>
      <c r="K771" s="65"/>
      <c r="L771" s="188" t="s">
        <v>10</v>
      </c>
      <c r="M771" s="190"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ca="1" si="2345"/>
        <v>#NAME?</v>
      </c>
      <c r="D772" s="127">
        <f t="shared" ca="1" si="2345"/>
        <v>1</v>
      </c>
      <c r="E772" s="192">
        <f t="shared" ref="E772" ca="1" si="2346">D771</f>
        <v>1</v>
      </c>
      <c r="F772" s="92"/>
      <c r="G772" s="194" t="s">
        <v>1</v>
      </c>
      <c r="H772" s="197" t="e">
        <f>INDEX('BASE FORMAÇÃO'!C:C,B771+1)</f>
        <v>#VALUE!</v>
      </c>
      <c r="I772" s="197"/>
      <c r="J772" s="198"/>
      <c r="K772" s="66"/>
      <c r="L772" s="189"/>
      <c r="M772" s="191"/>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ca="1" si="2347"/>
        <v>#NAME?</v>
      </c>
      <c r="D773" s="127">
        <f t="shared" ca="1" si="2347"/>
        <v>1</v>
      </c>
      <c r="E773" s="193"/>
      <c r="F773" s="93"/>
      <c r="G773" s="195"/>
      <c r="H773" s="199"/>
      <c r="I773" s="199"/>
      <c r="J773" s="200"/>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ca="1" si="2348"/>
        <v>#NAME?</v>
      </c>
      <c r="D774" s="127">
        <f t="shared" ca="1" si="2228"/>
        <v>1</v>
      </c>
      <c r="E774" s="38" t="s">
        <v>313</v>
      </c>
      <c r="F774" s="93"/>
      <c r="G774" s="196"/>
      <c r="H774" s="201"/>
      <c r="I774" s="201"/>
      <c r="J774" s="202"/>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ca="1" si="2349"/>
        <v>#NAME?</v>
      </c>
      <c r="D775" s="127">
        <f t="shared" ca="1" si="2228"/>
        <v>1</v>
      </c>
      <c r="E775" s="203" t="e">
        <f t="shared" ref="E775" ca="1" si="2350">C771</f>
        <v>#NAME?</v>
      </c>
      <c r="F775" s="93"/>
      <c r="G775" s="205" t="s">
        <v>304</v>
      </c>
      <c r="H775" s="207"/>
      <c r="I775" s="208"/>
      <c r="J775" s="208"/>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ca="1" si="2353">C775</f>
        <v>#NAME?</v>
      </c>
      <c r="D776" s="127">
        <f t="shared" ca="1" si="2228"/>
        <v>1</v>
      </c>
      <c r="E776" s="204"/>
      <c r="F776" s="93"/>
      <c r="G776" s="206"/>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ca="1" si="2354"/>
        <v>#NAME?</v>
      </c>
      <c r="D777" s="127">
        <f t="shared" ca="1" si="2228"/>
        <v>1</v>
      </c>
      <c r="E777" s="204"/>
      <c r="F777" s="93"/>
      <c r="G777" s="206"/>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ca="1" si="2360">C777</f>
        <v>#NAME?</v>
      </c>
      <c r="D778" s="127">
        <f t="shared" ca="1" si="2228"/>
        <v>1</v>
      </c>
      <c r="E778" s="204"/>
      <c r="F778" s="93"/>
      <c r="G778" s="206"/>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ca="1" si="2228"/>
        <v>#NAME?</v>
      </c>
      <c r="D779" s="127">
        <f t="shared" ca="1" si="2228"/>
        <v>1</v>
      </c>
      <c r="E779" s="204"/>
      <c r="F779" s="93"/>
      <c r="G779" s="206"/>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ca="1" si="2228"/>
        <v>#NAME?</v>
      </c>
      <c r="D780" s="127">
        <f t="shared" ca="1" si="2228"/>
        <v>1</v>
      </c>
      <c r="E780" s="204"/>
      <c r="F780" s="93"/>
      <c r="G780" s="206"/>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ca="1" si="2228"/>
        <v>#NAME?</v>
      </c>
      <c r="D781" s="127">
        <f t="shared" ca="1" si="2228"/>
        <v>1</v>
      </c>
      <c r="E781" s="204"/>
      <c r="F781" s="93"/>
      <c r="G781" s="206"/>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ca="1" si="2228"/>
        <v>#NAME?</v>
      </c>
      <c r="D782" s="127">
        <f t="shared" ca="1" si="2228"/>
        <v>1</v>
      </c>
      <c r="E782" s="204"/>
      <c r="F782" s="93"/>
      <c r="G782" s="206"/>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ca="1" si="2228"/>
        <v>#NAME?</v>
      </c>
      <c r="D783" s="127">
        <f t="shared" ca="1" si="2228"/>
        <v>1</v>
      </c>
      <c r="E783" s="204"/>
      <c r="F783" s="93"/>
      <c r="G783" s="206"/>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ca="1" si="2228"/>
        <v>#NAME?</v>
      </c>
      <c r="D784" s="127">
        <f t="shared" ca="1" si="2228"/>
        <v>1</v>
      </c>
      <c r="E784" s="204"/>
      <c r="F784" s="93"/>
      <c r="G784" s="206"/>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ca="1" si="2228"/>
        <v>#NAME?</v>
      </c>
      <c r="D785" s="127">
        <f t="shared" ca="1" si="2228"/>
        <v>1</v>
      </c>
      <c r="E785" s="204"/>
      <c r="F785" s="93"/>
      <c r="G785" s="206"/>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ca="1" si="2228"/>
        <v>#NAME?</v>
      </c>
      <c r="D786" s="127">
        <f t="shared" ca="1" si="2228"/>
        <v>1</v>
      </c>
      <c r="E786" s="204"/>
      <c r="F786" s="93"/>
      <c r="G786" s="206"/>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ca="1" si="2228"/>
        <v>#NAME?</v>
      </c>
      <c r="D787" s="127">
        <f t="shared" ca="1" si="2228"/>
        <v>1</v>
      </c>
      <c r="E787" s="204"/>
      <c r="F787" s="93"/>
      <c r="G787" s="206"/>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ca="1" si="2228"/>
        <v>#NAME?</v>
      </c>
      <c r="D788" s="127">
        <f t="shared" ca="1" si="2228"/>
        <v>1</v>
      </c>
      <c r="E788" s="204"/>
      <c r="F788" s="93"/>
      <c r="G788" s="206"/>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ca="1" si="2228"/>
        <v>#NAME?</v>
      </c>
      <c r="D789" s="127">
        <f t="shared" ca="1" si="2228"/>
        <v>1</v>
      </c>
      <c r="E789" s="204"/>
      <c r="F789" s="93"/>
      <c r="G789" s="206"/>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ca="1" si="2228"/>
        <v>#NAME?</v>
      </c>
      <c r="D790" s="127">
        <f t="shared" ca="1" si="2228"/>
        <v>1</v>
      </c>
      <c r="E790" s="204"/>
      <c r="F790" s="136"/>
      <c r="G790" s="206"/>
      <c r="H790" s="209"/>
      <c r="I790" s="209"/>
      <c r="J790" s="210"/>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 ca="1">IF(_xlfn.ISFORMULA(E796),MAX(INDEX('BASE FORMAÇÃO'!A:A,B792+1),1),E796)</f>
        <v>#NAME?</v>
      </c>
      <c r="D792" s="127">
        <f t="shared" ref="D792" ca="1" si="2409">IFERROR(IF(C792=C782,D782+1,1),1)</f>
        <v>1</v>
      </c>
      <c r="E792" s="38" t="s">
        <v>9</v>
      </c>
      <c r="F792" s="73"/>
      <c r="G792" s="38" t="s">
        <v>15</v>
      </c>
      <c r="H792" s="135" t="e">
        <f>INDEX('BASE FORMAÇÃO'!B:B,B792+1)</f>
        <v>#VALUE!</v>
      </c>
      <c r="I792" s="181" t="s">
        <v>16</v>
      </c>
      <c r="J792" s="6" t="e">
        <f>INDEX('BASE FORMAÇÃO'!K:K,B792+1)</f>
        <v>#VALUE!</v>
      </c>
      <c r="K792" s="65"/>
      <c r="L792" s="188" t="s">
        <v>10</v>
      </c>
      <c r="M792" s="190"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ca="1" si="2411"/>
        <v>#NAME?</v>
      </c>
      <c r="D793" s="127">
        <f t="shared" ca="1" si="2411"/>
        <v>1</v>
      </c>
      <c r="E793" s="192">
        <f t="shared" ref="E793" ca="1" si="2412">D792</f>
        <v>1</v>
      </c>
      <c r="F793" s="92"/>
      <c r="G793" s="194" t="s">
        <v>1</v>
      </c>
      <c r="H793" s="197" t="e">
        <f>INDEX('BASE FORMAÇÃO'!C:C,B792+1)</f>
        <v>#VALUE!</v>
      </c>
      <c r="I793" s="197"/>
      <c r="J793" s="198"/>
      <c r="K793" s="66"/>
      <c r="L793" s="189"/>
      <c r="M793" s="191"/>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ca="1" si="2413"/>
        <v>#NAME?</v>
      </c>
      <c r="D794" s="127">
        <f t="shared" ca="1" si="2413"/>
        <v>1</v>
      </c>
      <c r="E794" s="193"/>
      <c r="F794" s="93"/>
      <c r="G794" s="195"/>
      <c r="H794" s="199"/>
      <c r="I794" s="199"/>
      <c r="J794" s="200"/>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ca="1" si="2414"/>
        <v>#NAME?</v>
      </c>
      <c r="D795" s="127">
        <f t="shared" ca="1" si="2228"/>
        <v>1</v>
      </c>
      <c r="E795" s="38" t="s">
        <v>313</v>
      </c>
      <c r="F795" s="93"/>
      <c r="G795" s="196"/>
      <c r="H795" s="201"/>
      <c r="I795" s="201"/>
      <c r="J795" s="202"/>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ca="1" si="2415"/>
        <v>#NAME?</v>
      </c>
      <c r="D796" s="127">
        <f t="shared" ca="1" si="2228"/>
        <v>1</v>
      </c>
      <c r="E796" s="203" t="e">
        <f t="shared" ref="E796" ca="1" si="2416">C792</f>
        <v>#NAME?</v>
      </c>
      <c r="F796" s="93"/>
      <c r="G796" s="205" t="s">
        <v>304</v>
      </c>
      <c r="H796" s="207"/>
      <c r="I796" s="208"/>
      <c r="J796" s="208"/>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ca="1" si="2419">C796</f>
        <v>#NAME?</v>
      </c>
      <c r="D797" s="127">
        <f t="shared" ca="1" si="2228"/>
        <v>1</v>
      </c>
      <c r="E797" s="204"/>
      <c r="F797" s="93"/>
      <c r="G797" s="206"/>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ca="1" si="2420"/>
        <v>#NAME?</v>
      </c>
      <c r="D798" s="127">
        <f t="shared" ca="1" si="2228"/>
        <v>1</v>
      </c>
      <c r="E798" s="204"/>
      <c r="F798" s="93"/>
      <c r="G798" s="206"/>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ca="1" si="2426">C798</f>
        <v>#NAME?</v>
      </c>
      <c r="D799" s="127">
        <f t="shared" ca="1" si="2228"/>
        <v>1</v>
      </c>
      <c r="E799" s="204"/>
      <c r="F799" s="93"/>
      <c r="G799" s="206"/>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ca="1" si="2426"/>
        <v>#NAME?</v>
      </c>
      <c r="D800" s="127">
        <f t="shared" ca="1" si="2426"/>
        <v>1</v>
      </c>
      <c r="E800" s="204"/>
      <c r="F800" s="93"/>
      <c r="G800" s="206"/>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ca="1" si="2426"/>
        <v>#NAME?</v>
      </c>
      <c r="D801" s="127">
        <f t="shared" ca="1" si="2426"/>
        <v>1</v>
      </c>
      <c r="E801" s="204"/>
      <c r="F801" s="93"/>
      <c r="G801" s="206"/>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ca="1" si="2426"/>
        <v>#NAME?</v>
      </c>
      <c r="D802" s="127">
        <f t="shared" ca="1" si="2426"/>
        <v>1</v>
      </c>
      <c r="E802" s="204"/>
      <c r="F802" s="93"/>
      <c r="G802" s="206"/>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ca="1" si="2426"/>
        <v>#NAME?</v>
      </c>
      <c r="D803" s="127">
        <f t="shared" ca="1" si="2426"/>
        <v>1</v>
      </c>
      <c r="E803" s="204"/>
      <c r="F803" s="93"/>
      <c r="G803" s="206"/>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ca="1" si="2426"/>
        <v>#NAME?</v>
      </c>
      <c r="D804" s="127">
        <f t="shared" ca="1" si="2426"/>
        <v>1</v>
      </c>
      <c r="E804" s="204"/>
      <c r="F804" s="93"/>
      <c r="G804" s="206"/>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ca="1" si="2426"/>
        <v>#NAME?</v>
      </c>
      <c r="D805" s="127">
        <f t="shared" ca="1" si="2426"/>
        <v>1</v>
      </c>
      <c r="E805" s="204"/>
      <c r="F805" s="93"/>
      <c r="G805" s="206"/>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ca="1" si="2426"/>
        <v>#NAME?</v>
      </c>
      <c r="D806" s="127">
        <f t="shared" ca="1" si="2426"/>
        <v>1</v>
      </c>
      <c r="E806" s="204"/>
      <c r="F806" s="93"/>
      <c r="G806" s="206"/>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ca="1" si="2426"/>
        <v>#NAME?</v>
      </c>
      <c r="D807" s="127">
        <f t="shared" ca="1" si="2426"/>
        <v>1</v>
      </c>
      <c r="E807" s="204"/>
      <c r="F807" s="93"/>
      <c r="G807" s="206"/>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ca="1" si="2426"/>
        <v>#NAME?</v>
      </c>
      <c r="D808" s="127">
        <f t="shared" ca="1" si="2426"/>
        <v>1</v>
      </c>
      <c r="E808" s="204"/>
      <c r="F808" s="93"/>
      <c r="G808" s="206"/>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ca="1" si="2426"/>
        <v>#NAME?</v>
      </c>
      <c r="D809" s="127">
        <f t="shared" ca="1" si="2426"/>
        <v>1</v>
      </c>
      <c r="E809" s="204"/>
      <c r="F809" s="93"/>
      <c r="G809" s="206"/>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ca="1" si="2426"/>
        <v>#NAME?</v>
      </c>
      <c r="D810" s="127">
        <f t="shared" ca="1" si="2426"/>
        <v>1</v>
      </c>
      <c r="E810" s="204"/>
      <c r="F810" s="93"/>
      <c r="G810" s="206"/>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ca="1" si="2426"/>
        <v>#NAME?</v>
      </c>
      <c r="D811" s="127">
        <f t="shared" ca="1" si="2426"/>
        <v>1</v>
      </c>
      <c r="E811" s="204"/>
      <c r="F811" s="136"/>
      <c r="G811" s="206"/>
      <c r="H811" s="209"/>
      <c r="I811" s="209"/>
      <c r="J811" s="210"/>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 ca="1">IF(_xlfn.ISFORMULA(E817),MAX(INDEX('BASE FORMAÇÃO'!A:A,B813+1),1),E817)</f>
        <v>#NAME?</v>
      </c>
      <c r="D813" s="127">
        <f t="shared" ref="D813" ca="1" si="2475">IFERROR(IF(C813=C803,D803+1,1),1)</f>
        <v>1</v>
      </c>
      <c r="E813" s="38" t="s">
        <v>9</v>
      </c>
      <c r="F813" s="73"/>
      <c r="G813" s="38" t="s">
        <v>15</v>
      </c>
      <c r="H813" s="135" t="e">
        <f>INDEX('BASE FORMAÇÃO'!B:B,B813+1)</f>
        <v>#VALUE!</v>
      </c>
      <c r="I813" s="181" t="s">
        <v>16</v>
      </c>
      <c r="J813" s="6" t="e">
        <f>INDEX('BASE FORMAÇÃO'!K:K,B813+1)</f>
        <v>#VALUE!</v>
      </c>
      <c r="K813" s="65"/>
      <c r="L813" s="188" t="s">
        <v>10</v>
      </c>
      <c r="M813" s="190"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ca="1" si="2477"/>
        <v>#NAME?</v>
      </c>
      <c r="D814" s="127">
        <f t="shared" ca="1" si="2477"/>
        <v>1</v>
      </c>
      <c r="E814" s="192">
        <f t="shared" ref="E814" ca="1" si="2478">D813</f>
        <v>1</v>
      </c>
      <c r="F814" s="92"/>
      <c r="G814" s="194" t="s">
        <v>1</v>
      </c>
      <c r="H814" s="197" t="e">
        <f>INDEX('BASE FORMAÇÃO'!C:C,B813+1)</f>
        <v>#VALUE!</v>
      </c>
      <c r="I814" s="197"/>
      <c r="J814" s="198"/>
      <c r="K814" s="66"/>
      <c r="L814" s="189"/>
      <c r="M814" s="191"/>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ca="1" si="2479"/>
        <v>#NAME?</v>
      </c>
      <c r="D815" s="127">
        <f t="shared" ca="1" si="2479"/>
        <v>1</v>
      </c>
      <c r="E815" s="193"/>
      <c r="F815" s="93"/>
      <c r="G815" s="195"/>
      <c r="H815" s="199"/>
      <c r="I815" s="199"/>
      <c r="J815" s="200"/>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ca="1" si="2480"/>
        <v>#NAME?</v>
      </c>
      <c r="D816" s="127">
        <f t="shared" ca="1" si="2426"/>
        <v>1</v>
      </c>
      <c r="E816" s="38" t="s">
        <v>313</v>
      </c>
      <c r="F816" s="93"/>
      <c r="G816" s="196"/>
      <c r="H816" s="201"/>
      <c r="I816" s="201"/>
      <c r="J816" s="202"/>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ca="1" si="2481"/>
        <v>#NAME?</v>
      </c>
      <c r="D817" s="127">
        <f t="shared" ca="1" si="2426"/>
        <v>1</v>
      </c>
      <c r="E817" s="203" t="e">
        <f t="shared" ref="E817" ca="1" si="2482">C813</f>
        <v>#NAME?</v>
      </c>
      <c r="F817" s="93"/>
      <c r="G817" s="205" t="s">
        <v>304</v>
      </c>
      <c r="H817" s="207"/>
      <c r="I817" s="208"/>
      <c r="J817" s="208"/>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ca="1" si="2485">C817</f>
        <v>#NAME?</v>
      </c>
      <c r="D818" s="127">
        <f t="shared" ca="1" si="2426"/>
        <v>1</v>
      </c>
      <c r="E818" s="204"/>
      <c r="F818" s="93"/>
      <c r="G818" s="206"/>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ca="1" si="2486"/>
        <v>#NAME?</v>
      </c>
      <c r="D819" s="127">
        <f t="shared" ca="1" si="2426"/>
        <v>1</v>
      </c>
      <c r="E819" s="204"/>
      <c r="F819" s="93"/>
      <c r="G819" s="206"/>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ca="1" si="2492">C819</f>
        <v>#NAME?</v>
      </c>
      <c r="D820" s="127">
        <f t="shared" ca="1" si="2426"/>
        <v>1</v>
      </c>
      <c r="E820" s="204"/>
      <c r="F820" s="93"/>
      <c r="G820" s="206"/>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ca="1" si="2426"/>
        <v>#NAME?</v>
      </c>
      <c r="D821" s="127">
        <f t="shared" ca="1" si="2426"/>
        <v>1</v>
      </c>
      <c r="E821" s="204"/>
      <c r="F821" s="93"/>
      <c r="G821" s="206"/>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ca="1" si="2426"/>
        <v>#NAME?</v>
      </c>
      <c r="D822" s="127">
        <f t="shared" ca="1" si="2426"/>
        <v>1</v>
      </c>
      <c r="E822" s="204"/>
      <c r="F822" s="93"/>
      <c r="G822" s="206"/>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ca="1" si="2426"/>
        <v>#NAME?</v>
      </c>
      <c r="D823" s="127">
        <f t="shared" ca="1" si="2426"/>
        <v>1</v>
      </c>
      <c r="E823" s="204"/>
      <c r="F823" s="93"/>
      <c r="G823" s="206"/>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ca="1" si="2426"/>
        <v>#NAME?</v>
      </c>
      <c r="D824" s="127">
        <f t="shared" ca="1" si="2426"/>
        <v>1</v>
      </c>
      <c r="E824" s="204"/>
      <c r="F824" s="93"/>
      <c r="G824" s="206"/>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ca="1" si="2426"/>
        <v>#NAME?</v>
      </c>
      <c r="D825" s="127">
        <f t="shared" ca="1" si="2426"/>
        <v>1</v>
      </c>
      <c r="E825" s="204"/>
      <c r="F825" s="93"/>
      <c r="G825" s="206"/>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ca="1" si="2426"/>
        <v>#NAME?</v>
      </c>
      <c r="D826" s="127">
        <f t="shared" ca="1" si="2426"/>
        <v>1</v>
      </c>
      <c r="E826" s="204"/>
      <c r="F826" s="93"/>
      <c r="G826" s="206"/>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ca="1" si="2426"/>
        <v>#NAME?</v>
      </c>
      <c r="D827" s="127">
        <f t="shared" ca="1" si="2426"/>
        <v>1</v>
      </c>
      <c r="E827" s="204"/>
      <c r="F827" s="93"/>
      <c r="G827" s="206"/>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ca="1" si="2426"/>
        <v>#NAME?</v>
      </c>
      <c r="D828" s="127">
        <f t="shared" ca="1" si="2426"/>
        <v>1</v>
      </c>
      <c r="E828" s="204"/>
      <c r="F828" s="93"/>
      <c r="G828" s="206"/>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ca="1" si="2426"/>
        <v>#NAME?</v>
      </c>
      <c r="D829" s="127">
        <f t="shared" ca="1" si="2426"/>
        <v>1</v>
      </c>
      <c r="E829" s="204"/>
      <c r="F829" s="93"/>
      <c r="G829" s="206"/>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ca="1" si="2426"/>
        <v>#NAME?</v>
      </c>
      <c r="D830" s="127">
        <f t="shared" ca="1" si="2426"/>
        <v>1</v>
      </c>
      <c r="E830" s="204"/>
      <c r="F830" s="93"/>
      <c r="G830" s="206"/>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ca="1" si="2426"/>
        <v>#NAME?</v>
      </c>
      <c r="D831" s="127">
        <f t="shared" ca="1" si="2426"/>
        <v>1</v>
      </c>
      <c r="E831" s="204"/>
      <c r="F831" s="93"/>
      <c r="G831" s="206"/>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ca="1" si="2426"/>
        <v>#NAME?</v>
      </c>
      <c r="D832" s="127">
        <f t="shared" ca="1" si="2426"/>
        <v>1</v>
      </c>
      <c r="E832" s="204"/>
      <c r="F832" s="136"/>
      <c r="G832" s="206"/>
      <c r="H832" s="209"/>
      <c r="I832" s="209"/>
      <c r="J832" s="210"/>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 ca="1">IF(_xlfn.ISFORMULA(E838),MAX(INDEX('BASE FORMAÇÃO'!A:A,B834+1),1),E838)</f>
        <v>#NAME?</v>
      </c>
      <c r="D834" s="127">
        <f t="shared" ref="D834" ca="1" si="2541">IFERROR(IF(C834=C824,D824+1,1),1)</f>
        <v>1</v>
      </c>
      <c r="E834" s="38" t="s">
        <v>9</v>
      </c>
      <c r="F834" s="73"/>
      <c r="G834" s="38" t="s">
        <v>15</v>
      </c>
      <c r="H834" s="135" t="e">
        <f>INDEX('BASE FORMAÇÃO'!B:B,B834+1)</f>
        <v>#VALUE!</v>
      </c>
      <c r="I834" s="181" t="s">
        <v>16</v>
      </c>
      <c r="J834" s="6" t="e">
        <f>INDEX('BASE FORMAÇÃO'!K:K,B834+1)</f>
        <v>#VALUE!</v>
      </c>
      <c r="K834" s="65"/>
      <c r="L834" s="188" t="s">
        <v>10</v>
      </c>
      <c r="M834" s="190"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ca="1" si="2543"/>
        <v>#NAME?</v>
      </c>
      <c r="D835" s="127">
        <f t="shared" ca="1" si="2543"/>
        <v>1</v>
      </c>
      <c r="E835" s="192">
        <f t="shared" ref="E835" ca="1" si="2544">D834</f>
        <v>1</v>
      </c>
      <c r="F835" s="92"/>
      <c r="G835" s="194" t="s">
        <v>1</v>
      </c>
      <c r="H835" s="197" t="e">
        <f>INDEX('BASE FORMAÇÃO'!C:C,B834+1)</f>
        <v>#VALUE!</v>
      </c>
      <c r="I835" s="197"/>
      <c r="J835" s="198"/>
      <c r="K835" s="66"/>
      <c r="L835" s="189"/>
      <c r="M835" s="191"/>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ca="1" si="2545"/>
        <v>#NAME?</v>
      </c>
      <c r="D836" s="127">
        <f t="shared" ca="1" si="2545"/>
        <v>1</v>
      </c>
      <c r="E836" s="193"/>
      <c r="F836" s="93"/>
      <c r="G836" s="195"/>
      <c r="H836" s="199"/>
      <c r="I836" s="199"/>
      <c r="J836" s="200"/>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ca="1" si="2546"/>
        <v>#NAME?</v>
      </c>
      <c r="D837" s="127">
        <f t="shared" ca="1" si="2426"/>
        <v>1</v>
      </c>
      <c r="E837" s="38" t="s">
        <v>313</v>
      </c>
      <c r="F837" s="93"/>
      <c r="G837" s="196"/>
      <c r="H837" s="201"/>
      <c r="I837" s="201"/>
      <c r="J837" s="202"/>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ca="1" si="2547"/>
        <v>#NAME?</v>
      </c>
      <c r="D838" s="127">
        <f t="shared" ca="1" si="2426"/>
        <v>1</v>
      </c>
      <c r="E838" s="203" t="e">
        <f t="shared" ref="E838" ca="1" si="2548">C834</f>
        <v>#NAME?</v>
      </c>
      <c r="F838" s="93"/>
      <c r="G838" s="205" t="s">
        <v>304</v>
      </c>
      <c r="H838" s="207"/>
      <c r="I838" s="208"/>
      <c r="J838" s="208"/>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ca="1" si="2551">C838</f>
        <v>#NAME?</v>
      </c>
      <c r="D839" s="127">
        <f t="shared" ca="1" si="2426"/>
        <v>1</v>
      </c>
      <c r="E839" s="204"/>
      <c r="F839" s="93"/>
      <c r="G839" s="206"/>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ca="1" si="2552"/>
        <v>#NAME?</v>
      </c>
      <c r="D840" s="127">
        <f t="shared" ca="1" si="2426"/>
        <v>1</v>
      </c>
      <c r="E840" s="204"/>
      <c r="F840" s="93"/>
      <c r="G840" s="206"/>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ca="1" si="2558">C840</f>
        <v>#NAME?</v>
      </c>
      <c r="D841" s="127">
        <f t="shared" ca="1" si="2426"/>
        <v>1</v>
      </c>
      <c r="E841" s="204"/>
      <c r="F841" s="93"/>
      <c r="G841" s="206"/>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ca="1" si="2426"/>
        <v>#NAME?</v>
      </c>
      <c r="D842" s="127">
        <f t="shared" ca="1" si="2426"/>
        <v>1</v>
      </c>
      <c r="E842" s="204"/>
      <c r="F842" s="93"/>
      <c r="G842" s="206"/>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ca="1" si="2426"/>
        <v>#NAME?</v>
      </c>
      <c r="D843" s="127">
        <f t="shared" ca="1" si="2426"/>
        <v>1</v>
      </c>
      <c r="E843" s="204"/>
      <c r="F843" s="93"/>
      <c r="G843" s="206"/>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ca="1" si="2426"/>
        <v>#NAME?</v>
      </c>
      <c r="D844" s="127">
        <f t="shared" ca="1" si="2426"/>
        <v>1</v>
      </c>
      <c r="E844" s="204"/>
      <c r="F844" s="93"/>
      <c r="G844" s="206"/>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ca="1" si="2426"/>
        <v>#NAME?</v>
      </c>
      <c r="D845" s="127">
        <f t="shared" ca="1" si="2426"/>
        <v>1</v>
      </c>
      <c r="E845" s="204"/>
      <c r="F845" s="93"/>
      <c r="G845" s="206"/>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ca="1" si="2426"/>
        <v>#NAME?</v>
      </c>
      <c r="D846" s="127">
        <f t="shared" ca="1" si="2426"/>
        <v>1</v>
      </c>
      <c r="E846" s="204"/>
      <c r="F846" s="93"/>
      <c r="G846" s="206"/>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ca="1" si="2426"/>
        <v>#NAME?</v>
      </c>
      <c r="D847" s="127">
        <f t="shared" ca="1" si="2426"/>
        <v>1</v>
      </c>
      <c r="E847" s="204"/>
      <c r="F847" s="93"/>
      <c r="G847" s="206"/>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ca="1" si="2426"/>
        <v>#NAME?</v>
      </c>
      <c r="D848" s="127">
        <f t="shared" ca="1" si="2426"/>
        <v>1</v>
      </c>
      <c r="E848" s="204"/>
      <c r="F848" s="93"/>
      <c r="G848" s="206"/>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ca="1" si="2426"/>
        <v>#NAME?</v>
      </c>
      <c r="D849" s="127">
        <f t="shared" ca="1" si="2426"/>
        <v>1</v>
      </c>
      <c r="E849" s="204"/>
      <c r="F849" s="93"/>
      <c r="G849" s="206"/>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ca="1" si="2426"/>
        <v>#NAME?</v>
      </c>
      <c r="D850" s="127">
        <f t="shared" ca="1" si="2426"/>
        <v>1</v>
      </c>
      <c r="E850" s="204"/>
      <c r="F850" s="93"/>
      <c r="G850" s="206"/>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ca="1" si="2426"/>
        <v>#NAME?</v>
      </c>
      <c r="D851" s="127">
        <f t="shared" ca="1" si="2426"/>
        <v>1</v>
      </c>
      <c r="E851" s="204"/>
      <c r="F851" s="93"/>
      <c r="G851" s="206"/>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ca="1" si="2426"/>
        <v>#NAME?</v>
      </c>
      <c r="D852" s="127">
        <f t="shared" ca="1" si="2426"/>
        <v>1</v>
      </c>
      <c r="E852" s="204"/>
      <c r="F852" s="93"/>
      <c r="G852" s="206"/>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ca="1" si="2426"/>
        <v>#NAME?</v>
      </c>
      <c r="D853" s="127">
        <f t="shared" ca="1" si="2426"/>
        <v>1</v>
      </c>
      <c r="E853" s="204"/>
      <c r="F853" s="136"/>
      <c r="G853" s="206"/>
      <c r="H853" s="209"/>
      <c r="I853" s="209"/>
      <c r="J853" s="210"/>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 ca="1">IF(_xlfn.ISFORMULA(E859),MAX(INDEX('BASE FORMAÇÃO'!A:A,B855+1),1),E859)</f>
        <v>#NAME?</v>
      </c>
      <c r="D855" s="127">
        <f t="shared" ref="D855" ca="1" si="2607">IFERROR(IF(C855=C845,D845+1,1),1)</f>
        <v>1</v>
      </c>
      <c r="E855" s="38" t="s">
        <v>9</v>
      </c>
      <c r="F855" s="73"/>
      <c r="G855" s="38" t="s">
        <v>15</v>
      </c>
      <c r="H855" s="135" t="e">
        <f>INDEX('BASE FORMAÇÃO'!B:B,B855+1)</f>
        <v>#VALUE!</v>
      </c>
      <c r="I855" s="181" t="s">
        <v>16</v>
      </c>
      <c r="J855" s="6" t="e">
        <f>INDEX('BASE FORMAÇÃO'!K:K,B855+1)</f>
        <v>#VALUE!</v>
      </c>
      <c r="K855" s="65"/>
      <c r="L855" s="188" t="s">
        <v>10</v>
      </c>
      <c r="M855" s="190"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ca="1" si="2609"/>
        <v>#NAME?</v>
      </c>
      <c r="D856" s="127">
        <f t="shared" ca="1" si="2609"/>
        <v>1</v>
      </c>
      <c r="E856" s="192">
        <f t="shared" ref="E856" ca="1" si="2610">D855</f>
        <v>1</v>
      </c>
      <c r="F856" s="92"/>
      <c r="G856" s="194" t="s">
        <v>1</v>
      </c>
      <c r="H856" s="197" t="e">
        <f>INDEX('BASE FORMAÇÃO'!C:C,B855+1)</f>
        <v>#VALUE!</v>
      </c>
      <c r="I856" s="197"/>
      <c r="J856" s="198"/>
      <c r="K856" s="66"/>
      <c r="L856" s="189"/>
      <c r="M856" s="191"/>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ca="1" si="2611"/>
        <v>#NAME?</v>
      </c>
      <c r="D857" s="127">
        <f t="shared" ca="1" si="2611"/>
        <v>1</v>
      </c>
      <c r="E857" s="193"/>
      <c r="F857" s="93"/>
      <c r="G857" s="195"/>
      <c r="H857" s="199"/>
      <c r="I857" s="199"/>
      <c r="J857" s="200"/>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ca="1" si="2612"/>
        <v>#NAME?</v>
      </c>
      <c r="D858" s="127">
        <f t="shared" ca="1" si="2426"/>
        <v>1</v>
      </c>
      <c r="E858" s="38" t="s">
        <v>313</v>
      </c>
      <c r="F858" s="93"/>
      <c r="G858" s="196"/>
      <c r="H858" s="201"/>
      <c r="I858" s="201"/>
      <c r="J858" s="202"/>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ca="1" si="2613"/>
        <v>#NAME?</v>
      </c>
      <c r="D859" s="127">
        <f t="shared" ca="1" si="2426"/>
        <v>1</v>
      </c>
      <c r="E859" s="203" t="e">
        <f t="shared" ref="E859" ca="1" si="2614">C855</f>
        <v>#NAME?</v>
      </c>
      <c r="F859" s="93"/>
      <c r="G859" s="205" t="s">
        <v>304</v>
      </c>
      <c r="H859" s="207"/>
      <c r="I859" s="208"/>
      <c r="J859" s="208"/>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ca="1" si="2617">C859</f>
        <v>#NAME?</v>
      </c>
      <c r="D860" s="127">
        <f t="shared" ca="1" si="2426"/>
        <v>1</v>
      </c>
      <c r="E860" s="204"/>
      <c r="F860" s="93"/>
      <c r="G860" s="206"/>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ca="1" si="2618"/>
        <v>#NAME?</v>
      </c>
      <c r="D861" s="127">
        <f t="shared" ca="1" si="2426"/>
        <v>1</v>
      </c>
      <c r="E861" s="204"/>
      <c r="F861" s="93"/>
      <c r="G861" s="206"/>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ca="1" si="2624">C861</f>
        <v>#NAME?</v>
      </c>
      <c r="D862" s="127">
        <f t="shared" ca="1" si="2426"/>
        <v>1</v>
      </c>
      <c r="E862" s="204"/>
      <c r="F862" s="93"/>
      <c r="G862" s="206"/>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ca="1" si="2624"/>
        <v>#NAME?</v>
      </c>
      <c r="D863" s="127">
        <f t="shared" ca="1" si="2624"/>
        <v>1</v>
      </c>
      <c r="E863" s="204"/>
      <c r="F863" s="93"/>
      <c r="G863" s="206"/>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ca="1" si="2624"/>
        <v>#NAME?</v>
      </c>
      <c r="D864" s="127">
        <f t="shared" ca="1" si="2624"/>
        <v>1</v>
      </c>
      <c r="E864" s="204"/>
      <c r="F864" s="93"/>
      <c r="G864" s="206"/>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ca="1" si="2624"/>
        <v>#NAME?</v>
      </c>
      <c r="D865" s="127">
        <f t="shared" ca="1" si="2624"/>
        <v>1</v>
      </c>
      <c r="E865" s="204"/>
      <c r="F865" s="93"/>
      <c r="G865" s="206"/>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ca="1" si="2624"/>
        <v>#NAME?</v>
      </c>
      <c r="D866" s="127">
        <f t="shared" ca="1" si="2624"/>
        <v>1</v>
      </c>
      <c r="E866" s="204"/>
      <c r="F866" s="93"/>
      <c r="G866" s="206"/>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ca="1" si="2624"/>
        <v>#NAME?</v>
      </c>
      <c r="D867" s="127">
        <f t="shared" ca="1" si="2624"/>
        <v>1</v>
      </c>
      <c r="E867" s="204"/>
      <c r="F867" s="93"/>
      <c r="G867" s="206"/>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ca="1" si="2624"/>
        <v>#NAME?</v>
      </c>
      <c r="D868" s="127">
        <f t="shared" ca="1" si="2624"/>
        <v>1</v>
      </c>
      <c r="E868" s="204"/>
      <c r="F868" s="93"/>
      <c r="G868" s="206"/>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ca="1" si="2624"/>
        <v>#NAME?</v>
      </c>
      <c r="D869" s="127">
        <f t="shared" ca="1" si="2624"/>
        <v>1</v>
      </c>
      <c r="E869" s="204"/>
      <c r="F869" s="93"/>
      <c r="G869" s="206"/>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ca="1" si="2624"/>
        <v>#NAME?</v>
      </c>
      <c r="D870" s="127">
        <f t="shared" ca="1" si="2624"/>
        <v>1</v>
      </c>
      <c r="E870" s="204"/>
      <c r="F870" s="93"/>
      <c r="G870" s="206"/>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ca="1" si="2624"/>
        <v>#NAME?</v>
      </c>
      <c r="D871" s="127">
        <f t="shared" ca="1" si="2624"/>
        <v>1</v>
      </c>
      <c r="E871" s="204"/>
      <c r="F871" s="93"/>
      <c r="G871" s="206"/>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ca="1" si="2624"/>
        <v>#NAME?</v>
      </c>
      <c r="D872" s="127">
        <f t="shared" ca="1" si="2624"/>
        <v>1</v>
      </c>
      <c r="E872" s="204"/>
      <c r="F872" s="93"/>
      <c r="G872" s="206"/>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ca="1" si="2624"/>
        <v>#NAME?</v>
      </c>
      <c r="D873" s="127">
        <f t="shared" ca="1" si="2624"/>
        <v>1</v>
      </c>
      <c r="E873" s="204"/>
      <c r="F873" s="93"/>
      <c r="G873" s="206"/>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ca="1" si="2624"/>
        <v>#NAME?</v>
      </c>
      <c r="D874" s="127">
        <f t="shared" ca="1" si="2624"/>
        <v>1</v>
      </c>
      <c r="E874" s="204"/>
      <c r="F874" s="136"/>
      <c r="G874" s="206"/>
      <c r="H874" s="209"/>
      <c r="I874" s="209"/>
      <c r="J874" s="210"/>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 ca="1">IF(_xlfn.ISFORMULA(E880),MAX(INDEX('BASE FORMAÇÃO'!A:A,B876+1),1),E880)</f>
        <v>#NAME?</v>
      </c>
      <c r="D876" s="127">
        <f t="shared" ref="D876" ca="1" si="2673">IFERROR(IF(C876=C866,D866+1,1),1)</f>
        <v>1</v>
      </c>
      <c r="E876" s="38" t="s">
        <v>9</v>
      </c>
      <c r="F876" s="73"/>
      <c r="G876" s="38" t="s">
        <v>15</v>
      </c>
      <c r="H876" s="135" t="e">
        <f>INDEX('BASE FORMAÇÃO'!B:B,B876+1)</f>
        <v>#VALUE!</v>
      </c>
      <c r="I876" s="181" t="s">
        <v>16</v>
      </c>
      <c r="J876" s="6" t="e">
        <f>INDEX('BASE FORMAÇÃO'!K:K,B876+1)</f>
        <v>#VALUE!</v>
      </c>
      <c r="K876" s="65"/>
      <c r="L876" s="188" t="s">
        <v>10</v>
      </c>
      <c r="M876" s="190"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ca="1" si="2675"/>
        <v>#NAME?</v>
      </c>
      <c r="D877" s="127">
        <f t="shared" ca="1" si="2675"/>
        <v>1</v>
      </c>
      <c r="E877" s="192">
        <f t="shared" ref="E877" ca="1" si="2676">D876</f>
        <v>1</v>
      </c>
      <c r="F877" s="92"/>
      <c r="G877" s="194" t="s">
        <v>1</v>
      </c>
      <c r="H877" s="197" t="e">
        <f>INDEX('BASE FORMAÇÃO'!C:C,B876+1)</f>
        <v>#VALUE!</v>
      </c>
      <c r="I877" s="197"/>
      <c r="J877" s="198"/>
      <c r="K877" s="66"/>
      <c r="L877" s="189"/>
      <c r="M877" s="191"/>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ca="1" si="2677"/>
        <v>#NAME?</v>
      </c>
      <c r="D878" s="127">
        <f t="shared" ca="1" si="2677"/>
        <v>1</v>
      </c>
      <c r="E878" s="193"/>
      <c r="F878" s="93"/>
      <c r="G878" s="195"/>
      <c r="H878" s="199"/>
      <c r="I878" s="199"/>
      <c r="J878" s="200"/>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ca="1" si="2678"/>
        <v>#NAME?</v>
      </c>
      <c r="D879" s="127">
        <f t="shared" ca="1" si="2624"/>
        <v>1</v>
      </c>
      <c r="E879" s="38" t="s">
        <v>313</v>
      </c>
      <c r="F879" s="93"/>
      <c r="G879" s="196"/>
      <c r="H879" s="201"/>
      <c r="I879" s="201"/>
      <c r="J879" s="202"/>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ca="1" si="2679"/>
        <v>#NAME?</v>
      </c>
      <c r="D880" s="127">
        <f t="shared" ca="1" si="2624"/>
        <v>1</v>
      </c>
      <c r="E880" s="203" t="e">
        <f t="shared" ref="E880" ca="1" si="2680">C876</f>
        <v>#NAME?</v>
      </c>
      <c r="F880" s="93"/>
      <c r="G880" s="205" t="s">
        <v>304</v>
      </c>
      <c r="H880" s="207"/>
      <c r="I880" s="208"/>
      <c r="J880" s="208"/>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ca="1" si="2683">C880</f>
        <v>#NAME?</v>
      </c>
      <c r="D881" s="127">
        <f t="shared" ca="1" si="2624"/>
        <v>1</v>
      </c>
      <c r="E881" s="204"/>
      <c r="F881" s="93"/>
      <c r="G881" s="206"/>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ca="1" si="2684"/>
        <v>#NAME?</v>
      </c>
      <c r="D882" s="127">
        <f t="shared" ca="1" si="2624"/>
        <v>1</v>
      </c>
      <c r="E882" s="204"/>
      <c r="F882" s="93"/>
      <c r="G882" s="206"/>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ca="1" si="2690">C882</f>
        <v>#NAME?</v>
      </c>
      <c r="D883" s="127">
        <f t="shared" ca="1" si="2624"/>
        <v>1</v>
      </c>
      <c r="E883" s="204"/>
      <c r="F883" s="93"/>
      <c r="G883" s="206"/>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ca="1" si="2624"/>
        <v>#NAME?</v>
      </c>
      <c r="D884" s="127">
        <f t="shared" ca="1" si="2624"/>
        <v>1</v>
      </c>
      <c r="E884" s="204"/>
      <c r="F884" s="93"/>
      <c r="G884" s="206"/>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ca="1" si="2624"/>
        <v>#NAME?</v>
      </c>
      <c r="D885" s="127">
        <f t="shared" ca="1" si="2624"/>
        <v>1</v>
      </c>
      <c r="E885" s="204"/>
      <c r="F885" s="93"/>
      <c r="G885" s="206"/>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ca="1" si="2624"/>
        <v>#NAME?</v>
      </c>
      <c r="D886" s="127">
        <f t="shared" ca="1" si="2624"/>
        <v>1</v>
      </c>
      <c r="E886" s="204"/>
      <c r="F886" s="93"/>
      <c r="G886" s="206"/>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ca="1" si="2624"/>
        <v>#NAME?</v>
      </c>
      <c r="D887" s="127">
        <f t="shared" ca="1" si="2624"/>
        <v>1</v>
      </c>
      <c r="E887" s="204"/>
      <c r="F887" s="93"/>
      <c r="G887" s="206"/>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ca="1" si="2624"/>
        <v>#NAME?</v>
      </c>
      <c r="D888" s="127">
        <f t="shared" ca="1" si="2624"/>
        <v>1</v>
      </c>
      <c r="E888" s="204"/>
      <c r="F888" s="93"/>
      <c r="G888" s="206"/>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ca="1" si="2624"/>
        <v>#NAME?</v>
      </c>
      <c r="D889" s="127">
        <f t="shared" ca="1" si="2624"/>
        <v>1</v>
      </c>
      <c r="E889" s="204"/>
      <c r="F889" s="93"/>
      <c r="G889" s="206"/>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ca="1" si="2624"/>
        <v>#NAME?</v>
      </c>
      <c r="D890" s="127">
        <f t="shared" ca="1" si="2624"/>
        <v>1</v>
      </c>
      <c r="E890" s="204"/>
      <c r="F890" s="93"/>
      <c r="G890" s="206"/>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ca="1" si="2624"/>
        <v>#NAME?</v>
      </c>
      <c r="D891" s="127">
        <f t="shared" ca="1" si="2624"/>
        <v>1</v>
      </c>
      <c r="E891" s="204"/>
      <c r="F891" s="93"/>
      <c r="G891" s="206"/>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ca="1" si="2624"/>
        <v>#NAME?</v>
      </c>
      <c r="D892" s="127">
        <f t="shared" ca="1" si="2624"/>
        <v>1</v>
      </c>
      <c r="E892" s="204"/>
      <c r="F892" s="93"/>
      <c r="G892" s="206"/>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ca="1" si="2624"/>
        <v>#NAME?</v>
      </c>
      <c r="D893" s="127">
        <f t="shared" ca="1" si="2624"/>
        <v>1</v>
      </c>
      <c r="E893" s="204"/>
      <c r="F893" s="93"/>
      <c r="G893" s="206"/>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ca="1" si="2624"/>
        <v>#NAME?</v>
      </c>
      <c r="D894" s="127">
        <f t="shared" ca="1" si="2624"/>
        <v>1</v>
      </c>
      <c r="E894" s="204"/>
      <c r="F894" s="93"/>
      <c r="G894" s="206"/>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ca="1" si="2624"/>
        <v>#NAME?</v>
      </c>
      <c r="D895" s="127">
        <f t="shared" ca="1" si="2624"/>
        <v>1</v>
      </c>
      <c r="E895" s="204"/>
      <c r="F895" s="136"/>
      <c r="G895" s="206"/>
      <c r="H895" s="209"/>
      <c r="I895" s="209"/>
      <c r="J895" s="210"/>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 ca="1">IF(_xlfn.ISFORMULA(E901),MAX(INDEX('BASE FORMAÇÃO'!A:A,B897+1),1),E901)</f>
        <v>#NAME?</v>
      </c>
      <c r="D897" s="127">
        <f t="shared" ref="D897" ca="1" si="2739">IFERROR(IF(C897=C887,D887+1,1),1)</f>
        <v>1</v>
      </c>
      <c r="E897" s="38" t="s">
        <v>9</v>
      </c>
      <c r="F897" s="73"/>
      <c r="G897" s="38" t="s">
        <v>15</v>
      </c>
      <c r="H897" s="135" t="e">
        <f>INDEX('BASE FORMAÇÃO'!B:B,B897+1)</f>
        <v>#VALUE!</v>
      </c>
      <c r="I897" s="181" t="s">
        <v>16</v>
      </c>
      <c r="J897" s="6" t="e">
        <f>INDEX('BASE FORMAÇÃO'!K:K,B897+1)</f>
        <v>#VALUE!</v>
      </c>
      <c r="K897" s="65"/>
      <c r="L897" s="188" t="s">
        <v>10</v>
      </c>
      <c r="M897" s="190"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ca="1" si="2741"/>
        <v>#NAME?</v>
      </c>
      <c r="D898" s="127">
        <f t="shared" ca="1" si="2741"/>
        <v>1</v>
      </c>
      <c r="E898" s="192">
        <f t="shared" ref="E898" ca="1" si="2742">D897</f>
        <v>1</v>
      </c>
      <c r="F898" s="92"/>
      <c r="G898" s="194" t="s">
        <v>1</v>
      </c>
      <c r="H898" s="197" t="e">
        <f>INDEX('BASE FORMAÇÃO'!C:C,B897+1)</f>
        <v>#VALUE!</v>
      </c>
      <c r="I898" s="197"/>
      <c r="J898" s="198"/>
      <c r="K898" s="66"/>
      <c r="L898" s="189"/>
      <c r="M898" s="191"/>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ca="1" si="2743"/>
        <v>#NAME?</v>
      </c>
      <c r="D899" s="127">
        <f t="shared" ca="1" si="2743"/>
        <v>1</v>
      </c>
      <c r="E899" s="193"/>
      <c r="F899" s="93"/>
      <c r="G899" s="195"/>
      <c r="H899" s="199"/>
      <c r="I899" s="199"/>
      <c r="J899" s="200"/>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ca="1" si="2744"/>
        <v>#NAME?</v>
      </c>
      <c r="D900" s="127">
        <f t="shared" ca="1" si="2624"/>
        <v>1</v>
      </c>
      <c r="E900" s="38" t="s">
        <v>313</v>
      </c>
      <c r="F900" s="93"/>
      <c r="G900" s="196"/>
      <c r="H900" s="201"/>
      <c r="I900" s="201"/>
      <c r="J900" s="202"/>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ca="1" si="2745"/>
        <v>#NAME?</v>
      </c>
      <c r="D901" s="127">
        <f t="shared" ca="1" si="2624"/>
        <v>1</v>
      </c>
      <c r="E901" s="203" t="e">
        <f t="shared" ref="E901" ca="1" si="2746">C897</f>
        <v>#NAME?</v>
      </c>
      <c r="F901" s="93"/>
      <c r="G901" s="205" t="s">
        <v>304</v>
      </c>
      <c r="H901" s="207"/>
      <c r="I901" s="208"/>
      <c r="J901" s="208"/>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ca="1" si="2749">C901</f>
        <v>#NAME?</v>
      </c>
      <c r="D902" s="127">
        <f t="shared" ca="1" si="2624"/>
        <v>1</v>
      </c>
      <c r="E902" s="204"/>
      <c r="F902" s="93"/>
      <c r="G902" s="206"/>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ca="1" si="2750"/>
        <v>#NAME?</v>
      </c>
      <c r="D903" s="127">
        <f t="shared" ca="1" si="2624"/>
        <v>1</v>
      </c>
      <c r="E903" s="204"/>
      <c r="F903" s="93"/>
      <c r="G903" s="206"/>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ca="1" si="2756">C903</f>
        <v>#NAME?</v>
      </c>
      <c r="D904" s="127">
        <f t="shared" ca="1" si="2624"/>
        <v>1</v>
      </c>
      <c r="E904" s="204"/>
      <c r="F904" s="93"/>
      <c r="G904" s="206"/>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ca="1" si="2624"/>
        <v>#NAME?</v>
      </c>
      <c r="D905" s="127">
        <f t="shared" ca="1" si="2624"/>
        <v>1</v>
      </c>
      <c r="E905" s="204"/>
      <c r="F905" s="93"/>
      <c r="G905" s="206"/>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ca="1" si="2624"/>
        <v>#NAME?</v>
      </c>
      <c r="D906" s="127">
        <f t="shared" ca="1" si="2624"/>
        <v>1</v>
      </c>
      <c r="E906" s="204"/>
      <c r="F906" s="93"/>
      <c r="G906" s="206"/>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ca="1" si="2624"/>
        <v>#NAME?</v>
      </c>
      <c r="D907" s="127">
        <f t="shared" ca="1" si="2624"/>
        <v>1</v>
      </c>
      <c r="E907" s="204"/>
      <c r="F907" s="93"/>
      <c r="G907" s="206"/>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ca="1" si="2624"/>
        <v>#NAME?</v>
      </c>
      <c r="D908" s="127">
        <f t="shared" ca="1" si="2624"/>
        <v>1</v>
      </c>
      <c r="E908" s="204"/>
      <c r="F908" s="93"/>
      <c r="G908" s="206"/>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ca="1" si="2624"/>
        <v>#NAME?</v>
      </c>
      <c r="D909" s="127">
        <f t="shared" ca="1" si="2624"/>
        <v>1</v>
      </c>
      <c r="E909" s="204"/>
      <c r="F909" s="93"/>
      <c r="G909" s="206"/>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ca="1" si="2624"/>
        <v>#NAME?</v>
      </c>
      <c r="D910" s="127">
        <f t="shared" ca="1" si="2624"/>
        <v>1</v>
      </c>
      <c r="E910" s="204"/>
      <c r="F910" s="93"/>
      <c r="G910" s="206"/>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ca="1" si="2624"/>
        <v>#NAME?</v>
      </c>
      <c r="D911" s="127">
        <f t="shared" ca="1" si="2624"/>
        <v>1</v>
      </c>
      <c r="E911" s="204"/>
      <c r="F911" s="93"/>
      <c r="G911" s="206"/>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ca="1" si="2624"/>
        <v>#NAME?</v>
      </c>
      <c r="D912" s="127">
        <f t="shared" ca="1" si="2624"/>
        <v>1</v>
      </c>
      <c r="E912" s="204"/>
      <c r="F912" s="93"/>
      <c r="G912" s="206"/>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ca="1" si="2624"/>
        <v>#NAME?</v>
      </c>
      <c r="D913" s="127">
        <f t="shared" ca="1" si="2624"/>
        <v>1</v>
      </c>
      <c r="E913" s="204"/>
      <c r="F913" s="93"/>
      <c r="G913" s="206"/>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ca="1" si="2624"/>
        <v>#NAME?</v>
      </c>
      <c r="D914" s="127">
        <f t="shared" ca="1" si="2624"/>
        <v>1</v>
      </c>
      <c r="E914" s="204"/>
      <c r="F914" s="93"/>
      <c r="G914" s="206"/>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ca="1" si="2624"/>
        <v>#NAME?</v>
      </c>
      <c r="D915" s="127">
        <f t="shared" ca="1" si="2624"/>
        <v>1</v>
      </c>
      <c r="E915" s="204"/>
      <c r="F915" s="93"/>
      <c r="G915" s="206"/>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ca="1" si="2624"/>
        <v>#NAME?</v>
      </c>
      <c r="D916" s="127">
        <f t="shared" ca="1" si="2624"/>
        <v>1</v>
      </c>
      <c r="E916" s="204"/>
      <c r="F916" s="136"/>
      <c r="G916" s="206"/>
      <c r="H916" s="209"/>
      <c r="I916" s="209"/>
      <c r="J916" s="210"/>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 ca="1">IF(_xlfn.ISFORMULA(E922),MAX(INDEX('BASE FORMAÇÃO'!A:A,B918+1),1),E922)</f>
        <v>#NAME?</v>
      </c>
      <c r="D918" s="127">
        <f t="shared" ref="D918" ca="1" si="2805">IFERROR(IF(C918=C908,D908+1,1),1)</f>
        <v>1</v>
      </c>
      <c r="E918" s="38" t="s">
        <v>9</v>
      </c>
      <c r="F918" s="73"/>
      <c r="G918" s="38" t="s">
        <v>15</v>
      </c>
      <c r="H918" s="135" t="e">
        <f>INDEX('BASE FORMAÇÃO'!B:B,B918+1)</f>
        <v>#VALUE!</v>
      </c>
      <c r="I918" s="181" t="s">
        <v>16</v>
      </c>
      <c r="J918" s="6" t="e">
        <f>INDEX('BASE FORMAÇÃO'!K:K,B918+1)</f>
        <v>#VALUE!</v>
      </c>
      <c r="K918" s="65"/>
      <c r="L918" s="188" t="s">
        <v>10</v>
      </c>
      <c r="M918" s="190"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ca="1" si="2807"/>
        <v>#NAME?</v>
      </c>
      <c r="D919" s="127">
        <f t="shared" ca="1" si="2807"/>
        <v>1</v>
      </c>
      <c r="E919" s="192">
        <f t="shared" ref="E919" ca="1" si="2808">D918</f>
        <v>1</v>
      </c>
      <c r="F919" s="92"/>
      <c r="G919" s="194" t="s">
        <v>1</v>
      </c>
      <c r="H919" s="197" t="e">
        <f>INDEX('BASE FORMAÇÃO'!C:C,B918+1)</f>
        <v>#VALUE!</v>
      </c>
      <c r="I919" s="197"/>
      <c r="J919" s="198"/>
      <c r="K919" s="66"/>
      <c r="L919" s="189"/>
      <c r="M919" s="191"/>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ca="1" si="2809"/>
        <v>#NAME?</v>
      </c>
      <c r="D920" s="127">
        <f t="shared" ca="1" si="2809"/>
        <v>1</v>
      </c>
      <c r="E920" s="193"/>
      <c r="F920" s="93"/>
      <c r="G920" s="195"/>
      <c r="H920" s="199"/>
      <c r="I920" s="199"/>
      <c r="J920" s="200"/>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ca="1" si="2810"/>
        <v>#NAME?</v>
      </c>
      <c r="D921" s="127">
        <f t="shared" ca="1" si="2624"/>
        <v>1</v>
      </c>
      <c r="E921" s="38" t="s">
        <v>313</v>
      </c>
      <c r="F921" s="93"/>
      <c r="G921" s="196"/>
      <c r="H921" s="201"/>
      <c r="I921" s="201"/>
      <c r="J921" s="202"/>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ca="1" si="2811"/>
        <v>#NAME?</v>
      </c>
      <c r="D922" s="127">
        <f t="shared" ca="1" si="2624"/>
        <v>1</v>
      </c>
      <c r="E922" s="203" t="e">
        <f t="shared" ref="E922" ca="1" si="2812">C918</f>
        <v>#NAME?</v>
      </c>
      <c r="F922" s="93"/>
      <c r="G922" s="205" t="s">
        <v>304</v>
      </c>
      <c r="H922" s="207"/>
      <c r="I922" s="208"/>
      <c r="J922" s="208"/>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ca="1" si="2815">C922</f>
        <v>#NAME?</v>
      </c>
      <c r="D923" s="127">
        <f t="shared" ca="1" si="2624"/>
        <v>1</v>
      </c>
      <c r="E923" s="204"/>
      <c r="F923" s="93"/>
      <c r="G923" s="206"/>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ca="1" si="2816"/>
        <v>#NAME?</v>
      </c>
      <c r="D924" s="127">
        <f t="shared" ca="1" si="2624"/>
        <v>1</v>
      </c>
      <c r="E924" s="204"/>
      <c r="F924" s="93"/>
      <c r="G924" s="206"/>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ca="1" si="2822">C924</f>
        <v>#NAME?</v>
      </c>
      <c r="D925" s="127">
        <f t="shared" ca="1" si="2624"/>
        <v>1</v>
      </c>
      <c r="E925" s="204"/>
      <c r="F925" s="93"/>
      <c r="G925" s="206"/>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ca="1" si="2822"/>
        <v>#NAME?</v>
      </c>
      <c r="D926" s="127">
        <f t="shared" ca="1" si="2822"/>
        <v>1</v>
      </c>
      <c r="E926" s="204"/>
      <c r="F926" s="93"/>
      <c r="G926" s="206"/>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ca="1" si="2822"/>
        <v>#NAME?</v>
      </c>
      <c r="D927" s="127">
        <f t="shared" ca="1" si="2822"/>
        <v>1</v>
      </c>
      <c r="E927" s="204"/>
      <c r="F927" s="93"/>
      <c r="G927" s="206"/>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ca="1" si="2822"/>
        <v>#NAME?</v>
      </c>
      <c r="D928" s="127">
        <f t="shared" ca="1" si="2822"/>
        <v>1</v>
      </c>
      <c r="E928" s="204"/>
      <c r="F928" s="93"/>
      <c r="G928" s="206"/>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ca="1" si="2822"/>
        <v>#NAME?</v>
      </c>
      <c r="D929" s="127">
        <f t="shared" ca="1" si="2822"/>
        <v>1</v>
      </c>
      <c r="E929" s="204"/>
      <c r="F929" s="93"/>
      <c r="G929" s="206"/>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ca="1" si="2822"/>
        <v>#NAME?</v>
      </c>
      <c r="D930" s="127">
        <f t="shared" ca="1" si="2822"/>
        <v>1</v>
      </c>
      <c r="E930" s="204"/>
      <c r="F930" s="93"/>
      <c r="G930" s="206"/>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ca="1" si="2822"/>
        <v>#NAME?</v>
      </c>
      <c r="D931" s="127">
        <f t="shared" ca="1" si="2822"/>
        <v>1</v>
      </c>
      <c r="E931" s="204"/>
      <c r="F931" s="93"/>
      <c r="G931" s="206"/>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ca="1" si="2822"/>
        <v>#NAME?</v>
      </c>
      <c r="D932" s="127">
        <f t="shared" ca="1" si="2822"/>
        <v>1</v>
      </c>
      <c r="E932" s="204"/>
      <c r="F932" s="93"/>
      <c r="G932" s="206"/>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ca="1" si="2822"/>
        <v>#NAME?</v>
      </c>
      <c r="D933" s="127">
        <f t="shared" ca="1" si="2822"/>
        <v>1</v>
      </c>
      <c r="E933" s="204"/>
      <c r="F933" s="93"/>
      <c r="G933" s="206"/>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ca="1" si="2822"/>
        <v>#NAME?</v>
      </c>
      <c r="D934" s="127">
        <f t="shared" ca="1" si="2822"/>
        <v>1</v>
      </c>
      <c r="E934" s="204"/>
      <c r="F934" s="93"/>
      <c r="G934" s="206"/>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ca="1" si="2822"/>
        <v>#NAME?</v>
      </c>
      <c r="D935" s="127">
        <f t="shared" ca="1" si="2822"/>
        <v>1</v>
      </c>
      <c r="E935" s="204"/>
      <c r="F935" s="93"/>
      <c r="G935" s="206"/>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ca="1" si="2822"/>
        <v>#NAME?</v>
      </c>
      <c r="D936" s="127">
        <f t="shared" ca="1" si="2822"/>
        <v>1</v>
      </c>
      <c r="E936" s="204"/>
      <c r="F936" s="93"/>
      <c r="G936" s="206"/>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ca="1" si="2822"/>
        <v>#NAME?</v>
      </c>
      <c r="D937" s="127">
        <f t="shared" ca="1" si="2822"/>
        <v>1</v>
      </c>
      <c r="E937" s="204"/>
      <c r="F937" s="136"/>
      <c r="G937" s="206"/>
      <c r="H937" s="209"/>
      <c r="I937" s="209"/>
      <c r="J937" s="210"/>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 ca="1">IF(_xlfn.ISFORMULA(E943),MAX(INDEX('BASE FORMAÇÃO'!A:A,B939+1),1),E943)</f>
        <v>#NAME?</v>
      </c>
      <c r="D939" s="127">
        <f t="shared" ref="D939" ca="1" si="2871">IFERROR(IF(C939=C929,D929+1,1),1)</f>
        <v>1</v>
      </c>
      <c r="E939" s="38" t="s">
        <v>9</v>
      </c>
      <c r="F939" s="73"/>
      <c r="G939" s="38" t="s">
        <v>15</v>
      </c>
      <c r="H939" s="135" t="e">
        <f>INDEX('BASE FORMAÇÃO'!B:B,B939+1)</f>
        <v>#VALUE!</v>
      </c>
      <c r="I939" s="181" t="s">
        <v>16</v>
      </c>
      <c r="J939" s="6" t="e">
        <f>INDEX('BASE FORMAÇÃO'!K:K,B939+1)</f>
        <v>#VALUE!</v>
      </c>
      <c r="K939" s="65"/>
      <c r="L939" s="188" t="s">
        <v>10</v>
      </c>
      <c r="M939" s="190"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ca="1" si="2873"/>
        <v>#NAME?</v>
      </c>
      <c r="D940" s="127">
        <f t="shared" ca="1" si="2873"/>
        <v>1</v>
      </c>
      <c r="E940" s="192">
        <f t="shared" ref="E940" ca="1" si="2874">D939</f>
        <v>1</v>
      </c>
      <c r="F940" s="92"/>
      <c r="G940" s="194" t="s">
        <v>1</v>
      </c>
      <c r="H940" s="197" t="e">
        <f>INDEX('BASE FORMAÇÃO'!C:C,B939+1)</f>
        <v>#VALUE!</v>
      </c>
      <c r="I940" s="197"/>
      <c r="J940" s="198"/>
      <c r="K940" s="66"/>
      <c r="L940" s="189"/>
      <c r="M940" s="191"/>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ca="1" si="2875"/>
        <v>#NAME?</v>
      </c>
      <c r="D941" s="127">
        <f t="shared" ca="1" si="2875"/>
        <v>1</v>
      </c>
      <c r="E941" s="193"/>
      <c r="F941" s="93"/>
      <c r="G941" s="195"/>
      <c r="H941" s="199"/>
      <c r="I941" s="199"/>
      <c r="J941" s="200"/>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ca="1" si="2876"/>
        <v>#NAME?</v>
      </c>
      <c r="D942" s="127">
        <f t="shared" ca="1" si="2822"/>
        <v>1</v>
      </c>
      <c r="E942" s="38" t="s">
        <v>313</v>
      </c>
      <c r="F942" s="93"/>
      <c r="G942" s="196"/>
      <c r="H942" s="201"/>
      <c r="I942" s="201"/>
      <c r="J942" s="202"/>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ca="1" si="2877"/>
        <v>#NAME?</v>
      </c>
      <c r="D943" s="127">
        <f t="shared" ca="1" si="2822"/>
        <v>1</v>
      </c>
      <c r="E943" s="203" t="e">
        <f t="shared" ref="E943" ca="1" si="2878">C939</f>
        <v>#NAME?</v>
      </c>
      <c r="F943" s="93"/>
      <c r="G943" s="205" t="s">
        <v>304</v>
      </c>
      <c r="H943" s="207"/>
      <c r="I943" s="208"/>
      <c r="J943" s="208"/>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ca="1" si="2881">C943</f>
        <v>#NAME?</v>
      </c>
      <c r="D944" s="127">
        <f t="shared" ca="1" si="2822"/>
        <v>1</v>
      </c>
      <c r="E944" s="204"/>
      <c r="F944" s="93"/>
      <c r="G944" s="206"/>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ca="1" si="2882"/>
        <v>#NAME?</v>
      </c>
      <c r="D945" s="127">
        <f t="shared" ca="1" si="2822"/>
        <v>1</v>
      </c>
      <c r="E945" s="204"/>
      <c r="F945" s="93"/>
      <c r="G945" s="206"/>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ca="1" si="2888">C945</f>
        <v>#NAME?</v>
      </c>
      <c r="D946" s="127">
        <f t="shared" ca="1" si="2822"/>
        <v>1</v>
      </c>
      <c r="E946" s="204"/>
      <c r="F946" s="93"/>
      <c r="G946" s="206"/>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ca="1" si="2822"/>
        <v>#NAME?</v>
      </c>
      <c r="D947" s="127">
        <f t="shared" ca="1" si="2822"/>
        <v>1</v>
      </c>
      <c r="E947" s="204"/>
      <c r="F947" s="93"/>
      <c r="G947" s="206"/>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ca="1" si="2822"/>
        <v>#NAME?</v>
      </c>
      <c r="D948" s="127">
        <f t="shared" ca="1" si="2822"/>
        <v>1</v>
      </c>
      <c r="E948" s="204"/>
      <c r="F948" s="93"/>
      <c r="G948" s="206"/>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ca="1" si="2822"/>
        <v>#NAME?</v>
      </c>
      <c r="D949" s="127">
        <f t="shared" ca="1" si="2822"/>
        <v>1</v>
      </c>
      <c r="E949" s="204"/>
      <c r="F949" s="93"/>
      <c r="G949" s="206"/>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ca="1" si="2822"/>
        <v>#NAME?</v>
      </c>
      <c r="D950" s="127">
        <f t="shared" ca="1" si="2822"/>
        <v>1</v>
      </c>
      <c r="E950" s="204"/>
      <c r="F950" s="93"/>
      <c r="G950" s="206"/>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ca="1" si="2822"/>
        <v>#NAME?</v>
      </c>
      <c r="D951" s="127">
        <f t="shared" ca="1" si="2822"/>
        <v>1</v>
      </c>
      <c r="E951" s="204"/>
      <c r="F951" s="93"/>
      <c r="G951" s="206"/>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ca="1" si="2822"/>
        <v>#NAME?</v>
      </c>
      <c r="D952" s="127">
        <f t="shared" ca="1" si="2822"/>
        <v>1</v>
      </c>
      <c r="E952" s="204"/>
      <c r="F952" s="93"/>
      <c r="G952" s="206"/>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ca="1" si="2822"/>
        <v>#NAME?</v>
      </c>
      <c r="D953" s="127">
        <f t="shared" ca="1" si="2822"/>
        <v>1</v>
      </c>
      <c r="E953" s="204"/>
      <c r="F953" s="93"/>
      <c r="G953" s="206"/>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ca="1" si="2822"/>
        <v>#NAME?</v>
      </c>
      <c r="D954" s="127">
        <f t="shared" ca="1" si="2822"/>
        <v>1</v>
      </c>
      <c r="E954" s="204"/>
      <c r="F954" s="93"/>
      <c r="G954" s="206"/>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ca="1" si="2822"/>
        <v>#NAME?</v>
      </c>
      <c r="D955" s="127">
        <f t="shared" ca="1" si="2822"/>
        <v>1</v>
      </c>
      <c r="E955" s="204"/>
      <c r="F955" s="93"/>
      <c r="G955" s="206"/>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ca="1" si="2822"/>
        <v>#NAME?</v>
      </c>
      <c r="D956" s="127">
        <f t="shared" ca="1" si="2822"/>
        <v>1</v>
      </c>
      <c r="E956" s="204"/>
      <c r="F956" s="93"/>
      <c r="G956" s="206"/>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ca="1" si="2822"/>
        <v>#NAME?</v>
      </c>
      <c r="D957" s="127">
        <f t="shared" ca="1" si="2822"/>
        <v>1</v>
      </c>
      <c r="E957" s="204"/>
      <c r="F957" s="93"/>
      <c r="G957" s="206"/>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ca="1" si="2822"/>
        <v>#NAME?</v>
      </c>
      <c r="D958" s="127">
        <f t="shared" ca="1" si="2822"/>
        <v>1</v>
      </c>
      <c r="E958" s="204"/>
      <c r="F958" s="136"/>
      <c r="G958" s="206"/>
      <c r="H958" s="209"/>
      <c r="I958" s="209"/>
      <c r="J958" s="210"/>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 ca="1">IF(_xlfn.ISFORMULA(E964),MAX(INDEX('BASE FORMAÇÃO'!A:A,B960+1),1),E964)</f>
        <v>#NAME?</v>
      </c>
      <c r="D960" s="127">
        <f t="shared" ref="D960" ca="1" si="2937">IFERROR(IF(C960=C950,D950+1,1),1)</f>
        <v>1</v>
      </c>
      <c r="E960" s="38" t="s">
        <v>9</v>
      </c>
      <c r="F960" s="73"/>
      <c r="G960" s="38" t="s">
        <v>15</v>
      </c>
      <c r="H960" s="135" t="e">
        <f>INDEX('BASE FORMAÇÃO'!B:B,B960+1)</f>
        <v>#VALUE!</v>
      </c>
      <c r="I960" s="181" t="s">
        <v>16</v>
      </c>
      <c r="J960" s="6" t="e">
        <f>INDEX('BASE FORMAÇÃO'!K:K,B960+1)</f>
        <v>#VALUE!</v>
      </c>
      <c r="K960" s="65"/>
      <c r="L960" s="188" t="s">
        <v>10</v>
      </c>
      <c r="M960" s="190"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ca="1" si="2939"/>
        <v>#NAME?</v>
      </c>
      <c r="D961" s="127">
        <f t="shared" ca="1" si="2939"/>
        <v>1</v>
      </c>
      <c r="E961" s="192">
        <f t="shared" ref="E961" ca="1" si="2940">D960</f>
        <v>1</v>
      </c>
      <c r="F961" s="92"/>
      <c r="G961" s="194" t="s">
        <v>1</v>
      </c>
      <c r="H961" s="197" t="e">
        <f>INDEX('BASE FORMAÇÃO'!C:C,B960+1)</f>
        <v>#VALUE!</v>
      </c>
      <c r="I961" s="197"/>
      <c r="J961" s="198"/>
      <c r="K961" s="66"/>
      <c r="L961" s="189"/>
      <c r="M961" s="191"/>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ca="1" si="2941"/>
        <v>#NAME?</v>
      </c>
      <c r="D962" s="127">
        <f t="shared" ca="1" si="2941"/>
        <v>1</v>
      </c>
      <c r="E962" s="193"/>
      <c r="F962" s="93"/>
      <c r="G962" s="195"/>
      <c r="H962" s="199"/>
      <c r="I962" s="199"/>
      <c r="J962" s="200"/>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ca="1" si="2942"/>
        <v>#NAME?</v>
      </c>
      <c r="D963" s="127">
        <f t="shared" ca="1" si="2822"/>
        <v>1</v>
      </c>
      <c r="E963" s="38" t="s">
        <v>313</v>
      </c>
      <c r="F963" s="93"/>
      <c r="G963" s="196"/>
      <c r="H963" s="201"/>
      <c r="I963" s="201"/>
      <c r="J963" s="202"/>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ca="1" si="2943"/>
        <v>#NAME?</v>
      </c>
      <c r="D964" s="127">
        <f t="shared" ca="1" si="2822"/>
        <v>1</v>
      </c>
      <c r="E964" s="203" t="e">
        <f t="shared" ref="E964" ca="1" si="2944">C960</f>
        <v>#NAME?</v>
      </c>
      <c r="F964" s="93"/>
      <c r="G964" s="205" t="s">
        <v>304</v>
      </c>
      <c r="H964" s="207"/>
      <c r="I964" s="208"/>
      <c r="J964" s="208"/>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ca="1" si="2947">C964</f>
        <v>#NAME?</v>
      </c>
      <c r="D965" s="127">
        <f t="shared" ca="1" si="2822"/>
        <v>1</v>
      </c>
      <c r="E965" s="204"/>
      <c r="F965" s="93"/>
      <c r="G965" s="206"/>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ca="1" si="2948"/>
        <v>#NAME?</v>
      </c>
      <c r="D966" s="127">
        <f t="shared" ca="1" si="2822"/>
        <v>1</v>
      </c>
      <c r="E966" s="204"/>
      <c r="F966" s="93"/>
      <c r="G966" s="206"/>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ca="1" si="2954">C966</f>
        <v>#NAME?</v>
      </c>
      <c r="D967" s="127">
        <f t="shared" ca="1" si="2822"/>
        <v>1</v>
      </c>
      <c r="E967" s="204"/>
      <c r="F967" s="93"/>
      <c r="G967" s="206"/>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ca="1" si="2822"/>
        <v>#NAME?</v>
      </c>
      <c r="D968" s="127">
        <f t="shared" ca="1" si="2822"/>
        <v>1</v>
      </c>
      <c r="E968" s="204"/>
      <c r="F968" s="93"/>
      <c r="G968" s="206"/>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ca="1" si="2822"/>
        <v>#NAME?</v>
      </c>
      <c r="D969" s="127">
        <f t="shared" ca="1" si="2822"/>
        <v>1</v>
      </c>
      <c r="E969" s="204"/>
      <c r="F969" s="93"/>
      <c r="G969" s="206"/>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ca="1" si="2822"/>
        <v>#NAME?</v>
      </c>
      <c r="D970" s="127">
        <f t="shared" ca="1" si="2822"/>
        <v>1</v>
      </c>
      <c r="E970" s="204"/>
      <c r="F970" s="93"/>
      <c r="G970" s="206"/>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ca="1" si="2822"/>
        <v>#NAME?</v>
      </c>
      <c r="D971" s="127">
        <f t="shared" ca="1" si="2822"/>
        <v>1</v>
      </c>
      <c r="E971" s="204"/>
      <c r="F971" s="93"/>
      <c r="G971" s="206"/>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ca="1" si="2822"/>
        <v>#NAME?</v>
      </c>
      <c r="D972" s="127">
        <f t="shared" ca="1" si="2822"/>
        <v>1</v>
      </c>
      <c r="E972" s="204"/>
      <c r="F972" s="93"/>
      <c r="G972" s="206"/>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ca="1" si="2822"/>
        <v>#NAME?</v>
      </c>
      <c r="D973" s="127">
        <f t="shared" ca="1" si="2822"/>
        <v>1</v>
      </c>
      <c r="E973" s="204"/>
      <c r="F973" s="93"/>
      <c r="G973" s="206"/>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ca="1" si="2822"/>
        <v>#NAME?</v>
      </c>
      <c r="D974" s="127">
        <f t="shared" ca="1" si="2822"/>
        <v>1</v>
      </c>
      <c r="E974" s="204"/>
      <c r="F974" s="93"/>
      <c r="G974" s="206"/>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ca="1" si="2822"/>
        <v>#NAME?</v>
      </c>
      <c r="D975" s="127">
        <f t="shared" ca="1" si="2822"/>
        <v>1</v>
      </c>
      <c r="E975" s="204"/>
      <c r="F975" s="93"/>
      <c r="G975" s="206"/>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ca="1" si="2822"/>
        <v>#NAME?</v>
      </c>
      <c r="D976" s="127">
        <f t="shared" ca="1" si="2822"/>
        <v>1</v>
      </c>
      <c r="E976" s="204"/>
      <c r="F976" s="93"/>
      <c r="G976" s="206"/>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ca="1" si="2822"/>
        <v>#NAME?</v>
      </c>
      <c r="D977" s="127">
        <f t="shared" ca="1" si="2822"/>
        <v>1</v>
      </c>
      <c r="E977" s="204"/>
      <c r="F977" s="93"/>
      <c r="G977" s="206"/>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ca="1" si="2822"/>
        <v>#NAME?</v>
      </c>
      <c r="D978" s="127">
        <f t="shared" ca="1" si="2822"/>
        <v>1</v>
      </c>
      <c r="E978" s="204"/>
      <c r="F978" s="93"/>
      <c r="G978" s="206"/>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ca="1" si="2822"/>
        <v>#NAME?</v>
      </c>
      <c r="D979" s="127">
        <f t="shared" ca="1" si="2822"/>
        <v>1</v>
      </c>
      <c r="E979" s="204"/>
      <c r="F979" s="136"/>
      <c r="G979" s="206"/>
      <c r="H979" s="209"/>
      <c r="I979" s="209"/>
      <c r="J979" s="210"/>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 ca="1">IF(_xlfn.ISFORMULA(E985),MAX(INDEX('BASE FORMAÇÃO'!A:A,B981+1),1),E985)</f>
        <v>#NAME?</v>
      </c>
      <c r="D981" s="127">
        <f t="shared" ref="D981" ca="1" si="3003">IFERROR(IF(C981=C971,D971+1,1),1)</f>
        <v>1</v>
      </c>
      <c r="E981" s="38" t="s">
        <v>9</v>
      </c>
      <c r="F981" s="73"/>
      <c r="G981" s="38" t="s">
        <v>15</v>
      </c>
      <c r="H981" s="135" t="e">
        <f>INDEX('BASE FORMAÇÃO'!B:B,B981+1)</f>
        <v>#VALUE!</v>
      </c>
      <c r="I981" s="181" t="s">
        <v>16</v>
      </c>
      <c r="J981" s="6" t="e">
        <f>INDEX('BASE FORMAÇÃO'!K:K,B981+1)</f>
        <v>#VALUE!</v>
      </c>
      <c r="K981" s="65"/>
      <c r="L981" s="188" t="s">
        <v>10</v>
      </c>
      <c r="M981" s="190"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ca="1" si="3005"/>
        <v>#NAME?</v>
      </c>
      <c r="D982" s="127">
        <f t="shared" ca="1" si="3005"/>
        <v>1</v>
      </c>
      <c r="E982" s="192">
        <f t="shared" ref="E982" ca="1" si="3006">D981</f>
        <v>1</v>
      </c>
      <c r="F982" s="92"/>
      <c r="G982" s="194" t="s">
        <v>1</v>
      </c>
      <c r="H982" s="197" t="e">
        <f>INDEX('BASE FORMAÇÃO'!C:C,B981+1)</f>
        <v>#VALUE!</v>
      </c>
      <c r="I982" s="197"/>
      <c r="J982" s="198"/>
      <c r="K982" s="66"/>
      <c r="L982" s="189"/>
      <c r="M982" s="191"/>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ca="1" si="3007"/>
        <v>#NAME?</v>
      </c>
      <c r="D983" s="127">
        <f t="shared" ca="1" si="3007"/>
        <v>1</v>
      </c>
      <c r="E983" s="193"/>
      <c r="F983" s="93"/>
      <c r="G983" s="195"/>
      <c r="H983" s="199"/>
      <c r="I983" s="199"/>
      <c r="J983" s="200"/>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ca="1" si="3008"/>
        <v>#NAME?</v>
      </c>
      <c r="D984" s="127">
        <f t="shared" ca="1" si="2822"/>
        <v>1</v>
      </c>
      <c r="E984" s="38" t="s">
        <v>313</v>
      </c>
      <c r="F984" s="93"/>
      <c r="G984" s="196"/>
      <c r="H984" s="201"/>
      <c r="I984" s="201"/>
      <c r="J984" s="202"/>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ca="1" si="3009"/>
        <v>#NAME?</v>
      </c>
      <c r="D985" s="127">
        <f t="shared" ca="1" si="2822"/>
        <v>1</v>
      </c>
      <c r="E985" s="203" t="e">
        <f t="shared" ref="E985" ca="1" si="3010">C981</f>
        <v>#NAME?</v>
      </c>
      <c r="F985" s="93"/>
      <c r="G985" s="205" t="s">
        <v>304</v>
      </c>
      <c r="H985" s="207"/>
      <c r="I985" s="208"/>
      <c r="J985" s="208"/>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ca="1" si="3013">C985</f>
        <v>#NAME?</v>
      </c>
      <c r="D986" s="127">
        <f t="shared" ca="1" si="2822"/>
        <v>1</v>
      </c>
      <c r="E986" s="204"/>
      <c r="F986" s="93"/>
      <c r="G986" s="206"/>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ca="1" si="3014"/>
        <v>#NAME?</v>
      </c>
      <c r="D987" s="127">
        <f t="shared" ca="1" si="2822"/>
        <v>1</v>
      </c>
      <c r="E987" s="204"/>
      <c r="F987" s="93"/>
      <c r="G987" s="206"/>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ca="1" si="3020">C987</f>
        <v>#NAME?</v>
      </c>
      <c r="D988" s="127">
        <f t="shared" ca="1" si="2822"/>
        <v>1</v>
      </c>
      <c r="E988" s="204"/>
      <c r="F988" s="93"/>
      <c r="G988" s="206"/>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ca="1" si="3020"/>
        <v>#NAME?</v>
      </c>
      <c r="D989" s="127">
        <f t="shared" ca="1" si="3020"/>
        <v>1</v>
      </c>
      <c r="E989" s="204"/>
      <c r="F989" s="93"/>
      <c r="G989" s="206"/>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ca="1" si="3020"/>
        <v>#NAME?</v>
      </c>
      <c r="D990" s="127">
        <f t="shared" ca="1" si="3020"/>
        <v>1</v>
      </c>
      <c r="E990" s="204"/>
      <c r="F990" s="93"/>
      <c r="G990" s="206"/>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ca="1" si="3020"/>
        <v>#NAME?</v>
      </c>
      <c r="D991" s="127">
        <f t="shared" ca="1" si="3020"/>
        <v>1</v>
      </c>
      <c r="E991" s="204"/>
      <c r="F991" s="93"/>
      <c r="G991" s="206"/>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ca="1" si="3020"/>
        <v>#NAME?</v>
      </c>
      <c r="D992" s="127">
        <f t="shared" ca="1" si="3020"/>
        <v>1</v>
      </c>
      <c r="E992" s="204"/>
      <c r="F992" s="93"/>
      <c r="G992" s="206"/>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ca="1" si="3020"/>
        <v>#NAME?</v>
      </c>
      <c r="D993" s="127">
        <f t="shared" ca="1" si="3020"/>
        <v>1</v>
      </c>
      <c r="E993" s="204"/>
      <c r="F993" s="93"/>
      <c r="G993" s="206"/>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ca="1" si="3020"/>
        <v>#NAME?</v>
      </c>
      <c r="D994" s="127">
        <f t="shared" ca="1" si="3020"/>
        <v>1</v>
      </c>
      <c r="E994" s="204"/>
      <c r="F994" s="93"/>
      <c r="G994" s="206"/>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ca="1" si="3020"/>
        <v>#NAME?</v>
      </c>
      <c r="D995" s="127">
        <f t="shared" ca="1" si="3020"/>
        <v>1</v>
      </c>
      <c r="E995" s="204"/>
      <c r="F995" s="93"/>
      <c r="G995" s="206"/>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ca="1" si="3020"/>
        <v>#NAME?</v>
      </c>
      <c r="D996" s="127">
        <f t="shared" ca="1" si="3020"/>
        <v>1</v>
      </c>
      <c r="E996" s="204"/>
      <c r="F996" s="93"/>
      <c r="G996" s="206"/>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ca="1" si="3020"/>
        <v>#NAME?</v>
      </c>
      <c r="D997" s="127">
        <f t="shared" ca="1" si="3020"/>
        <v>1</v>
      </c>
      <c r="E997" s="204"/>
      <c r="F997" s="93"/>
      <c r="G997" s="206"/>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ca="1" si="3020"/>
        <v>#NAME?</v>
      </c>
      <c r="D998" s="127">
        <f t="shared" ca="1" si="3020"/>
        <v>1</v>
      </c>
      <c r="E998" s="204"/>
      <c r="F998" s="93"/>
      <c r="G998" s="206"/>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ca="1" si="3020"/>
        <v>#NAME?</v>
      </c>
      <c r="D999" s="127">
        <f t="shared" ca="1" si="3020"/>
        <v>1</v>
      </c>
      <c r="E999" s="204"/>
      <c r="F999" s="93"/>
      <c r="G999" s="206"/>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ca="1" si="3020"/>
        <v>#NAME?</v>
      </c>
      <c r="D1000" s="127">
        <f t="shared" ca="1" si="3020"/>
        <v>1</v>
      </c>
      <c r="E1000" s="204"/>
      <c r="F1000" s="136"/>
      <c r="G1000" s="206"/>
      <c r="H1000" s="209"/>
      <c r="I1000" s="209"/>
      <c r="J1000" s="210"/>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 ca="1">IF(_xlfn.ISFORMULA(E1006),MAX(INDEX('BASE FORMAÇÃO'!A:A,B1002+1),1),E1006)</f>
        <v>#NAME?</v>
      </c>
      <c r="D1002" s="127">
        <f t="shared" ref="D1002" ca="1" si="3069">IFERROR(IF(C1002=C992,D992+1,1),1)</f>
        <v>1</v>
      </c>
      <c r="E1002" s="38" t="s">
        <v>9</v>
      </c>
      <c r="F1002" s="73"/>
      <c r="G1002" s="38" t="s">
        <v>15</v>
      </c>
      <c r="H1002" s="135" t="e">
        <f>INDEX('BASE FORMAÇÃO'!B:B,B1002+1)</f>
        <v>#VALUE!</v>
      </c>
      <c r="I1002" s="181" t="s">
        <v>16</v>
      </c>
      <c r="J1002" s="6" t="e">
        <f>INDEX('BASE FORMAÇÃO'!K:K,B1002+1)</f>
        <v>#VALUE!</v>
      </c>
      <c r="K1002" s="65"/>
      <c r="L1002" s="188" t="s">
        <v>10</v>
      </c>
      <c r="M1002" s="190"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ca="1" si="3071"/>
        <v>#NAME?</v>
      </c>
      <c r="D1003" s="127">
        <f t="shared" ca="1" si="3071"/>
        <v>1</v>
      </c>
      <c r="E1003" s="192">
        <f t="shared" ref="E1003" ca="1" si="3072">D1002</f>
        <v>1</v>
      </c>
      <c r="F1003" s="92"/>
      <c r="G1003" s="194" t="s">
        <v>1</v>
      </c>
      <c r="H1003" s="197" t="e">
        <f>INDEX('BASE FORMAÇÃO'!C:C,B1002+1)</f>
        <v>#VALUE!</v>
      </c>
      <c r="I1003" s="197"/>
      <c r="J1003" s="198"/>
      <c r="K1003" s="66"/>
      <c r="L1003" s="189"/>
      <c r="M1003" s="191"/>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ca="1" si="3073"/>
        <v>#NAME?</v>
      </c>
      <c r="D1004" s="127">
        <f t="shared" ca="1" si="3073"/>
        <v>1</v>
      </c>
      <c r="E1004" s="193"/>
      <c r="F1004" s="93"/>
      <c r="G1004" s="195"/>
      <c r="H1004" s="199"/>
      <c r="I1004" s="199"/>
      <c r="J1004" s="200"/>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ca="1" si="3074"/>
        <v>#NAME?</v>
      </c>
      <c r="D1005" s="127">
        <f t="shared" ca="1" si="3020"/>
        <v>1</v>
      </c>
      <c r="E1005" s="38" t="s">
        <v>313</v>
      </c>
      <c r="F1005" s="93"/>
      <c r="G1005" s="196"/>
      <c r="H1005" s="201"/>
      <c r="I1005" s="201"/>
      <c r="J1005" s="202"/>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ca="1" si="3075"/>
        <v>#NAME?</v>
      </c>
      <c r="D1006" s="127">
        <f t="shared" ca="1" si="3020"/>
        <v>1</v>
      </c>
      <c r="E1006" s="203" t="e">
        <f t="shared" ref="E1006" ca="1" si="3076">C1002</f>
        <v>#NAME?</v>
      </c>
      <c r="F1006" s="93"/>
      <c r="G1006" s="205" t="s">
        <v>304</v>
      </c>
      <c r="H1006" s="207"/>
      <c r="I1006" s="208"/>
      <c r="J1006" s="208"/>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ca="1" si="3079">C1006</f>
        <v>#NAME?</v>
      </c>
      <c r="D1007" s="127">
        <f t="shared" ca="1" si="3020"/>
        <v>1</v>
      </c>
      <c r="E1007" s="204"/>
      <c r="F1007" s="93"/>
      <c r="G1007" s="206"/>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ca="1" si="3080"/>
        <v>#NAME?</v>
      </c>
      <c r="D1008" s="127">
        <f t="shared" ca="1" si="3020"/>
        <v>1</v>
      </c>
      <c r="E1008" s="204"/>
      <c r="F1008" s="93"/>
      <c r="G1008" s="206"/>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ca="1" si="3086">C1008</f>
        <v>#NAME?</v>
      </c>
      <c r="D1009" s="127">
        <f t="shared" ca="1" si="3020"/>
        <v>1</v>
      </c>
      <c r="E1009" s="204"/>
      <c r="F1009" s="93"/>
      <c r="G1009" s="206"/>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ca="1" si="3020"/>
        <v>#NAME?</v>
      </c>
      <c r="D1010" s="127">
        <f t="shared" ca="1" si="3020"/>
        <v>1</v>
      </c>
      <c r="E1010" s="204"/>
      <c r="F1010" s="93"/>
      <c r="G1010" s="206"/>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ca="1" si="3020"/>
        <v>#NAME?</v>
      </c>
      <c r="D1011" s="127">
        <f t="shared" ca="1" si="3020"/>
        <v>1</v>
      </c>
      <c r="E1011" s="204"/>
      <c r="F1011" s="93"/>
      <c r="G1011" s="206"/>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ca="1" si="3020"/>
        <v>#NAME?</v>
      </c>
      <c r="D1012" s="127">
        <f t="shared" ca="1" si="3020"/>
        <v>1</v>
      </c>
      <c r="E1012" s="204"/>
      <c r="F1012" s="93"/>
      <c r="G1012" s="206"/>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ca="1" si="3020"/>
        <v>#NAME?</v>
      </c>
      <c r="D1013" s="127">
        <f t="shared" ca="1" si="3020"/>
        <v>1</v>
      </c>
      <c r="E1013" s="204"/>
      <c r="F1013" s="93"/>
      <c r="G1013" s="206"/>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ca="1" si="3020"/>
        <v>#NAME?</v>
      </c>
      <c r="D1014" s="127">
        <f t="shared" ca="1" si="3020"/>
        <v>1</v>
      </c>
      <c r="E1014" s="204"/>
      <c r="F1014" s="93"/>
      <c r="G1014" s="206"/>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ca="1" si="3020"/>
        <v>#NAME?</v>
      </c>
      <c r="D1015" s="127">
        <f t="shared" ca="1" si="3020"/>
        <v>1</v>
      </c>
      <c r="E1015" s="204"/>
      <c r="F1015" s="93"/>
      <c r="G1015" s="206"/>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ca="1" si="3020"/>
        <v>#NAME?</v>
      </c>
      <c r="D1016" s="127">
        <f t="shared" ca="1" si="3020"/>
        <v>1</v>
      </c>
      <c r="E1016" s="204"/>
      <c r="F1016" s="93"/>
      <c r="G1016" s="206"/>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ca="1" si="3020"/>
        <v>#NAME?</v>
      </c>
      <c r="D1017" s="127">
        <f t="shared" ca="1" si="3020"/>
        <v>1</v>
      </c>
      <c r="E1017" s="204"/>
      <c r="F1017" s="93"/>
      <c r="G1017" s="206"/>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ca="1" si="3020"/>
        <v>#NAME?</v>
      </c>
      <c r="D1018" s="127">
        <f t="shared" ca="1" si="3020"/>
        <v>1</v>
      </c>
      <c r="E1018" s="204"/>
      <c r="F1018" s="93"/>
      <c r="G1018" s="206"/>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ca="1" si="3020"/>
        <v>#NAME?</v>
      </c>
      <c r="D1019" s="127">
        <f t="shared" ca="1" si="3020"/>
        <v>1</v>
      </c>
      <c r="E1019" s="204"/>
      <c r="F1019" s="93"/>
      <c r="G1019" s="206"/>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ca="1" si="3020"/>
        <v>#NAME?</v>
      </c>
      <c r="D1020" s="127">
        <f t="shared" ca="1" si="3020"/>
        <v>1</v>
      </c>
      <c r="E1020" s="204"/>
      <c r="F1020" s="93"/>
      <c r="G1020" s="206"/>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ca="1" si="3020"/>
        <v>#NAME?</v>
      </c>
      <c r="D1021" s="127">
        <f t="shared" ca="1" si="3020"/>
        <v>1</v>
      </c>
      <c r="E1021" s="204"/>
      <c r="F1021" s="136"/>
      <c r="G1021" s="206"/>
      <c r="H1021" s="209"/>
      <c r="I1021" s="209"/>
      <c r="J1021" s="210"/>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 ca="1">IF(_xlfn.ISFORMULA(E1027),MAX(INDEX('BASE FORMAÇÃO'!A:A,B1023+1),1),E1027)</f>
        <v>#NAME?</v>
      </c>
      <c r="D1023" s="127">
        <f t="shared" ref="D1023" ca="1" si="3135">IFERROR(IF(C1023=C1013,D1013+1,1),1)</f>
        <v>1</v>
      </c>
      <c r="E1023" s="38" t="s">
        <v>9</v>
      </c>
      <c r="F1023" s="73"/>
      <c r="G1023" s="38" t="s">
        <v>15</v>
      </c>
      <c r="H1023" s="135" t="e">
        <f>INDEX('BASE FORMAÇÃO'!B:B,B1023+1)</f>
        <v>#VALUE!</v>
      </c>
      <c r="I1023" s="181" t="s">
        <v>16</v>
      </c>
      <c r="J1023" s="6" t="e">
        <f>INDEX('BASE FORMAÇÃO'!K:K,B1023+1)</f>
        <v>#VALUE!</v>
      </c>
      <c r="K1023" s="65"/>
      <c r="L1023" s="188" t="s">
        <v>10</v>
      </c>
      <c r="M1023" s="190"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ca="1" si="3137"/>
        <v>#NAME?</v>
      </c>
      <c r="D1024" s="127">
        <f t="shared" ca="1" si="3137"/>
        <v>1</v>
      </c>
      <c r="E1024" s="192">
        <f t="shared" ref="E1024" ca="1" si="3138">D1023</f>
        <v>1</v>
      </c>
      <c r="F1024" s="92"/>
      <c r="G1024" s="194" t="s">
        <v>1</v>
      </c>
      <c r="H1024" s="197" t="e">
        <f>INDEX('BASE FORMAÇÃO'!C:C,B1023+1)</f>
        <v>#VALUE!</v>
      </c>
      <c r="I1024" s="197"/>
      <c r="J1024" s="198"/>
      <c r="K1024" s="66"/>
      <c r="L1024" s="189"/>
      <c r="M1024" s="191"/>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ca="1" si="3139"/>
        <v>#NAME?</v>
      </c>
      <c r="D1025" s="127">
        <f t="shared" ca="1" si="3139"/>
        <v>1</v>
      </c>
      <c r="E1025" s="193"/>
      <c r="F1025" s="93"/>
      <c r="G1025" s="195"/>
      <c r="H1025" s="199"/>
      <c r="I1025" s="199"/>
      <c r="J1025" s="200"/>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ca="1" si="3140"/>
        <v>#NAME?</v>
      </c>
      <c r="D1026" s="127">
        <f t="shared" ca="1" si="3020"/>
        <v>1</v>
      </c>
      <c r="E1026" s="38" t="s">
        <v>313</v>
      </c>
      <c r="F1026" s="93"/>
      <c r="G1026" s="196"/>
      <c r="H1026" s="201"/>
      <c r="I1026" s="201"/>
      <c r="J1026" s="202"/>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ca="1" si="3141"/>
        <v>#NAME?</v>
      </c>
      <c r="D1027" s="127">
        <f t="shared" ca="1" si="3020"/>
        <v>1</v>
      </c>
      <c r="E1027" s="203" t="e">
        <f t="shared" ref="E1027" ca="1" si="3142">C1023</f>
        <v>#NAME?</v>
      </c>
      <c r="F1027" s="93"/>
      <c r="G1027" s="205" t="s">
        <v>304</v>
      </c>
      <c r="H1027" s="207"/>
      <c r="I1027" s="208"/>
      <c r="J1027" s="208"/>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ca="1" si="3145">C1027</f>
        <v>#NAME?</v>
      </c>
      <c r="D1028" s="127">
        <f t="shared" ca="1" si="3020"/>
        <v>1</v>
      </c>
      <c r="E1028" s="204"/>
      <c r="F1028" s="93"/>
      <c r="G1028" s="206"/>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ca="1" si="3146"/>
        <v>#NAME?</v>
      </c>
      <c r="D1029" s="127">
        <f t="shared" ca="1" si="3020"/>
        <v>1</v>
      </c>
      <c r="E1029" s="204"/>
      <c r="F1029" s="93"/>
      <c r="G1029" s="206"/>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ca="1" si="3152">C1029</f>
        <v>#NAME?</v>
      </c>
      <c r="D1030" s="127">
        <f t="shared" ca="1" si="3020"/>
        <v>1</v>
      </c>
      <c r="E1030" s="204"/>
      <c r="F1030" s="93"/>
      <c r="G1030" s="206"/>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ca="1" si="3020"/>
        <v>#NAME?</v>
      </c>
      <c r="D1031" s="127">
        <f t="shared" ca="1" si="3020"/>
        <v>1</v>
      </c>
      <c r="E1031" s="204"/>
      <c r="F1031" s="93"/>
      <c r="G1031" s="206"/>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ca="1" si="3020"/>
        <v>#NAME?</v>
      </c>
      <c r="D1032" s="127">
        <f t="shared" ca="1" si="3020"/>
        <v>1</v>
      </c>
      <c r="E1032" s="204"/>
      <c r="F1032" s="93"/>
      <c r="G1032" s="206"/>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ca="1" si="3020"/>
        <v>#NAME?</v>
      </c>
      <c r="D1033" s="127">
        <f t="shared" ca="1" si="3020"/>
        <v>1</v>
      </c>
      <c r="E1033" s="204"/>
      <c r="F1033" s="93"/>
      <c r="G1033" s="206"/>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ca="1" si="3020"/>
        <v>#NAME?</v>
      </c>
      <c r="D1034" s="127">
        <f t="shared" ca="1" si="3020"/>
        <v>1</v>
      </c>
      <c r="E1034" s="204"/>
      <c r="F1034" s="93"/>
      <c r="G1034" s="206"/>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ca="1" si="3020"/>
        <v>#NAME?</v>
      </c>
      <c r="D1035" s="127">
        <f t="shared" ca="1" si="3020"/>
        <v>1</v>
      </c>
      <c r="E1035" s="204"/>
      <c r="F1035" s="93"/>
      <c r="G1035" s="206"/>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ca="1" si="3020"/>
        <v>#NAME?</v>
      </c>
      <c r="D1036" s="127">
        <f t="shared" ca="1" si="3020"/>
        <v>1</v>
      </c>
      <c r="E1036" s="204"/>
      <c r="F1036" s="93"/>
      <c r="G1036" s="206"/>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ca="1" si="3020"/>
        <v>#NAME?</v>
      </c>
      <c r="D1037" s="127">
        <f t="shared" ca="1" si="3020"/>
        <v>1</v>
      </c>
      <c r="E1037" s="204"/>
      <c r="F1037" s="93"/>
      <c r="G1037" s="206"/>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ca="1" si="3020"/>
        <v>#NAME?</v>
      </c>
      <c r="D1038" s="127">
        <f t="shared" ca="1" si="3020"/>
        <v>1</v>
      </c>
      <c r="E1038" s="204"/>
      <c r="F1038" s="93"/>
      <c r="G1038" s="206"/>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ca="1" si="3020"/>
        <v>#NAME?</v>
      </c>
      <c r="D1039" s="127">
        <f t="shared" ca="1" si="3020"/>
        <v>1</v>
      </c>
      <c r="E1039" s="204"/>
      <c r="F1039" s="93"/>
      <c r="G1039" s="206"/>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ca="1" si="3020"/>
        <v>#NAME?</v>
      </c>
      <c r="D1040" s="127">
        <f t="shared" ca="1" si="3020"/>
        <v>1</v>
      </c>
      <c r="E1040" s="204"/>
      <c r="F1040" s="93"/>
      <c r="G1040" s="206"/>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ca="1" si="3020"/>
        <v>#NAME?</v>
      </c>
      <c r="D1041" s="127">
        <f t="shared" ca="1" si="3020"/>
        <v>1</v>
      </c>
      <c r="E1041" s="204"/>
      <c r="F1041" s="93"/>
      <c r="G1041" s="206"/>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ca="1" si="3020"/>
        <v>#NAME?</v>
      </c>
      <c r="D1042" s="127">
        <f t="shared" ca="1" si="3020"/>
        <v>1</v>
      </c>
      <c r="E1042" s="204"/>
      <c r="F1042" s="136"/>
      <c r="G1042" s="206"/>
      <c r="H1042" s="209"/>
      <c r="I1042" s="209"/>
      <c r="J1042" s="210"/>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 ca="1">IF(_xlfn.ISFORMULA(E1048),MAX(INDEX('BASE FORMAÇÃO'!A:A,B1044+1),1),E1048)</f>
        <v>#NAME?</v>
      </c>
      <c r="D1044" s="127">
        <f t="shared" ref="D1044" ca="1" si="3201">IFERROR(IF(C1044=C1034,D1034+1,1),1)</f>
        <v>1</v>
      </c>
      <c r="E1044" s="38" t="s">
        <v>9</v>
      </c>
      <c r="F1044" s="73"/>
      <c r="G1044" s="38" t="s">
        <v>15</v>
      </c>
      <c r="H1044" s="135" t="e">
        <f>INDEX('BASE FORMAÇÃO'!B:B,B1044+1)</f>
        <v>#VALUE!</v>
      </c>
      <c r="I1044" s="181" t="s">
        <v>16</v>
      </c>
      <c r="J1044" s="6" t="e">
        <f>INDEX('BASE FORMAÇÃO'!K:K,B1044+1)</f>
        <v>#VALUE!</v>
      </c>
      <c r="K1044" s="65"/>
      <c r="L1044" s="188" t="s">
        <v>10</v>
      </c>
      <c r="M1044" s="190"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ca="1" si="3203"/>
        <v>#NAME?</v>
      </c>
      <c r="D1045" s="127">
        <f t="shared" ca="1" si="3203"/>
        <v>1</v>
      </c>
      <c r="E1045" s="192">
        <f t="shared" ref="E1045" ca="1" si="3204">D1044</f>
        <v>1</v>
      </c>
      <c r="F1045" s="92"/>
      <c r="G1045" s="194" t="s">
        <v>1</v>
      </c>
      <c r="H1045" s="197" t="e">
        <f>INDEX('BASE FORMAÇÃO'!C:C,B1044+1)</f>
        <v>#VALUE!</v>
      </c>
      <c r="I1045" s="197"/>
      <c r="J1045" s="198"/>
      <c r="K1045" s="66"/>
      <c r="L1045" s="189"/>
      <c r="M1045" s="191"/>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ca="1" si="3205"/>
        <v>#NAME?</v>
      </c>
      <c r="D1046" s="127">
        <f t="shared" ca="1" si="3205"/>
        <v>1</v>
      </c>
      <c r="E1046" s="193"/>
      <c r="F1046" s="93"/>
      <c r="G1046" s="195"/>
      <c r="H1046" s="199"/>
      <c r="I1046" s="199"/>
      <c r="J1046" s="200"/>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ca="1" si="3206"/>
        <v>#NAME?</v>
      </c>
      <c r="D1047" s="127">
        <f t="shared" ca="1" si="3020"/>
        <v>1</v>
      </c>
      <c r="E1047" s="38" t="s">
        <v>313</v>
      </c>
      <c r="F1047" s="93"/>
      <c r="G1047" s="196"/>
      <c r="H1047" s="201"/>
      <c r="I1047" s="201"/>
      <c r="J1047" s="202"/>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ca="1" si="3207"/>
        <v>#NAME?</v>
      </c>
      <c r="D1048" s="127">
        <f t="shared" ca="1" si="3020"/>
        <v>1</v>
      </c>
      <c r="E1048" s="203" t="e">
        <f t="shared" ref="E1048" ca="1" si="3208">C1044</f>
        <v>#NAME?</v>
      </c>
      <c r="F1048" s="93"/>
      <c r="G1048" s="205" t="s">
        <v>304</v>
      </c>
      <c r="H1048" s="207"/>
      <c r="I1048" s="208"/>
      <c r="J1048" s="208"/>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ca="1" si="3211">C1048</f>
        <v>#NAME?</v>
      </c>
      <c r="D1049" s="127">
        <f t="shared" ca="1" si="3020"/>
        <v>1</v>
      </c>
      <c r="E1049" s="204"/>
      <c r="F1049" s="93"/>
      <c r="G1049" s="206"/>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ca="1" si="3212"/>
        <v>#NAME?</v>
      </c>
      <c r="D1050" s="127">
        <f t="shared" ca="1" si="3020"/>
        <v>1</v>
      </c>
      <c r="E1050" s="204"/>
      <c r="F1050" s="93"/>
      <c r="G1050" s="206"/>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ca="1" si="3218">C1050</f>
        <v>#NAME?</v>
      </c>
      <c r="D1051" s="127">
        <f t="shared" ca="1" si="3020"/>
        <v>1</v>
      </c>
      <c r="E1051" s="204"/>
      <c r="F1051" s="93"/>
      <c r="G1051" s="206"/>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ca="1" si="3218"/>
        <v>#NAME?</v>
      </c>
      <c r="D1052" s="127">
        <f t="shared" ca="1" si="3218"/>
        <v>1</v>
      </c>
      <c r="E1052" s="204"/>
      <c r="F1052" s="93"/>
      <c r="G1052" s="206"/>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ca="1" si="3218"/>
        <v>#NAME?</v>
      </c>
      <c r="D1053" s="127">
        <f t="shared" ca="1" si="3218"/>
        <v>1</v>
      </c>
      <c r="E1053" s="204"/>
      <c r="F1053" s="93"/>
      <c r="G1053" s="206"/>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ca="1" si="3218"/>
        <v>#NAME?</v>
      </c>
      <c r="D1054" s="127">
        <f t="shared" ca="1" si="3218"/>
        <v>1</v>
      </c>
      <c r="E1054" s="204"/>
      <c r="F1054" s="93"/>
      <c r="G1054" s="206"/>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ca="1" si="3218"/>
        <v>#NAME?</v>
      </c>
      <c r="D1055" s="127">
        <f t="shared" ca="1" si="3218"/>
        <v>1</v>
      </c>
      <c r="E1055" s="204"/>
      <c r="F1055" s="93"/>
      <c r="G1055" s="206"/>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ca="1" si="3218"/>
        <v>#NAME?</v>
      </c>
      <c r="D1056" s="127">
        <f t="shared" ca="1" si="3218"/>
        <v>1</v>
      </c>
      <c r="E1056" s="204"/>
      <c r="F1056" s="93"/>
      <c r="G1056" s="206"/>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ca="1" si="3218"/>
        <v>#NAME?</v>
      </c>
      <c r="D1057" s="127">
        <f t="shared" ca="1" si="3218"/>
        <v>1</v>
      </c>
      <c r="E1057" s="204"/>
      <c r="F1057" s="93"/>
      <c r="G1057" s="206"/>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ca="1" si="3218"/>
        <v>#NAME?</v>
      </c>
      <c r="D1058" s="127">
        <f t="shared" ca="1" si="3218"/>
        <v>1</v>
      </c>
      <c r="E1058" s="204"/>
      <c r="F1058" s="93"/>
      <c r="G1058" s="206"/>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ca="1" si="3218"/>
        <v>#NAME?</v>
      </c>
      <c r="D1059" s="127">
        <f t="shared" ca="1" si="3218"/>
        <v>1</v>
      </c>
      <c r="E1059" s="204"/>
      <c r="F1059" s="93"/>
      <c r="G1059" s="206"/>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ca="1" si="3218"/>
        <v>#NAME?</v>
      </c>
      <c r="D1060" s="127">
        <f t="shared" ca="1" si="3218"/>
        <v>1</v>
      </c>
      <c r="E1060" s="204"/>
      <c r="F1060" s="93"/>
      <c r="G1060" s="206"/>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ca="1" si="3218"/>
        <v>#NAME?</v>
      </c>
      <c r="D1061" s="127">
        <f t="shared" ca="1" si="3218"/>
        <v>1</v>
      </c>
      <c r="E1061" s="204"/>
      <c r="F1061" s="93"/>
      <c r="G1061" s="206"/>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ca="1" si="3218"/>
        <v>#NAME?</v>
      </c>
      <c r="D1062" s="127">
        <f t="shared" ca="1" si="3218"/>
        <v>1</v>
      </c>
      <c r="E1062" s="204"/>
      <c r="F1062" s="93"/>
      <c r="G1062" s="206"/>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ca="1" si="3218"/>
        <v>#NAME?</v>
      </c>
      <c r="D1063" s="127">
        <f t="shared" ca="1" si="3218"/>
        <v>1</v>
      </c>
      <c r="E1063" s="204"/>
      <c r="F1063" s="136"/>
      <c r="G1063" s="206"/>
      <c r="H1063" s="209"/>
      <c r="I1063" s="209"/>
      <c r="J1063" s="210"/>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 ca="1">IF(_xlfn.ISFORMULA(E1069),MAX(INDEX('BASE FORMAÇÃO'!A:A,B1065+1),1),E1069)</f>
        <v>#NAME?</v>
      </c>
      <c r="D1065" s="127">
        <f t="shared" ref="D1065" ca="1" si="3267">IFERROR(IF(C1065=C1055,D1055+1,1),1)</f>
        <v>1</v>
      </c>
      <c r="E1065" s="38" t="s">
        <v>9</v>
      </c>
      <c r="F1065" s="73"/>
      <c r="G1065" s="38" t="s">
        <v>15</v>
      </c>
      <c r="H1065" s="135" t="e">
        <f>INDEX('BASE FORMAÇÃO'!B:B,B1065+1)</f>
        <v>#VALUE!</v>
      </c>
      <c r="I1065" s="181" t="s">
        <v>16</v>
      </c>
      <c r="J1065" s="6" t="e">
        <f>INDEX('BASE FORMAÇÃO'!K:K,B1065+1)</f>
        <v>#VALUE!</v>
      </c>
      <c r="K1065" s="65"/>
      <c r="L1065" s="188" t="s">
        <v>10</v>
      </c>
      <c r="M1065" s="190"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ca="1" si="3269"/>
        <v>#NAME?</v>
      </c>
      <c r="D1066" s="127">
        <f t="shared" ca="1" si="3269"/>
        <v>1</v>
      </c>
      <c r="E1066" s="192">
        <f t="shared" ref="E1066" ca="1" si="3270">D1065</f>
        <v>1</v>
      </c>
      <c r="F1066" s="92"/>
      <c r="G1066" s="194" t="s">
        <v>1</v>
      </c>
      <c r="H1066" s="197" t="e">
        <f>INDEX('BASE FORMAÇÃO'!C:C,B1065+1)</f>
        <v>#VALUE!</v>
      </c>
      <c r="I1066" s="197"/>
      <c r="J1066" s="198"/>
      <c r="K1066" s="66"/>
      <c r="L1066" s="189"/>
      <c r="M1066" s="191"/>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ca="1" si="3271"/>
        <v>#NAME?</v>
      </c>
      <c r="D1067" s="127">
        <f t="shared" ca="1" si="3271"/>
        <v>1</v>
      </c>
      <c r="E1067" s="193"/>
      <c r="F1067" s="93"/>
      <c r="G1067" s="195"/>
      <c r="H1067" s="199"/>
      <c r="I1067" s="199"/>
      <c r="J1067" s="200"/>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ca="1" si="3272"/>
        <v>#NAME?</v>
      </c>
      <c r="D1068" s="127">
        <f t="shared" ca="1" si="3218"/>
        <v>1</v>
      </c>
      <c r="E1068" s="38" t="s">
        <v>313</v>
      </c>
      <c r="F1068" s="93"/>
      <c r="G1068" s="196"/>
      <c r="H1068" s="201"/>
      <c r="I1068" s="201"/>
      <c r="J1068" s="202"/>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ca="1" si="3273"/>
        <v>#NAME?</v>
      </c>
      <c r="D1069" s="127">
        <f t="shared" ca="1" si="3218"/>
        <v>1</v>
      </c>
      <c r="E1069" s="203" t="e">
        <f t="shared" ref="E1069" ca="1" si="3274">C1065</f>
        <v>#NAME?</v>
      </c>
      <c r="F1069" s="93"/>
      <c r="G1069" s="205" t="s">
        <v>304</v>
      </c>
      <c r="H1069" s="207"/>
      <c r="I1069" s="208"/>
      <c r="J1069" s="208"/>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ca="1" si="3277">C1069</f>
        <v>#NAME?</v>
      </c>
      <c r="D1070" s="127">
        <f t="shared" ca="1" si="3218"/>
        <v>1</v>
      </c>
      <c r="E1070" s="204"/>
      <c r="F1070" s="93"/>
      <c r="G1070" s="206"/>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ca="1" si="3278"/>
        <v>#NAME?</v>
      </c>
      <c r="D1071" s="127">
        <f t="shared" ca="1" si="3218"/>
        <v>1</v>
      </c>
      <c r="E1071" s="204"/>
      <c r="F1071" s="93"/>
      <c r="G1071" s="206"/>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ca="1" si="3284">C1071</f>
        <v>#NAME?</v>
      </c>
      <c r="D1072" s="127">
        <f t="shared" ca="1" si="3218"/>
        <v>1</v>
      </c>
      <c r="E1072" s="204"/>
      <c r="F1072" s="93"/>
      <c r="G1072" s="206"/>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ca="1" si="3218"/>
        <v>#NAME?</v>
      </c>
      <c r="D1073" s="127">
        <f t="shared" ca="1" si="3218"/>
        <v>1</v>
      </c>
      <c r="E1073" s="204"/>
      <c r="F1073" s="93"/>
      <c r="G1073" s="206"/>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ca="1" si="3218"/>
        <v>#NAME?</v>
      </c>
      <c r="D1074" s="127">
        <f t="shared" ca="1" si="3218"/>
        <v>1</v>
      </c>
      <c r="E1074" s="204"/>
      <c r="F1074" s="93"/>
      <c r="G1074" s="206"/>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ca="1" si="3218"/>
        <v>#NAME?</v>
      </c>
      <c r="D1075" s="127">
        <f t="shared" ca="1" si="3218"/>
        <v>1</v>
      </c>
      <c r="E1075" s="204"/>
      <c r="F1075" s="93"/>
      <c r="G1075" s="206"/>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ca="1" si="3218"/>
        <v>#NAME?</v>
      </c>
      <c r="D1076" s="127">
        <f t="shared" ca="1" si="3218"/>
        <v>1</v>
      </c>
      <c r="E1076" s="204"/>
      <c r="F1076" s="93"/>
      <c r="G1076" s="206"/>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ca="1" si="3218"/>
        <v>#NAME?</v>
      </c>
      <c r="D1077" s="127">
        <f t="shared" ca="1" si="3218"/>
        <v>1</v>
      </c>
      <c r="E1077" s="204"/>
      <c r="F1077" s="93"/>
      <c r="G1077" s="206"/>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ca="1" si="3218"/>
        <v>#NAME?</v>
      </c>
      <c r="D1078" s="127">
        <f t="shared" ca="1" si="3218"/>
        <v>1</v>
      </c>
      <c r="E1078" s="204"/>
      <c r="F1078" s="93"/>
      <c r="G1078" s="206"/>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ca="1" si="3218"/>
        <v>#NAME?</v>
      </c>
      <c r="D1079" s="127">
        <f t="shared" ca="1" si="3218"/>
        <v>1</v>
      </c>
      <c r="E1079" s="204"/>
      <c r="F1079" s="93"/>
      <c r="G1079" s="206"/>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ca="1" si="3218"/>
        <v>#NAME?</v>
      </c>
      <c r="D1080" s="127">
        <f t="shared" ca="1" si="3218"/>
        <v>1</v>
      </c>
      <c r="E1080" s="204"/>
      <c r="F1080" s="93"/>
      <c r="G1080" s="206"/>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ca="1" si="3218"/>
        <v>#NAME?</v>
      </c>
      <c r="D1081" s="127">
        <f t="shared" ca="1" si="3218"/>
        <v>1</v>
      </c>
      <c r="E1081" s="204"/>
      <c r="F1081" s="93"/>
      <c r="G1081" s="206"/>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ca="1" si="3218"/>
        <v>#NAME?</v>
      </c>
      <c r="D1082" s="127">
        <f t="shared" ca="1" si="3218"/>
        <v>1</v>
      </c>
      <c r="E1082" s="204"/>
      <c r="F1082" s="93"/>
      <c r="G1082" s="206"/>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ca="1" si="3218"/>
        <v>#NAME?</v>
      </c>
      <c r="D1083" s="127">
        <f t="shared" ca="1" si="3218"/>
        <v>1</v>
      </c>
      <c r="E1083" s="204"/>
      <c r="F1083" s="93"/>
      <c r="G1083" s="206"/>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ca="1" si="3218"/>
        <v>#NAME?</v>
      </c>
      <c r="D1084" s="127">
        <f t="shared" ca="1" si="3218"/>
        <v>1</v>
      </c>
      <c r="E1084" s="204"/>
      <c r="F1084" s="136"/>
      <c r="G1084" s="206"/>
      <c r="H1084" s="209"/>
      <c r="I1084" s="209"/>
      <c r="J1084" s="210"/>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 ca="1">IF(_xlfn.ISFORMULA(E1090),MAX(INDEX('BASE FORMAÇÃO'!A:A,B1086+1),1),E1090)</f>
        <v>#NAME?</v>
      </c>
      <c r="D1086" s="127">
        <f t="shared" ref="D1086" ca="1" si="3333">IFERROR(IF(C1086=C1076,D1076+1,1),1)</f>
        <v>1</v>
      </c>
      <c r="E1086" s="38" t="s">
        <v>9</v>
      </c>
      <c r="F1086" s="73"/>
      <c r="G1086" s="38" t="s">
        <v>15</v>
      </c>
      <c r="H1086" s="135" t="e">
        <f>INDEX('BASE FORMAÇÃO'!B:B,B1086+1)</f>
        <v>#VALUE!</v>
      </c>
      <c r="I1086" s="181" t="s">
        <v>16</v>
      </c>
      <c r="J1086" s="6" t="e">
        <f>INDEX('BASE FORMAÇÃO'!K:K,B1086+1)</f>
        <v>#VALUE!</v>
      </c>
      <c r="K1086" s="65"/>
      <c r="L1086" s="188" t="s">
        <v>10</v>
      </c>
      <c r="M1086" s="190"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ca="1" si="3335"/>
        <v>#NAME?</v>
      </c>
      <c r="D1087" s="127">
        <f t="shared" ca="1" si="3335"/>
        <v>1</v>
      </c>
      <c r="E1087" s="192">
        <f t="shared" ref="E1087" ca="1" si="3336">D1086</f>
        <v>1</v>
      </c>
      <c r="F1087" s="92"/>
      <c r="G1087" s="194" t="s">
        <v>1</v>
      </c>
      <c r="H1087" s="197" t="e">
        <f>INDEX('BASE FORMAÇÃO'!C:C,B1086+1)</f>
        <v>#VALUE!</v>
      </c>
      <c r="I1087" s="197"/>
      <c r="J1087" s="198"/>
      <c r="K1087" s="66"/>
      <c r="L1087" s="189"/>
      <c r="M1087" s="191"/>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ca="1" si="3337"/>
        <v>#NAME?</v>
      </c>
      <c r="D1088" s="127">
        <f t="shared" ca="1" si="3337"/>
        <v>1</v>
      </c>
      <c r="E1088" s="193"/>
      <c r="F1088" s="93"/>
      <c r="G1088" s="195"/>
      <c r="H1088" s="199"/>
      <c r="I1088" s="199"/>
      <c r="J1088" s="200"/>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ca="1" si="3338"/>
        <v>#NAME?</v>
      </c>
      <c r="D1089" s="127">
        <f t="shared" ca="1" si="3218"/>
        <v>1</v>
      </c>
      <c r="E1089" s="38" t="s">
        <v>313</v>
      </c>
      <c r="F1089" s="93"/>
      <c r="G1089" s="196"/>
      <c r="H1089" s="201"/>
      <c r="I1089" s="201"/>
      <c r="J1089" s="202"/>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ca="1" si="3339"/>
        <v>#NAME?</v>
      </c>
      <c r="D1090" s="127">
        <f t="shared" ca="1" si="3218"/>
        <v>1</v>
      </c>
      <c r="E1090" s="203" t="e">
        <f t="shared" ref="E1090" ca="1" si="3340">C1086</f>
        <v>#NAME?</v>
      </c>
      <c r="F1090" s="93"/>
      <c r="G1090" s="205" t="s">
        <v>304</v>
      </c>
      <c r="H1090" s="207"/>
      <c r="I1090" s="208"/>
      <c r="J1090" s="208"/>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ca="1" si="3343">C1090</f>
        <v>#NAME?</v>
      </c>
      <c r="D1091" s="127">
        <f t="shared" ca="1" si="3218"/>
        <v>1</v>
      </c>
      <c r="E1091" s="204"/>
      <c r="F1091" s="93"/>
      <c r="G1091" s="206"/>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ca="1" si="3344"/>
        <v>#NAME?</v>
      </c>
      <c r="D1092" s="127">
        <f t="shared" ca="1" si="3218"/>
        <v>1</v>
      </c>
      <c r="E1092" s="204"/>
      <c r="F1092" s="93"/>
      <c r="G1092" s="206"/>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ca="1" si="3350">C1092</f>
        <v>#NAME?</v>
      </c>
      <c r="D1093" s="127">
        <f t="shared" ca="1" si="3218"/>
        <v>1</v>
      </c>
      <c r="E1093" s="204"/>
      <c r="F1093" s="93"/>
      <c r="G1093" s="206"/>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ca="1" si="3218"/>
        <v>#NAME?</v>
      </c>
      <c r="D1094" s="127">
        <f t="shared" ca="1" si="3218"/>
        <v>1</v>
      </c>
      <c r="E1094" s="204"/>
      <c r="F1094" s="93"/>
      <c r="G1094" s="206"/>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ca="1" si="3218"/>
        <v>#NAME?</v>
      </c>
      <c r="D1095" s="127">
        <f t="shared" ca="1" si="3218"/>
        <v>1</v>
      </c>
      <c r="E1095" s="204"/>
      <c r="F1095" s="93"/>
      <c r="G1095" s="206"/>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ca="1" si="3218"/>
        <v>#NAME?</v>
      </c>
      <c r="D1096" s="127">
        <f t="shared" ca="1" si="3218"/>
        <v>1</v>
      </c>
      <c r="E1096" s="204"/>
      <c r="F1096" s="93"/>
      <c r="G1096" s="206"/>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ca="1" si="3218"/>
        <v>#NAME?</v>
      </c>
      <c r="D1097" s="127">
        <f t="shared" ca="1" si="3218"/>
        <v>1</v>
      </c>
      <c r="E1097" s="204"/>
      <c r="F1097" s="93"/>
      <c r="G1097" s="206"/>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ca="1" si="3218"/>
        <v>#NAME?</v>
      </c>
      <c r="D1098" s="127">
        <f t="shared" ca="1" si="3218"/>
        <v>1</v>
      </c>
      <c r="E1098" s="204"/>
      <c r="F1098" s="93"/>
      <c r="G1098" s="206"/>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ca="1" si="3218"/>
        <v>#NAME?</v>
      </c>
      <c r="D1099" s="127">
        <f t="shared" ca="1" si="3218"/>
        <v>1</v>
      </c>
      <c r="E1099" s="204"/>
      <c r="F1099" s="93"/>
      <c r="G1099" s="206"/>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ca="1" si="3218"/>
        <v>#NAME?</v>
      </c>
      <c r="D1100" s="127">
        <f t="shared" ca="1" si="3218"/>
        <v>1</v>
      </c>
      <c r="E1100" s="204"/>
      <c r="F1100" s="93"/>
      <c r="G1100" s="206"/>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ca="1" si="3218"/>
        <v>#NAME?</v>
      </c>
      <c r="D1101" s="127">
        <f t="shared" ca="1" si="3218"/>
        <v>1</v>
      </c>
      <c r="E1101" s="204"/>
      <c r="F1101" s="93"/>
      <c r="G1101" s="206"/>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ca="1" si="3218"/>
        <v>#NAME?</v>
      </c>
      <c r="D1102" s="127">
        <f t="shared" ca="1" si="3218"/>
        <v>1</v>
      </c>
      <c r="E1102" s="204"/>
      <c r="F1102" s="93"/>
      <c r="G1102" s="206"/>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ca="1" si="3218"/>
        <v>#NAME?</v>
      </c>
      <c r="D1103" s="127">
        <f t="shared" ca="1" si="3218"/>
        <v>1</v>
      </c>
      <c r="E1103" s="204"/>
      <c r="F1103" s="93"/>
      <c r="G1103" s="206"/>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ca="1" si="3218"/>
        <v>#NAME?</v>
      </c>
      <c r="D1104" s="127">
        <f t="shared" ca="1" si="3218"/>
        <v>1</v>
      </c>
      <c r="E1104" s="204"/>
      <c r="F1104" s="93"/>
      <c r="G1104" s="206"/>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ca="1" si="3218"/>
        <v>#NAME?</v>
      </c>
      <c r="D1105" s="127">
        <f t="shared" ca="1" si="3218"/>
        <v>1</v>
      </c>
      <c r="E1105" s="204"/>
      <c r="F1105" s="136"/>
      <c r="G1105" s="206"/>
      <c r="H1105" s="209"/>
      <c r="I1105" s="209"/>
      <c r="J1105" s="210"/>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 ca="1">IF(_xlfn.ISFORMULA(E1111),MAX(INDEX('BASE FORMAÇÃO'!A:A,B1107+1),1),E1111)</f>
        <v>#NAME?</v>
      </c>
      <c r="D1107" s="127">
        <f t="shared" ref="D1107" ca="1" si="3399">IFERROR(IF(C1107=C1097,D1097+1,1),1)</f>
        <v>1</v>
      </c>
      <c r="E1107" s="38" t="s">
        <v>9</v>
      </c>
      <c r="F1107" s="73"/>
      <c r="G1107" s="38" t="s">
        <v>15</v>
      </c>
      <c r="H1107" s="135" t="e">
        <f>INDEX('BASE FORMAÇÃO'!B:B,B1107+1)</f>
        <v>#VALUE!</v>
      </c>
      <c r="I1107" s="181" t="s">
        <v>16</v>
      </c>
      <c r="J1107" s="6" t="e">
        <f>INDEX('BASE FORMAÇÃO'!K:K,B1107+1)</f>
        <v>#VALUE!</v>
      </c>
      <c r="K1107" s="65"/>
      <c r="L1107" s="188" t="s">
        <v>10</v>
      </c>
      <c r="M1107" s="190"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ca="1" si="3401"/>
        <v>#NAME?</v>
      </c>
      <c r="D1108" s="127">
        <f t="shared" ca="1" si="3401"/>
        <v>1</v>
      </c>
      <c r="E1108" s="192">
        <f t="shared" ref="E1108" ca="1" si="3402">D1107</f>
        <v>1</v>
      </c>
      <c r="F1108" s="92"/>
      <c r="G1108" s="194" t="s">
        <v>1</v>
      </c>
      <c r="H1108" s="197" t="e">
        <f>INDEX('BASE FORMAÇÃO'!C:C,B1107+1)</f>
        <v>#VALUE!</v>
      </c>
      <c r="I1108" s="197"/>
      <c r="J1108" s="198"/>
      <c r="K1108" s="66"/>
      <c r="L1108" s="189"/>
      <c r="M1108" s="191"/>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ca="1" si="3403"/>
        <v>#NAME?</v>
      </c>
      <c r="D1109" s="127">
        <f t="shared" ca="1" si="3403"/>
        <v>1</v>
      </c>
      <c r="E1109" s="193"/>
      <c r="F1109" s="93"/>
      <c r="G1109" s="195"/>
      <c r="H1109" s="199"/>
      <c r="I1109" s="199"/>
      <c r="J1109" s="200"/>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ca="1" si="3404"/>
        <v>#NAME?</v>
      </c>
      <c r="D1110" s="127">
        <f t="shared" ca="1" si="3218"/>
        <v>1</v>
      </c>
      <c r="E1110" s="38" t="s">
        <v>313</v>
      </c>
      <c r="F1110" s="93"/>
      <c r="G1110" s="196"/>
      <c r="H1110" s="201"/>
      <c r="I1110" s="201"/>
      <c r="J1110" s="202"/>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ca="1" si="3405"/>
        <v>#NAME?</v>
      </c>
      <c r="D1111" s="127">
        <f t="shared" ca="1" si="3218"/>
        <v>1</v>
      </c>
      <c r="E1111" s="203" t="e">
        <f t="shared" ref="E1111" ca="1" si="3406">C1107</f>
        <v>#NAME?</v>
      </c>
      <c r="F1111" s="93"/>
      <c r="G1111" s="205" t="s">
        <v>304</v>
      </c>
      <c r="H1111" s="207"/>
      <c r="I1111" s="208"/>
      <c r="J1111" s="208"/>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ca="1" si="3409">C1111</f>
        <v>#NAME?</v>
      </c>
      <c r="D1112" s="127">
        <f t="shared" ca="1" si="3218"/>
        <v>1</v>
      </c>
      <c r="E1112" s="204"/>
      <c r="F1112" s="93"/>
      <c r="G1112" s="206"/>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ca="1" si="3410"/>
        <v>#NAME?</v>
      </c>
      <c r="D1113" s="127">
        <f t="shared" ca="1" si="3218"/>
        <v>1</v>
      </c>
      <c r="E1113" s="204"/>
      <c r="F1113" s="93"/>
      <c r="G1113" s="206"/>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ca="1" si="3416">C1113</f>
        <v>#NAME?</v>
      </c>
      <c r="D1114" s="127">
        <f t="shared" ca="1" si="3218"/>
        <v>1</v>
      </c>
      <c r="E1114" s="204"/>
      <c r="F1114" s="93"/>
      <c r="G1114" s="206"/>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ca="1" si="3416"/>
        <v>#NAME?</v>
      </c>
      <c r="D1115" s="127">
        <f t="shared" ca="1" si="3416"/>
        <v>1</v>
      </c>
      <c r="E1115" s="204"/>
      <c r="F1115" s="93"/>
      <c r="G1115" s="206"/>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ca="1" si="3416"/>
        <v>#NAME?</v>
      </c>
      <c r="D1116" s="127">
        <f t="shared" ca="1" si="3416"/>
        <v>1</v>
      </c>
      <c r="E1116" s="204"/>
      <c r="F1116" s="93"/>
      <c r="G1116" s="206"/>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ca="1" si="3416"/>
        <v>#NAME?</v>
      </c>
      <c r="D1117" s="127">
        <f t="shared" ca="1" si="3416"/>
        <v>1</v>
      </c>
      <c r="E1117" s="204"/>
      <c r="F1117" s="93"/>
      <c r="G1117" s="206"/>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ca="1" si="3416"/>
        <v>#NAME?</v>
      </c>
      <c r="D1118" s="127">
        <f t="shared" ca="1" si="3416"/>
        <v>1</v>
      </c>
      <c r="E1118" s="204"/>
      <c r="F1118" s="93"/>
      <c r="G1118" s="206"/>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ca="1" si="3416"/>
        <v>#NAME?</v>
      </c>
      <c r="D1119" s="127">
        <f t="shared" ca="1" si="3416"/>
        <v>1</v>
      </c>
      <c r="E1119" s="204"/>
      <c r="F1119" s="93"/>
      <c r="G1119" s="206"/>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ca="1" si="3416"/>
        <v>#NAME?</v>
      </c>
      <c r="D1120" s="127">
        <f t="shared" ca="1" si="3416"/>
        <v>1</v>
      </c>
      <c r="E1120" s="204"/>
      <c r="F1120" s="93"/>
      <c r="G1120" s="206"/>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ca="1" si="3416"/>
        <v>#NAME?</v>
      </c>
      <c r="D1121" s="127">
        <f t="shared" ca="1" si="3416"/>
        <v>1</v>
      </c>
      <c r="E1121" s="204"/>
      <c r="F1121" s="93"/>
      <c r="G1121" s="206"/>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ca="1" si="3416"/>
        <v>#NAME?</v>
      </c>
      <c r="D1122" s="127">
        <f t="shared" ca="1" si="3416"/>
        <v>1</v>
      </c>
      <c r="E1122" s="204"/>
      <c r="F1122" s="93"/>
      <c r="G1122" s="206"/>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ca="1" si="3416"/>
        <v>#NAME?</v>
      </c>
      <c r="D1123" s="127">
        <f t="shared" ca="1" si="3416"/>
        <v>1</v>
      </c>
      <c r="E1123" s="204"/>
      <c r="F1123" s="93"/>
      <c r="G1123" s="206"/>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ca="1" si="3416"/>
        <v>#NAME?</v>
      </c>
      <c r="D1124" s="127">
        <f t="shared" ca="1" si="3416"/>
        <v>1</v>
      </c>
      <c r="E1124" s="204"/>
      <c r="F1124" s="93"/>
      <c r="G1124" s="206"/>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ca="1" si="3416"/>
        <v>#NAME?</v>
      </c>
      <c r="D1125" s="127">
        <f t="shared" ca="1" si="3416"/>
        <v>1</v>
      </c>
      <c r="E1125" s="204"/>
      <c r="F1125" s="93"/>
      <c r="G1125" s="206"/>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ca="1" si="3416"/>
        <v>#NAME?</v>
      </c>
      <c r="D1126" s="127">
        <f t="shared" ca="1" si="3416"/>
        <v>1</v>
      </c>
      <c r="E1126" s="204"/>
      <c r="F1126" s="136"/>
      <c r="G1126" s="206"/>
      <c r="H1126" s="209"/>
      <c r="I1126" s="209"/>
      <c r="J1126" s="210"/>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 ca="1">IF(_xlfn.ISFORMULA(E1132),MAX(INDEX('BASE FORMAÇÃO'!A:A,B1128+1),1),E1132)</f>
        <v>#NAME?</v>
      </c>
      <c r="D1128" s="127">
        <f t="shared" ref="D1128" ca="1" si="3465">IFERROR(IF(C1128=C1118,D1118+1,1),1)</f>
        <v>1</v>
      </c>
      <c r="E1128" s="38" t="s">
        <v>9</v>
      </c>
      <c r="F1128" s="73"/>
      <c r="G1128" s="38" t="s">
        <v>15</v>
      </c>
      <c r="H1128" s="135" t="e">
        <f>INDEX('BASE FORMAÇÃO'!B:B,B1128+1)</f>
        <v>#VALUE!</v>
      </c>
      <c r="I1128" s="181" t="s">
        <v>16</v>
      </c>
      <c r="J1128" s="6" t="e">
        <f>INDEX('BASE FORMAÇÃO'!K:K,B1128+1)</f>
        <v>#VALUE!</v>
      </c>
      <c r="K1128" s="65"/>
      <c r="L1128" s="188" t="s">
        <v>10</v>
      </c>
      <c r="M1128" s="190"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ca="1" si="3467"/>
        <v>#NAME?</v>
      </c>
      <c r="D1129" s="127">
        <f t="shared" ca="1" si="3467"/>
        <v>1</v>
      </c>
      <c r="E1129" s="192">
        <f t="shared" ref="E1129" ca="1" si="3468">D1128</f>
        <v>1</v>
      </c>
      <c r="F1129" s="92"/>
      <c r="G1129" s="194" t="s">
        <v>1</v>
      </c>
      <c r="H1129" s="197" t="e">
        <f>INDEX('BASE FORMAÇÃO'!C:C,B1128+1)</f>
        <v>#VALUE!</v>
      </c>
      <c r="I1129" s="197"/>
      <c r="J1129" s="198"/>
      <c r="K1129" s="66"/>
      <c r="L1129" s="189"/>
      <c r="M1129" s="191"/>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ca="1" si="3469"/>
        <v>#NAME?</v>
      </c>
      <c r="D1130" s="127">
        <f t="shared" ca="1" si="3469"/>
        <v>1</v>
      </c>
      <c r="E1130" s="193"/>
      <c r="F1130" s="93"/>
      <c r="G1130" s="195"/>
      <c r="H1130" s="199"/>
      <c r="I1130" s="199"/>
      <c r="J1130" s="200"/>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ca="1" si="3470"/>
        <v>#NAME?</v>
      </c>
      <c r="D1131" s="127">
        <f t="shared" ca="1" si="3416"/>
        <v>1</v>
      </c>
      <c r="E1131" s="38" t="s">
        <v>313</v>
      </c>
      <c r="F1131" s="93"/>
      <c r="G1131" s="196"/>
      <c r="H1131" s="201"/>
      <c r="I1131" s="201"/>
      <c r="J1131" s="202"/>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ca="1" si="3471"/>
        <v>#NAME?</v>
      </c>
      <c r="D1132" s="127">
        <f t="shared" ca="1" si="3416"/>
        <v>1</v>
      </c>
      <c r="E1132" s="203" t="e">
        <f t="shared" ref="E1132" ca="1" si="3472">C1128</f>
        <v>#NAME?</v>
      </c>
      <c r="F1132" s="93"/>
      <c r="G1132" s="205" t="s">
        <v>304</v>
      </c>
      <c r="H1132" s="207"/>
      <c r="I1132" s="208"/>
      <c r="J1132" s="208"/>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ca="1" si="3475">C1132</f>
        <v>#NAME?</v>
      </c>
      <c r="D1133" s="127">
        <f t="shared" ca="1" si="3416"/>
        <v>1</v>
      </c>
      <c r="E1133" s="204"/>
      <c r="F1133" s="93"/>
      <c r="G1133" s="206"/>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ca="1" si="3476"/>
        <v>#NAME?</v>
      </c>
      <c r="D1134" s="127">
        <f t="shared" ca="1" si="3416"/>
        <v>1</v>
      </c>
      <c r="E1134" s="204"/>
      <c r="F1134" s="93"/>
      <c r="G1134" s="206"/>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ca="1" si="3482">C1134</f>
        <v>#NAME?</v>
      </c>
      <c r="D1135" s="127">
        <f t="shared" ca="1" si="3416"/>
        <v>1</v>
      </c>
      <c r="E1135" s="204"/>
      <c r="F1135" s="93"/>
      <c r="G1135" s="206"/>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ca="1" si="3416"/>
        <v>#NAME?</v>
      </c>
      <c r="D1136" s="127">
        <f t="shared" ca="1" si="3416"/>
        <v>1</v>
      </c>
      <c r="E1136" s="204"/>
      <c r="F1136" s="93"/>
      <c r="G1136" s="206"/>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ca="1" si="3416"/>
        <v>#NAME?</v>
      </c>
      <c r="D1137" s="127">
        <f t="shared" ca="1" si="3416"/>
        <v>1</v>
      </c>
      <c r="E1137" s="204"/>
      <c r="F1137" s="93"/>
      <c r="G1137" s="206"/>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ca="1" si="3416"/>
        <v>#NAME?</v>
      </c>
      <c r="D1138" s="127">
        <f t="shared" ca="1" si="3416"/>
        <v>1</v>
      </c>
      <c r="E1138" s="204"/>
      <c r="F1138" s="93"/>
      <c r="G1138" s="206"/>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ca="1" si="3416"/>
        <v>#NAME?</v>
      </c>
      <c r="D1139" s="127">
        <f t="shared" ca="1" si="3416"/>
        <v>1</v>
      </c>
      <c r="E1139" s="204"/>
      <c r="F1139" s="93"/>
      <c r="G1139" s="206"/>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ca="1" si="3416"/>
        <v>#NAME?</v>
      </c>
      <c r="D1140" s="127">
        <f t="shared" ca="1" si="3416"/>
        <v>1</v>
      </c>
      <c r="E1140" s="204"/>
      <c r="F1140" s="93"/>
      <c r="G1140" s="206"/>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ca="1" si="3416"/>
        <v>#NAME?</v>
      </c>
      <c r="D1141" s="127">
        <f t="shared" ca="1" si="3416"/>
        <v>1</v>
      </c>
      <c r="E1141" s="204"/>
      <c r="F1141" s="93"/>
      <c r="G1141" s="206"/>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ca="1" si="3416"/>
        <v>#NAME?</v>
      </c>
      <c r="D1142" s="127">
        <f t="shared" ca="1" si="3416"/>
        <v>1</v>
      </c>
      <c r="E1142" s="204"/>
      <c r="F1142" s="93"/>
      <c r="G1142" s="206"/>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ca="1" si="3416"/>
        <v>#NAME?</v>
      </c>
      <c r="D1143" s="127">
        <f t="shared" ca="1" si="3416"/>
        <v>1</v>
      </c>
      <c r="E1143" s="204"/>
      <c r="F1143" s="93"/>
      <c r="G1143" s="206"/>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ca="1" si="3416"/>
        <v>#NAME?</v>
      </c>
      <c r="D1144" s="127">
        <f t="shared" ca="1" si="3416"/>
        <v>1</v>
      </c>
      <c r="E1144" s="204"/>
      <c r="F1144" s="93"/>
      <c r="G1144" s="206"/>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ca="1" si="3416"/>
        <v>#NAME?</v>
      </c>
      <c r="D1145" s="127">
        <f t="shared" ca="1" si="3416"/>
        <v>1</v>
      </c>
      <c r="E1145" s="204"/>
      <c r="F1145" s="93"/>
      <c r="G1145" s="206"/>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ca="1" si="3416"/>
        <v>#NAME?</v>
      </c>
      <c r="D1146" s="127">
        <f t="shared" ca="1" si="3416"/>
        <v>1</v>
      </c>
      <c r="E1146" s="204"/>
      <c r="F1146" s="93"/>
      <c r="G1146" s="206"/>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ca="1" si="3416"/>
        <v>#NAME?</v>
      </c>
      <c r="D1147" s="127">
        <f t="shared" ca="1" si="3416"/>
        <v>1</v>
      </c>
      <c r="E1147" s="204"/>
      <c r="F1147" s="136"/>
      <c r="G1147" s="206"/>
      <c r="H1147" s="209"/>
      <c r="I1147" s="209"/>
      <c r="J1147" s="210"/>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 ca="1">IF(_xlfn.ISFORMULA(E1153),MAX(INDEX('BASE FORMAÇÃO'!A:A,B1149+1),1),E1153)</f>
        <v>#NAME?</v>
      </c>
      <c r="D1149" s="127">
        <f t="shared" ref="D1149" ca="1" si="3531">IFERROR(IF(C1149=C1139,D1139+1,1),1)</f>
        <v>1</v>
      </c>
      <c r="E1149" s="38" t="s">
        <v>9</v>
      </c>
      <c r="F1149" s="73"/>
      <c r="G1149" s="38" t="s">
        <v>15</v>
      </c>
      <c r="H1149" s="135" t="e">
        <f>INDEX('BASE FORMAÇÃO'!B:B,B1149+1)</f>
        <v>#VALUE!</v>
      </c>
      <c r="I1149" s="181" t="s">
        <v>16</v>
      </c>
      <c r="J1149" s="6" t="e">
        <f>INDEX('BASE FORMAÇÃO'!K:K,B1149+1)</f>
        <v>#VALUE!</v>
      </c>
      <c r="K1149" s="65"/>
      <c r="L1149" s="188" t="s">
        <v>10</v>
      </c>
      <c r="M1149" s="190"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ca="1" si="3533"/>
        <v>#NAME?</v>
      </c>
      <c r="D1150" s="127">
        <f t="shared" ca="1" si="3533"/>
        <v>1</v>
      </c>
      <c r="E1150" s="192">
        <f t="shared" ref="E1150" ca="1" si="3534">D1149</f>
        <v>1</v>
      </c>
      <c r="F1150" s="92"/>
      <c r="G1150" s="194" t="s">
        <v>1</v>
      </c>
      <c r="H1150" s="197" t="e">
        <f>INDEX('BASE FORMAÇÃO'!C:C,B1149+1)</f>
        <v>#VALUE!</v>
      </c>
      <c r="I1150" s="197"/>
      <c r="J1150" s="198"/>
      <c r="K1150" s="66"/>
      <c r="L1150" s="189"/>
      <c r="M1150" s="191"/>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ca="1" si="3535"/>
        <v>#NAME?</v>
      </c>
      <c r="D1151" s="127">
        <f t="shared" ca="1" si="3535"/>
        <v>1</v>
      </c>
      <c r="E1151" s="193"/>
      <c r="F1151" s="93"/>
      <c r="G1151" s="195"/>
      <c r="H1151" s="199"/>
      <c r="I1151" s="199"/>
      <c r="J1151" s="200"/>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ca="1" si="3536"/>
        <v>#NAME?</v>
      </c>
      <c r="D1152" s="127">
        <f t="shared" ca="1" si="3416"/>
        <v>1</v>
      </c>
      <c r="E1152" s="38" t="s">
        <v>313</v>
      </c>
      <c r="F1152" s="93"/>
      <c r="G1152" s="196"/>
      <c r="H1152" s="201"/>
      <c r="I1152" s="201"/>
      <c r="J1152" s="202"/>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ca="1" si="3537"/>
        <v>#NAME?</v>
      </c>
      <c r="D1153" s="127">
        <f t="shared" ca="1" si="3416"/>
        <v>1</v>
      </c>
      <c r="E1153" s="203" t="e">
        <f t="shared" ref="E1153" ca="1" si="3538">C1149</f>
        <v>#NAME?</v>
      </c>
      <c r="F1153" s="93"/>
      <c r="G1153" s="205" t="s">
        <v>304</v>
      </c>
      <c r="H1153" s="207"/>
      <c r="I1153" s="208"/>
      <c r="J1153" s="208"/>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ca="1" si="3541">C1153</f>
        <v>#NAME?</v>
      </c>
      <c r="D1154" s="127">
        <f t="shared" ca="1" si="3416"/>
        <v>1</v>
      </c>
      <c r="E1154" s="204"/>
      <c r="F1154" s="93"/>
      <c r="G1154" s="206"/>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ca="1" si="3542"/>
        <v>#NAME?</v>
      </c>
      <c r="D1155" s="127">
        <f t="shared" ca="1" si="3416"/>
        <v>1</v>
      </c>
      <c r="E1155" s="204"/>
      <c r="F1155" s="93"/>
      <c r="G1155" s="206"/>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ca="1" si="3548">C1155</f>
        <v>#NAME?</v>
      </c>
      <c r="D1156" s="127">
        <f t="shared" ca="1" si="3416"/>
        <v>1</v>
      </c>
      <c r="E1156" s="204"/>
      <c r="F1156" s="93"/>
      <c r="G1156" s="206"/>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ca="1" si="3416"/>
        <v>#NAME?</v>
      </c>
      <c r="D1157" s="127">
        <f t="shared" ca="1" si="3416"/>
        <v>1</v>
      </c>
      <c r="E1157" s="204"/>
      <c r="F1157" s="93"/>
      <c r="G1157" s="206"/>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ca="1" si="3416"/>
        <v>#NAME?</v>
      </c>
      <c r="D1158" s="127">
        <f t="shared" ca="1" si="3416"/>
        <v>1</v>
      </c>
      <c r="E1158" s="204"/>
      <c r="F1158" s="93"/>
      <c r="G1158" s="206"/>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ca="1" si="3416"/>
        <v>#NAME?</v>
      </c>
      <c r="D1159" s="127">
        <f t="shared" ca="1" si="3416"/>
        <v>1</v>
      </c>
      <c r="E1159" s="204"/>
      <c r="F1159" s="93"/>
      <c r="G1159" s="206"/>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ca="1" si="3416"/>
        <v>#NAME?</v>
      </c>
      <c r="D1160" s="127">
        <f t="shared" ca="1" si="3416"/>
        <v>1</v>
      </c>
      <c r="E1160" s="204"/>
      <c r="F1160" s="93"/>
      <c r="G1160" s="206"/>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ca="1" si="3416"/>
        <v>#NAME?</v>
      </c>
      <c r="D1161" s="127">
        <f t="shared" ca="1" si="3416"/>
        <v>1</v>
      </c>
      <c r="E1161" s="204"/>
      <c r="F1161" s="93"/>
      <c r="G1161" s="206"/>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ca="1" si="3416"/>
        <v>#NAME?</v>
      </c>
      <c r="D1162" s="127">
        <f t="shared" ca="1" si="3416"/>
        <v>1</v>
      </c>
      <c r="E1162" s="204"/>
      <c r="F1162" s="93"/>
      <c r="G1162" s="206"/>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ca="1" si="3416"/>
        <v>#NAME?</v>
      </c>
      <c r="D1163" s="127">
        <f t="shared" ca="1" si="3416"/>
        <v>1</v>
      </c>
      <c r="E1163" s="204"/>
      <c r="F1163" s="93"/>
      <c r="G1163" s="206"/>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ca="1" si="3416"/>
        <v>#NAME?</v>
      </c>
      <c r="D1164" s="127">
        <f t="shared" ca="1" si="3416"/>
        <v>1</v>
      </c>
      <c r="E1164" s="204"/>
      <c r="F1164" s="93"/>
      <c r="G1164" s="206"/>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ca="1" si="3416"/>
        <v>#NAME?</v>
      </c>
      <c r="D1165" s="127">
        <f t="shared" ca="1" si="3416"/>
        <v>1</v>
      </c>
      <c r="E1165" s="204"/>
      <c r="F1165" s="93"/>
      <c r="G1165" s="206"/>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ca="1" si="3416"/>
        <v>#NAME?</v>
      </c>
      <c r="D1166" s="127">
        <f t="shared" ca="1" si="3416"/>
        <v>1</v>
      </c>
      <c r="E1166" s="204"/>
      <c r="F1166" s="93"/>
      <c r="G1166" s="206"/>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ca="1" si="3416"/>
        <v>#NAME?</v>
      </c>
      <c r="D1167" s="127">
        <f t="shared" ca="1" si="3416"/>
        <v>1</v>
      </c>
      <c r="E1167" s="204"/>
      <c r="F1167" s="93"/>
      <c r="G1167" s="206"/>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ca="1" si="3416"/>
        <v>#NAME?</v>
      </c>
      <c r="D1168" s="127">
        <f t="shared" ca="1" si="3416"/>
        <v>1</v>
      </c>
      <c r="E1168" s="204"/>
      <c r="F1168" s="136"/>
      <c r="G1168" s="206"/>
      <c r="H1168" s="209"/>
      <c r="I1168" s="209"/>
      <c r="J1168" s="210"/>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 ca="1">IF(_xlfn.ISFORMULA(E1174),MAX(INDEX('BASE FORMAÇÃO'!A:A,B1170+1),1),E1174)</f>
        <v>#NAME?</v>
      </c>
      <c r="D1170" s="127">
        <f t="shared" ref="D1170" ca="1" si="3597">IFERROR(IF(C1170=C1160,D1160+1,1),1)</f>
        <v>1</v>
      </c>
      <c r="E1170" s="38" t="s">
        <v>9</v>
      </c>
      <c r="F1170" s="73"/>
      <c r="G1170" s="38" t="s">
        <v>15</v>
      </c>
      <c r="H1170" s="135" t="e">
        <f>INDEX('BASE FORMAÇÃO'!B:B,B1170+1)</f>
        <v>#VALUE!</v>
      </c>
      <c r="I1170" s="181" t="s">
        <v>16</v>
      </c>
      <c r="J1170" s="6" t="e">
        <f>INDEX('BASE FORMAÇÃO'!K:K,B1170+1)</f>
        <v>#VALUE!</v>
      </c>
      <c r="K1170" s="65"/>
      <c r="L1170" s="188" t="s">
        <v>10</v>
      </c>
      <c r="M1170" s="190"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ca="1" si="3599"/>
        <v>#NAME?</v>
      </c>
      <c r="D1171" s="127">
        <f t="shared" ca="1" si="3599"/>
        <v>1</v>
      </c>
      <c r="E1171" s="192">
        <f t="shared" ref="E1171" ca="1" si="3600">D1170</f>
        <v>1</v>
      </c>
      <c r="F1171" s="92"/>
      <c r="G1171" s="194" t="s">
        <v>1</v>
      </c>
      <c r="H1171" s="197" t="e">
        <f>INDEX('BASE FORMAÇÃO'!C:C,B1170+1)</f>
        <v>#VALUE!</v>
      </c>
      <c r="I1171" s="197"/>
      <c r="J1171" s="198"/>
      <c r="K1171" s="66"/>
      <c r="L1171" s="189"/>
      <c r="M1171" s="191"/>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ca="1" si="3601"/>
        <v>#NAME?</v>
      </c>
      <c r="D1172" s="127">
        <f t="shared" ca="1" si="3601"/>
        <v>1</v>
      </c>
      <c r="E1172" s="193"/>
      <c r="F1172" s="93"/>
      <c r="G1172" s="195"/>
      <c r="H1172" s="199"/>
      <c r="I1172" s="199"/>
      <c r="J1172" s="200"/>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ca="1" si="3602"/>
        <v>#NAME?</v>
      </c>
      <c r="D1173" s="127">
        <f t="shared" ca="1" si="3416"/>
        <v>1</v>
      </c>
      <c r="E1173" s="38" t="s">
        <v>313</v>
      </c>
      <c r="F1173" s="93"/>
      <c r="G1173" s="196"/>
      <c r="H1173" s="201"/>
      <c r="I1173" s="201"/>
      <c r="J1173" s="202"/>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ca="1" si="3603"/>
        <v>#NAME?</v>
      </c>
      <c r="D1174" s="127">
        <f t="shared" ca="1" si="3416"/>
        <v>1</v>
      </c>
      <c r="E1174" s="203" t="e">
        <f t="shared" ref="E1174" ca="1" si="3604">C1170</f>
        <v>#NAME?</v>
      </c>
      <c r="F1174" s="93"/>
      <c r="G1174" s="205" t="s">
        <v>304</v>
      </c>
      <c r="H1174" s="207"/>
      <c r="I1174" s="208"/>
      <c r="J1174" s="208"/>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ca="1" si="3607">C1174</f>
        <v>#NAME?</v>
      </c>
      <c r="D1175" s="127">
        <f t="shared" ca="1" si="3416"/>
        <v>1</v>
      </c>
      <c r="E1175" s="204"/>
      <c r="F1175" s="93"/>
      <c r="G1175" s="206"/>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ca="1" si="3608"/>
        <v>#NAME?</v>
      </c>
      <c r="D1176" s="127">
        <f t="shared" ca="1" si="3416"/>
        <v>1</v>
      </c>
      <c r="E1176" s="204"/>
      <c r="F1176" s="93"/>
      <c r="G1176" s="206"/>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ca="1" si="3614">C1176</f>
        <v>#NAME?</v>
      </c>
      <c r="D1177" s="127">
        <f t="shared" ca="1" si="3416"/>
        <v>1</v>
      </c>
      <c r="E1177" s="204"/>
      <c r="F1177" s="93"/>
      <c r="G1177" s="206"/>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ca="1" si="3614"/>
        <v>#NAME?</v>
      </c>
      <c r="D1178" s="127">
        <f t="shared" ca="1" si="3614"/>
        <v>1</v>
      </c>
      <c r="E1178" s="204"/>
      <c r="F1178" s="93"/>
      <c r="G1178" s="206"/>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ca="1" si="3614"/>
        <v>#NAME?</v>
      </c>
      <c r="D1179" s="127">
        <f t="shared" ca="1" si="3614"/>
        <v>1</v>
      </c>
      <c r="E1179" s="204"/>
      <c r="F1179" s="93"/>
      <c r="G1179" s="206"/>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ca="1" si="3614"/>
        <v>#NAME?</v>
      </c>
      <c r="D1180" s="127">
        <f t="shared" ca="1" si="3614"/>
        <v>1</v>
      </c>
      <c r="E1180" s="204"/>
      <c r="F1180" s="93"/>
      <c r="G1180" s="206"/>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ca="1" si="3614"/>
        <v>#NAME?</v>
      </c>
      <c r="D1181" s="127">
        <f t="shared" ca="1" si="3614"/>
        <v>1</v>
      </c>
      <c r="E1181" s="204"/>
      <c r="F1181" s="93"/>
      <c r="G1181" s="206"/>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ca="1" si="3614"/>
        <v>#NAME?</v>
      </c>
      <c r="D1182" s="127">
        <f t="shared" ca="1" si="3614"/>
        <v>1</v>
      </c>
      <c r="E1182" s="204"/>
      <c r="F1182" s="93"/>
      <c r="G1182" s="206"/>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ca="1" si="3614"/>
        <v>#NAME?</v>
      </c>
      <c r="D1183" s="127">
        <f t="shared" ca="1" si="3614"/>
        <v>1</v>
      </c>
      <c r="E1183" s="204"/>
      <c r="F1183" s="93"/>
      <c r="G1183" s="206"/>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ca="1" si="3614"/>
        <v>#NAME?</v>
      </c>
      <c r="D1184" s="127">
        <f t="shared" ca="1" si="3614"/>
        <v>1</v>
      </c>
      <c r="E1184" s="204"/>
      <c r="F1184" s="93"/>
      <c r="G1184" s="206"/>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ca="1" si="3614"/>
        <v>#NAME?</v>
      </c>
      <c r="D1185" s="127">
        <f t="shared" ca="1" si="3614"/>
        <v>1</v>
      </c>
      <c r="E1185" s="204"/>
      <c r="F1185" s="93"/>
      <c r="G1185" s="206"/>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ca="1" si="3614"/>
        <v>#NAME?</v>
      </c>
      <c r="D1186" s="127">
        <f t="shared" ca="1" si="3614"/>
        <v>1</v>
      </c>
      <c r="E1186" s="204"/>
      <c r="F1186" s="93"/>
      <c r="G1186" s="206"/>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ca="1" si="3614"/>
        <v>#NAME?</v>
      </c>
      <c r="D1187" s="127">
        <f t="shared" ca="1" si="3614"/>
        <v>1</v>
      </c>
      <c r="E1187" s="204"/>
      <c r="F1187" s="93"/>
      <c r="G1187" s="206"/>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ca="1" si="3614"/>
        <v>#NAME?</v>
      </c>
      <c r="D1188" s="127">
        <f t="shared" ca="1" si="3614"/>
        <v>1</v>
      </c>
      <c r="E1188" s="204"/>
      <c r="F1188" s="93"/>
      <c r="G1188" s="206"/>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ca="1" si="3614"/>
        <v>#NAME?</v>
      </c>
      <c r="D1189" s="127">
        <f t="shared" ca="1" si="3614"/>
        <v>1</v>
      </c>
      <c r="E1189" s="204"/>
      <c r="F1189" s="136"/>
      <c r="G1189" s="206"/>
      <c r="H1189" s="209"/>
      <c r="I1189" s="209"/>
      <c r="J1189" s="210"/>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 ca="1">IF(_xlfn.ISFORMULA(E1195),MAX(INDEX('BASE FORMAÇÃO'!A:A,B1191+1),1),E1195)</f>
        <v>#NAME?</v>
      </c>
      <c r="D1191" s="127">
        <f t="shared" ref="D1191" ca="1" si="3663">IFERROR(IF(C1191=C1181,D1181+1,1),1)</f>
        <v>1</v>
      </c>
      <c r="E1191" s="38" t="s">
        <v>9</v>
      </c>
      <c r="F1191" s="73"/>
      <c r="G1191" s="38" t="s">
        <v>15</v>
      </c>
      <c r="H1191" s="135" t="e">
        <f>INDEX('BASE FORMAÇÃO'!B:B,B1191+1)</f>
        <v>#VALUE!</v>
      </c>
      <c r="I1191" s="181" t="s">
        <v>16</v>
      </c>
      <c r="J1191" s="6" t="e">
        <f>INDEX('BASE FORMAÇÃO'!K:K,B1191+1)</f>
        <v>#VALUE!</v>
      </c>
      <c r="K1191" s="65"/>
      <c r="L1191" s="188" t="s">
        <v>10</v>
      </c>
      <c r="M1191" s="190"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ca="1" si="3665"/>
        <v>#NAME?</v>
      </c>
      <c r="D1192" s="127">
        <f t="shared" ca="1" si="3665"/>
        <v>1</v>
      </c>
      <c r="E1192" s="192">
        <f t="shared" ref="E1192" ca="1" si="3666">D1191</f>
        <v>1</v>
      </c>
      <c r="F1192" s="92"/>
      <c r="G1192" s="194" t="s">
        <v>1</v>
      </c>
      <c r="H1192" s="197" t="e">
        <f>INDEX('BASE FORMAÇÃO'!C:C,B1191+1)</f>
        <v>#VALUE!</v>
      </c>
      <c r="I1192" s="197"/>
      <c r="J1192" s="198"/>
      <c r="K1192" s="66"/>
      <c r="L1192" s="189"/>
      <c r="M1192" s="191"/>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ca="1" si="3667"/>
        <v>#NAME?</v>
      </c>
      <c r="D1193" s="127">
        <f t="shared" ca="1" si="3667"/>
        <v>1</v>
      </c>
      <c r="E1193" s="193"/>
      <c r="F1193" s="93"/>
      <c r="G1193" s="195"/>
      <c r="H1193" s="199"/>
      <c r="I1193" s="199"/>
      <c r="J1193" s="200"/>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ca="1" si="3668"/>
        <v>#NAME?</v>
      </c>
      <c r="D1194" s="127">
        <f t="shared" ca="1" si="3614"/>
        <v>1</v>
      </c>
      <c r="E1194" s="38" t="s">
        <v>313</v>
      </c>
      <c r="F1194" s="93"/>
      <c r="G1194" s="196"/>
      <c r="H1194" s="201"/>
      <c r="I1194" s="201"/>
      <c r="J1194" s="202"/>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ca="1" si="3669"/>
        <v>#NAME?</v>
      </c>
      <c r="D1195" s="127">
        <f t="shared" ca="1" si="3614"/>
        <v>1</v>
      </c>
      <c r="E1195" s="203" t="e">
        <f t="shared" ref="E1195" ca="1" si="3670">C1191</f>
        <v>#NAME?</v>
      </c>
      <c r="F1195" s="93"/>
      <c r="G1195" s="205" t="s">
        <v>304</v>
      </c>
      <c r="H1195" s="207"/>
      <c r="I1195" s="208"/>
      <c r="J1195" s="208"/>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ca="1" si="3673">C1195</f>
        <v>#NAME?</v>
      </c>
      <c r="D1196" s="127">
        <f t="shared" ca="1" si="3614"/>
        <v>1</v>
      </c>
      <c r="E1196" s="204"/>
      <c r="F1196" s="93"/>
      <c r="G1196" s="206"/>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ca="1" si="3674"/>
        <v>#NAME?</v>
      </c>
      <c r="D1197" s="127">
        <f t="shared" ca="1" si="3614"/>
        <v>1</v>
      </c>
      <c r="E1197" s="204"/>
      <c r="F1197" s="93"/>
      <c r="G1197" s="206"/>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ca="1" si="3680">C1197</f>
        <v>#NAME?</v>
      </c>
      <c r="D1198" s="127">
        <f t="shared" ca="1" si="3614"/>
        <v>1</v>
      </c>
      <c r="E1198" s="204"/>
      <c r="F1198" s="93"/>
      <c r="G1198" s="206"/>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ca="1" si="3614"/>
        <v>#NAME?</v>
      </c>
      <c r="D1199" s="127">
        <f t="shared" ca="1" si="3614"/>
        <v>1</v>
      </c>
      <c r="E1199" s="204"/>
      <c r="F1199" s="93"/>
      <c r="G1199" s="206"/>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ca="1" si="3614"/>
        <v>#NAME?</v>
      </c>
      <c r="D1200" s="127">
        <f t="shared" ca="1" si="3614"/>
        <v>1</v>
      </c>
      <c r="E1200" s="204"/>
      <c r="F1200" s="93"/>
      <c r="G1200" s="206"/>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ca="1" si="3614"/>
        <v>#NAME?</v>
      </c>
      <c r="D1201" s="127">
        <f t="shared" ca="1" si="3614"/>
        <v>1</v>
      </c>
      <c r="E1201" s="204"/>
      <c r="F1201" s="93"/>
      <c r="G1201" s="206"/>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ca="1" si="3614"/>
        <v>#NAME?</v>
      </c>
      <c r="D1202" s="127">
        <f t="shared" ca="1" si="3614"/>
        <v>1</v>
      </c>
      <c r="E1202" s="204"/>
      <c r="F1202" s="93"/>
      <c r="G1202" s="206"/>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ca="1" si="3614"/>
        <v>#NAME?</v>
      </c>
      <c r="D1203" s="127">
        <f t="shared" ca="1" si="3614"/>
        <v>1</v>
      </c>
      <c r="E1203" s="204"/>
      <c r="F1203" s="93"/>
      <c r="G1203" s="206"/>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ca="1" si="3614"/>
        <v>#NAME?</v>
      </c>
      <c r="D1204" s="127">
        <f t="shared" ca="1" si="3614"/>
        <v>1</v>
      </c>
      <c r="E1204" s="204"/>
      <c r="F1204" s="93"/>
      <c r="G1204" s="206"/>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ca="1" si="3614"/>
        <v>#NAME?</v>
      </c>
      <c r="D1205" s="127">
        <f t="shared" ca="1" si="3614"/>
        <v>1</v>
      </c>
      <c r="E1205" s="204"/>
      <c r="F1205" s="93"/>
      <c r="G1205" s="206"/>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ca="1" si="3614"/>
        <v>#NAME?</v>
      </c>
      <c r="D1206" s="127">
        <f t="shared" ca="1" si="3614"/>
        <v>1</v>
      </c>
      <c r="E1206" s="204"/>
      <c r="F1206" s="93"/>
      <c r="G1206" s="206"/>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ca="1" si="3614"/>
        <v>#NAME?</v>
      </c>
      <c r="D1207" s="127">
        <f t="shared" ca="1" si="3614"/>
        <v>1</v>
      </c>
      <c r="E1207" s="204"/>
      <c r="F1207" s="93"/>
      <c r="G1207" s="206"/>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ca="1" si="3614"/>
        <v>#NAME?</v>
      </c>
      <c r="D1208" s="127">
        <f t="shared" ca="1" si="3614"/>
        <v>1</v>
      </c>
      <c r="E1208" s="204"/>
      <c r="F1208" s="93"/>
      <c r="G1208" s="206"/>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ca="1" si="3614"/>
        <v>#NAME?</v>
      </c>
      <c r="D1209" s="127">
        <f t="shared" ca="1" si="3614"/>
        <v>1</v>
      </c>
      <c r="E1209" s="204"/>
      <c r="F1209" s="93"/>
      <c r="G1209" s="206"/>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ca="1" si="3614"/>
        <v>#NAME?</v>
      </c>
      <c r="D1210" s="127">
        <f t="shared" ca="1" si="3614"/>
        <v>1</v>
      </c>
      <c r="E1210" s="204"/>
      <c r="F1210" s="136"/>
      <c r="G1210" s="206"/>
      <c r="H1210" s="209"/>
      <c r="I1210" s="209"/>
      <c r="J1210" s="210"/>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 ca="1">IF(_xlfn.ISFORMULA(E1216),MAX(INDEX('BASE FORMAÇÃO'!A:A,B1212+1),1),E1216)</f>
        <v>#NAME?</v>
      </c>
      <c r="D1212" s="127">
        <f t="shared" ref="D1212" ca="1" si="3729">IFERROR(IF(C1212=C1202,D1202+1,1),1)</f>
        <v>1</v>
      </c>
      <c r="E1212" s="38" t="s">
        <v>9</v>
      </c>
      <c r="F1212" s="73"/>
      <c r="G1212" s="38" t="s">
        <v>15</v>
      </c>
      <c r="H1212" s="135" t="e">
        <f>INDEX('BASE FORMAÇÃO'!B:B,B1212+1)</f>
        <v>#VALUE!</v>
      </c>
      <c r="I1212" s="181" t="s">
        <v>16</v>
      </c>
      <c r="J1212" s="6" t="e">
        <f>INDEX('BASE FORMAÇÃO'!K:K,B1212+1)</f>
        <v>#VALUE!</v>
      </c>
      <c r="K1212" s="65"/>
      <c r="L1212" s="188" t="s">
        <v>10</v>
      </c>
      <c r="M1212" s="190"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ca="1" si="3731"/>
        <v>#NAME?</v>
      </c>
      <c r="D1213" s="127">
        <f t="shared" ca="1" si="3731"/>
        <v>1</v>
      </c>
      <c r="E1213" s="192">
        <f t="shared" ref="E1213" ca="1" si="3732">D1212</f>
        <v>1</v>
      </c>
      <c r="F1213" s="92"/>
      <c r="G1213" s="194" t="s">
        <v>1</v>
      </c>
      <c r="H1213" s="197" t="e">
        <f>INDEX('BASE FORMAÇÃO'!C:C,B1212+1)</f>
        <v>#VALUE!</v>
      </c>
      <c r="I1213" s="197"/>
      <c r="J1213" s="198"/>
      <c r="K1213" s="66"/>
      <c r="L1213" s="189"/>
      <c r="M1213" s="191"/>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ca="1" si="3733"/>
        <v>#NAME?</v>
      </c>
      <c r="D1214" s="127">
        <f t="shared" ca="1" si="3733"/>
        <v>1</v>
      </c>
      <c r="E1214" s="193"/>
      <c r="F1214" s="93"/>
      <c r="G1214" s="195"/>
      <c r="H1214" s="199"/>
      <c r="I1214" s="199"/>
      <c r="J1214" s="200"/>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ca="1" si="3734"/>
        <v>#NAME?</v>
      </c>
      <c r="D1215" s="127">
        <f t="shared" ca="1" si="3614"/>
        <v>1</v>
      </c>
      <c r="E1215" s="38" t="s">
        <v>313</v>
      </c>
      <c r="F1215" s="93"/>
      <c r="G1215" s="196"/>
      <c r="H1215" s="201"/>
      <c r="I1215" s="201"/>
      <c r="J1215" s="202"/>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ca="1" si="3735"/>
        <v>#NAME?</v>
      </c>
      <c r="D1216" s="127">
        <f t="shared" ca="1" si="3614"/>
        <v>1</v>
      </c>
      <c r="E1216" s="203" t="e">
        <f t="shared" ref="E1216" ca="1" si="3736">C1212</f>
        <v>#NAME?</v>
      </c>
      <c r="F1216" s="93"/>
      <c r="G1216" s="205" t="s">
        <v>304</v>
      </c>
      <c r="H1216" s="207"/>
      <c r="I1216" s="208"/>
      <c r="J1216" s="208"/>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ca="1" si="3739">C1216</f>
        <v>#NAME?</v>
      </c>
      <c r="D1217" s="127">
        <f t="shared" ca="1" si="3614"/>
        <v>1</v>
      </c>
      <c r="E1217" s="204"/>
      <c r="F1217" s="93"/>
      <c r="G1217" s="206"/>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ca="1" si="3740"/>
        <v>#NAME?</v>
      </c>
      <c r="D1218" s="127">
        <f t="shared" ca="1" si="3614"/>
        <v>1</v>
      </c>
      <c r="E1218" s="204"/>
      <c r="F1218" s="93"/>
      <c r="G1218" s="206"/>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ca="1" si="3746">C1218</f>
        <v>#NAME?</v>
      </c>
      <c r="D1219" s="127">
        <f t="shared" ca="1" si="3614"/>
        <v>1</v>
      </c>
      <c r="E1219" s="204"/>
      <c r="F1219" s="93"/>
      <c r="G1219" s="206"/>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ca="1" si="3614"/>
        <v>#NAME?</v>
      </c>
      <c r="D1220" s="127">
        <f t="shared" ca="1" si="3614"/>
        <v>1</v>
      </c>
      <c r="E1220" s="204"/>
      <c r="F1220" s="93"/>
      <c r="G1220" s="206"/>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ca="1" si="3614"/>
        <v>#NAME?</v>
      </c>
      <c r="D1221" s="127">
        <f t="shared" ca="1" si="3614"/>
        <v>1</v>
      </c>
      <c r="E1221" s="204"/>
      <c r="F1221" s="93"/>
      <c r="G1221" s="206"/>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ca="1" si="3614"/>
        <v>#NAME?</v>
      </c>
      <c r="D1222" s="127">
        <f t="shared" ca="1" si="3614"/>
        <v>1</v>
      </c>
      <c r="E1222" s="204"/>
      <c r="F1222" s="93"/>
      <c r="G1222" s="206"/>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ca="1" si="3614"/>
        <v>#NAME?</v>
      </c>
      <c r="D1223" s="127">
        <f t="shared" ca="1" si="3614"/>
        <v>1</v>
      </c>
      <c r="E1223" s="204"/>
      <c r="F1223" s="93"/>
      <c r="G1223" s="206"/>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ca="1" si="3614"/>
        <v>#NAME?</v>
      </c>
      <c r="D1224" s="127">
        <f t="shared" ca="1" si="3614"/>
        <v>1</v>
      </c>
      <c r="E1224" s="204"/>
      <c r="F1224" s="93"/>
      <c r="G1224" s="206"/>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ca="1" si="3614"/>
        <v>#NAME?</v>
      </c>
      <c r="D1225" s="127">
        <f t="shared" ca="1" si="3614"/>
        <v>1</v>
      </c>
      <c r="E1225" s="204"/>
      <c r="F1225" s="93"/>
      <c r="G1225" s="206"/>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ca="1" si="3614"/>
        <v>#NAME?</v>
      </c>
      <c r="D1226" s="127">
        <f t="shared" ca="1" si="3614"/>
        <v>1</v>
      </c>
      <c r="E1226" s="204"/>
      <c r="F1226" s="93"/>
      <c r="G1226" s="206"/>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ca="1" si="3614"/>
        <v>#NAME?</v>
      </c>
      <c r="D1227" s="127">
        <f t="shared" ca="1" si="3614"/>
        <v>1</v>
      </c>
      <c r="E1227" s="204"/>
      <c r="F1227" s="93"/>
      <c r="G1227" s="206"/>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ca="1" si="3614"/>
        <v>#NAME?</v>
      </c>
      <c r="D1228" s="127">
        <f t="shared" ca="1" si="3614"/>
        <v>1</v>
      </c>
      <c r="E1228" s="204"/>
      <c r="F1228" s="93"/>
      <c r="G1228" s="206"/>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ca="1" si="3614"/>
        <v>#NAME?</v>
      </c>
      <c r="D1229" s="127">
        <f t="shared" ca="1" si="3614"/>
        <v>1</v>
      </c>
      <c r="E1229" s="204"/>
      <c r="F1229" s="93"/>
      <c r="G1229" s="206"/>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ca="1" si="3614"/>
        <v>#NAME?</v>
      </c>
      <c r="D1230" s="127">
        <f t="shared" ca="1" si="3614"/>
        <v>1</v>
      </c>
      <c r="E1230" s="204"/>
      <c r="F1230" s="93"/>
      <c r="G1230" s="206"/>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ca="1" si="3614"/>
        <v>#NAME?</v>
      </c>
      <c r="D1231" s="127">
        <f t="shared" ca="1" si="3614"/>
        <v>1</v>
      </c>
      <c r="E1231" s="204"/>
      <c r="F1231" s="136"/>
      <c r="G1231" s="206"/>
      <c r="H1231" s="209"/>
      <c r="I1231" s="209"/>
      <c r="J1231" s="210"/>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 ca="1">IF(_xlfn.ISFORMULA(E1237),MAX(INDEX('BASE FORMAÇÃO'!A:A,B1233+1),1),E1237)</f>
        <v>#NAME?</v>
      </c>
      <c r="D1233" s="127">
        <f t="shared" ref="D1233" ca="1" si="3795">IFERROR(IF(C1233=C1223,D1223+1,1),1)</f>
        <v>1</v>
      </c>
      <c r="E1233" s="38" t="s">
        <v>9</v>
      </c>
      <c r="F1233" s="73"/>
      <c r="G1233" s="38" t="s">
        <v>15</v>
      </c>
      <c r="H1233" s="135" t="e">
        <f>INDEX('BASE FORMAÇÃO'!B:B,B1233+1)</f>
        <v>#VALUE!</v>
      </c>
      <c r="I1233" s="181" t="s">
        <v>16</v>
      </c>
      <c r="J1233" s="6" t="e">
        <f>INDEX('BASE FORMAÇÃO'!K:K,B1233+1)</f>
        <v>#VALUE!</v>
      </c>
      <c r="K1233" s="65"/>
      <c r="L1233" s="188" t="s">
        <v>10</v>
      </c>
      <c r="M1233" s="190"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ca="1" si="3797"/>
        <v>#NAME?</v>
      </c>
      <c r="D1234" s="127">
        <f t="shared" ca="1" si="3797"/>
        <v>1</v>
      </c>
      <c r="E1234" s="192">
        <f t="shared" ref="E1234" ca="1" si="3798">D1233</f>
        <v>1</v>
      </c>
      <c r="F1234" s="92"/>
      <c r="G1234" s="194" t="s">
        <v>1</v>
      </c>
      <c r="H1234" s="197" t="e">
        <f>INDEX('BASE FORMAÇÃO'!C:C,B1233+1)</f>
        <v>#VALUE!</v>
      </c>
      <c r="I1234" s="197"/>
      <c r="J1234" s="198"/>
      <c r="K1234" s="66"/>
      <c r="L1234" s="189"/>
      <c r="M1234" s="191"/>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ca="1" si="3799"/>
        <v>#NAME?</v>
      </c>
      <c r="D1235" s="127">
        <f t="shared" ca="1" si="3799"/>
        <v>1</v>
      </c>
      <c r="E1235" s="193"/>
      <c r="F1235" s="93"/>
      <c r="G1235" s="195"/>
      <c r="H1235" s="199"/>
      <c r="I1235" s="199"/>
      <c r="J1235" s="200"/>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ca="1" si="3800"/>
        <v>#NAME?</v>
      </c>
      <c r="D1236" s="127">
        <f t="shared" ca="1" si="3614"/>
        <v>1</v>
      </c>
      <c r="E1236" s="38" t="s">
        <v>313</v>
      </c>
      <c r="F1236" s="93"/>
      <c r="G1236" s="196"/>
      <c r="H1236" s="201"/>
      <c r="I1236" s="201"/>
      <c r="J1236" s="202"/>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ca="1" si="3801"/>
        <v>#NAME?</v>
      </c>
      <c r="D1237" s="127">
        <f t="shared" ca="1" si="3614"/>
        <v>1</v>
      </c>
      <c r="E1237" s="203" t="e">
        <f t="shared" ref="E1237" ca="1" si="3802">C1233</f>
        <v>#NAME?</v>
      </c>
      <c r="F1237" s="93"/>
      <c r="G1237" s="205" t="s">
        <v>304</v>
      </c>
      <c r="H1237" s="207"/>
      <c r="I1237" s="208"/>
      <c r="J1237" s="208"/>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ca="1" si="3805">C1237</f>
        <v>#NAME?</v>
      </c>
      <c r="D1238" s="127">
        <f t="shared" ca="1" si="3614"/>
        <v>1</v>
      </c>
      <c r="E1238" s="204"/>
      <c r="F1238" s="93"/>
      <c r="G1238" s="206"/>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ca="1" si="3806"/>
        <v>#NAME?</v>
      </c>
      <c r="D1239" s="127">
        <f t="shared" ca="1" si="3614"/>
        <v>1</v>
      </c>
      <c r="E1239" s="204"/>
      <c r="F1239" s="93"/>
      <c r="G1239" s="206"/>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ca="1" si="3812">C1239</f>
        <v>#NAME?</v>
      </c>
      <c r="D1240" s="127">
        <f t="shared" ca="1" si="3614"/>
        <v>1</v>
      </c>
      <c r="E1240" s="204"/>
      <c r="F1240" s="93"/>
      <c r="G1240" s="206"/>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ca="1" si="3812"/>
        <v>#NAME?</v>
      </c>
      <c r="D1241" s="127">
        <f t="shared" ca="1" si="3812"/>
        <v>1</v>
      </c>
      <c r="E1241" s="204"/>
      <c r="F1241" s="93"/>
      <c r="G1241" s="206"/>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ca="1" si="3812"/>
        <v>#NAME?</v>
      </c>
      <c r="D1242" s="127">
        <f t="shared" ca="1" si="3812"/>
        <v>1</v>
      </c>
      <c r="E1242" s="204"/>
      <c r="F1242" s="93"/>
      <c r="G1242" s="206"/>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ca="1" si="3812"/>
        <v>#NAME?</v>
      </c>
      <c r="D1243" s="127">
        <f t="shared" ca="1" si="3812"/>
        <v>1</v>
      </c>
      <c r="E1243" s="204"/>
      <c r="F1243" s="93"/>
      <c r="G1243" s="206"/>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ca="1" si="3812"/>
        <v>#NAME?</v>
      </c>
      <c r="D1244" s="127">
        <f t="shared" ca="1" si="3812"/>
        <v>1</v>
      </c>
      <c r="E1244" s="204"/>
      <c r="F1244" s="93"/>
      <c r="G1244" s="206"/>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ca="1" si="3812"/>
        <v>#NAME?</v>
      </c>
      <c r="D1245" s="127">
        <f t="shared" ca="1" si="3812"/>
        <v>1</v>
      </c>
      <c r="E1245" s="204"/>
      <c r="F1245" s="93"/>
      <c r="G1245" s="206"/>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ca="1" si="3812"/>
        <v>#NAME?</v>
      </c>
      <c r="D1246" s="127">
        <f t="shared" ca="1" si="3812"/>
        <v>1</v>
      </c>
      <c r="E1246" s="204"/>
      <c r="F1246" s="93"/>
      <c r="G1246" s="206"/>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ca="1" si="3812"/>
        <v>#NAME?</v>
      </c>
      <c r="D1247" s="127">
        <f t="shared" ca="1" si="3812"/>
        <v>1</v>
      </c>
      <c r="E1247" s="204"/>
      <c r="F1247" s="93"/>
      <c r="G1247" s="206"/>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ca="1" si="3812"/>
        <v>#NAME?</v>
      </c>
      <c r="D1248" s="127">
        <f t="shared" ca="1" si="3812"/>
        <v>1</v>
      </c>
      <c r="E1248" s="204"/>
      <c r="F1248" s="93"/>
      <c r="G1248" s="206"/>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ca="1" si="3812"/>
        <v>#NAME?</v>
      </c>
      <c r="D1249" s="127">
        <f t="shared" ca="1" si="3812"/>
        <v>1</v>
      </c>
      <c r="E1249" s="204"/>
      <c r="F1249" s="93"/>
      <c r="G1249" s="206"/>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ca="1" si="3812"/>
        <v>#NAME?</v>
      </c>
      <c r="D1250" s="127">
        <f t="shared" ca="1" si="3812"/>
        <v>1</v>
      </c>
      <c r="E1250" s="204"/>
      <c r="F1250" s="93"/>
      <c r="G1250" s="206"/>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ca="1" si="3812"/>
        <v>#NAME?</v>
      </c>
      <c r="D1251" s="127">
        <f t="shared" ca="1" si="3812"/>
        <v>1</v>
      </c>
      <c r="E1251" s="204"/>
      <c r="F1251" s="93"/>
      <c r="G1251" s="206"/>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ca="1" si="3812"/>
        <v>#NAME?</v>
      </c>
      <c r="D1252" s="127">
        <f t="shared" ca="1" si="3812"/>
        <v>1</v>
      </c>
      <c r="E1252" s="204"/>
      <c r="F1252" s="136"/>
      <c r="G1252" s="206"/>
      <c r="H1252" s="209"/>
      <c r="I1252" s="209"/>
      <c r="J1252" s="210"/>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 ca="1">IF(_xlfn.ISFORMULA(E1258),MAX(INDEX('BASE FORMAÇÃO'!A:A,B1254+1),1),E1258)</f>
        <v>#NAME?</v>
      </c>
      <c r="D1254" s="127">
        <f t="shared" ref="D1254" ca="1" si="3861">IFERROR(IF(C1254=C1244,D1244+1,1),1)</f>
        <v>1</v>
      </c>
      <c r="E1254" s="38" t="s">
        <v>9</v>
      </c>
      <c r="F1254" s="73"/>
      <c r="G1254" s="38" t="s">
        <v>15</v>
      </c>
      <c r="H1254" s="135" t="e">
        <f>INDEX('BASE FORMAÇÃO'!B:B,B1254+1)</f>
        <v>#VALUE!</v>
      </c>
      <c r="I1254" s="181" t="s">
        <v>16</v>
      </c>
      <c r="J1254" s="6" t="e">
        <f>INDEX('BASE FORMAÇÃO'!K:K,B1254+1)</f>
        <v>#VALUE!</v>
      </c>
      <c r="K1254" s="65"/>
      <c r="L1254" s="188" t="s">
        <v>10</v>
      </c>
      <c r="M1254" s="190"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ca="1" si="3863"/>
        <v>#NAME?</v>
      </c>
      <c r="D1255" s="127">
        <f t="shared" ca="1" si="3863"/>
        <v>1</v>
      </c>
      <c r="E1255" s="192">
        <f t="shared" ref="E1255" ca="1" si="3864">D1254</f>
        <v>1</v>
      </c>
      <c r="F1255" s="92"/>
      <c r="G1255" s="194" t="s">
        <v>1</v>
      </c>
      <c r="H1255" s="197" t="e">
        <f>INDEX('BASE FORMAÇÃO'!C:C,B1254+1)</f>
        <v>#VALUE!</v>
      </c>
      <c r="I1255" s="197"/>
      <c r="J1255" s="198"/>
      <c r="K1255" s="66"/>
      <c r="L1255" s="189"/>
      <c r="M1255" s="191"/>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ca="1" si="3865"/>
        <v>#NAME?</v>
      </c>
      <c r="D1256" s="127">
        <f t="shared" ca="1" si="3865"/>
        <v>1</v>
      </c>
      <c r="E1256" s="193"/>
      <c r="F1256" s="93"/>
      <c r="G1256" s="195"/>
      <c r="H1256" s="199"/>
      <c r="I1256" s="199"/>
      <c r="J1256" s="200"/>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ca="1" si="3866"/>
        <v>#NAME?</v>
      </c>
      <c r="D1257" s="127">
        <f t="shared" ca="1" si="3812"/>
        <v>1</v>
      </c>
      <c r="E1257" s="38" t="s">
        <v>313</v>
      </c>
      <c r="F1257" s="93"/>
      <c r="G1257" s="196"/>
      <c r="H1257" s="201"/>
      <c r="I1257" s="201"/>
      <c r="J1257" s="202"/>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ca="1" si="3867"/>
        <v>#NAME?</v>
      </c>
      <c r="D1258" s="127">
        <f t="shared" ca="1" si="3812"/>
        <v>1</v>
      </c>
      <c r="E1258" s="203" t="e">
        <f t="shared" ref="E1258" ca="1" si="3868">C1254</f>
        <v>#NAME?</v>
      </c>
      <c r="F1258" s="93"/>
      <c r="G1258" s="205" t="s">
        <v>304</v>
      </c>
      <c r="H1258" s="207"/>
      <c r="I1258" s="208"/>
      <c r="J1258" s="208"/>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ca="1" si="3871">C1258</f>
        <v>#NAME?</v>
      </c>
      <c r="D1259" s="127">
        <f t="shared" ca="1" si="3812"/>
        <v>1</v>
      </c>
      <c r="E1259" s="204"/>
      <c r="F1259" s="93"/>
      <c r="G1259" s="206"/>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ca="1" si="3872"/>
        <v>#NAME?</v>
      </c>
      <c r="D1260" s="127">
        <f t="shared" ca="1" si="3812"/>
        <v>1</v>
      </c>
      <c r="E1260" s="204"/>
      <c r="F1260" s="93"/>
      <c r="G1260" s="206"/>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ca="1" si="3878">C1260</f>
        <v>#NAME?</v>
      </c>
      <c r="D1261" s="127">
        <f t="shared" ca="1" si="3812"/>
        <v>1</v>
      </c>
      <c r="E1261" s="204"/>
      <c r="F1261" s="93"/>
      <c r="G1261" s="206"/>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ca="1" si="3812"/>
        <v>#NAME?</v>
      </c>
      <c r="D1262" s="127">
        <f t="shared" ca="1" si="3812"/>
        <v>1</v>
      </c>
      <c r="E1262" s="204"/>
      <c r="F1262" s="93"/>
      <c r="G1262" s="206"/>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ca="1" si="3812"/>
        <v>#NAME?</v>
      </c>
      <c r="D1263" s="127">
        <f t="shared" ca="1" si="3812"/>
        <v>1</v>
      </c>
      <c r="E1263" s="204"/>
      <c r="F1263" s="93"/>
      <c r="G1263" s="206"/>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ca="1" si="3812"/>
        <v>#NAME?</v>
      </c>
      <c r="D1264" s="127">
        <f t="shared" ca="1" si="3812"/>
        <v>1</v>
      </c>
      <c r="E1264" s="204"/>
      <c r="F1264" s="93"/>
      <c r="G1264" s="206"/>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ca="1" si="3812"/>
        <v>#NAME?</v>
      </c>
      <c r="D1265" s="127">
        <f t="shared" ca="1" si="3812"/>
        <v>1</v>
      </c>
      <c r="E1265" s="204"/>
      <c r="F1265" s="93"/>
      <c r="G1265" s="206"/>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ca="1" si="3812"/>
        <v>#NAME?</v>
      </c>
      <c r="D1266" s="127">
        <f t="shared" ca="1" si="3812"/>
        <v>1</v>
      </c>
      <c r="E1266" s="204"/>
      <c r="F1266" s="93"/>
      <c r="G1266" s="206"/>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ca="1" si="3812"/>
        <v>#NAME?</v>
      </c>
      <c r="D1267" s="127">
        <f t="shared" ca="1" si="3812"/>
        <v>1</v>
      </c>
      <c r="E1267" s="204"/>
      <c r="F1267" s="93"/>
      <c r="G1267" s="206"/>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ca="1" si="3812"/>
        <v>#NAME?</v>
      </c>
      <c r="D1268" s="127">
        <f t="shared" ca="1" si="3812"/>
        <v>1</v>
      </c>
      <c r="E1268" s="204"/>
      <c r="F1268" s="93"/>
      <c r="G1268" s="206"/>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ca="1" si="3812"/>
        <v>#NAME?</v>
      </c>
      <c r="D1269" s="127">
        <f t="shared" ca="1" si="3812"/>
        <v>1</v>
      </c>
      <c r="E1269" s="204"/>
      <c r="F1269" s="93"/>
      <c r="G1269" s="206"/>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ca="1" si="3812"/>
        <v>#NAME?</v>
      </c>
      <c r="D1270" s="127">
        <f t="shared" ca="1" si="3812"/>
        <v>1</v>
      </c>
      <c r="E1270" s="204"/>
      <c r="F1270" s="93"/>
      <c r="G1270" s="206"/>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ca="1" si="3812"/>
        <v>#NAME?</v>
      </c>
      <c r="D1271" s="127">
        <f t="shared" ca="1" si="3812"/>
        <v>1</v>
      </c>
      <c r="E1271" s="204"/>
      <c r="F1271" s="93"/>
      <c r="G1271" s="206"/>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ca="1" si="3812"/>
        <v>#NAME?</v>
      </c>
      <c r="D1272" s="127">
        <f t="shared" ca="1" si="3812"/>
        <v>1</v>
      </c>
      <c r="E1272" s="204"/>
      <c r="F1272" s="93"/>
      <c r="G1272" s="206"/>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ca="1" si="3812"/>
        <v>#NAME?</v>
      </c>
      <c r="D1273" s="127">
        <f t="shared" ca="1" si="3812"/>
        <v>1</v>
      </c>
      <c r="E1273" s="204"/>
      <c r="F1273" s="136"/>
      <c r="G1273" s="206"/>
      <c r="H1273" s="209"/>
      <c r="I1273" s="209"/>
      <c r="J1273" s="210"/>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 ca="1">IF(_xlfn.ISFORMULA(E1279),MAX(INDEX('BASE FORMAÇÃO'!A:A,B1275+1),1),E1279)</f>
        <v>#NAME?</v>
      </c>
      <c r="D1275" s="127">
        <f t="shared" ref="D1275" ca="1" si="3927">IFERROR(IF(C1275=C1265,D1265+1,1),1)</f>
        <v>1</v>
      </c>
      <c r="E1275" s="38" t="s">
        <v>9</v>
      </c>
      <c r="F1275" s="73"/>
      <c r="G1275" s="38" t="s">
        <v>15</v>
      </c>
      <c r="H1275" s="135" t="e">
        <f>INDEX('BASE FORMAÇÃO'!B:B,B1275+1)</f>
        <v>#VALUE!</v>
      </c>
      <c r="I1275" s="181" t="s">
        <v>16</v>
      </c>
      <c r="J1275" s="6" t="e">
        <f>INDEX('BASE FORMAÇÃO'!K:K,B1275+1)</f>
        <v>#VALUE!</v>
      </c>
      <c r="K1275" s="65"/>
      <c r="L1275" s="188" t="s">
        <v>10</v>
      </c>
      <c r="M1275" s="190"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ca="1" si="3929"/>
        <v>#NAME?</v>
      </c>
      <c r="D1276" s="127">
        <f t="shared" ca="1" si="3929"/>
        <v>1</v>
      </c>
      <c r="E1276" s="192">
        <f t="shared" ref="E1276" ca="1" si="3930">D1275</f>
        <v>1</v>
      </c>
      <c r="F1276" s="92"/>
      <c r="G1276" s="194" t="s">
        <v>1</v>
      </c>
      <c r="H1276" s="197" t="e">
        <f>INDEX('BASE FORMAÇÃO'!C:C,B1275+1)</f>
        <v>#VALUE!</v>
      </c>
      <c r="I1276" s="197"/>
      <c r="J1276" s="198"/>
      <c r="K1276" s="66"/>
      <c r="L1276" s="189"/>
      <c r="M1276" s="191"/>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ca="1" si="3931"/>
        <v>#NAME?</v>
      </c>
      <c r="D1277" s="127">
        <f t="shared" ca="1" si="3931"/>
        <v>1</v>
      </c>
      <c r="E1277" s="193"/>
      <c r="F1277" s="93"/>
      <c r="G1277" s="195"/>
      <c r="H1277" s="199"/>
      <c r="I1277" s="199"/>
      <c r="J1277" s="200"/>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ca="1" si="3932"/>
        <v>#NAME?</v>
      </c>
      <c r="D1278" s="127">
        <f t="shared" ca="1" si="3812"/>
        <v>1</v>
      </c>
      <c r="E1278" s="38" t="s">
        <v>313</v>
      </c>
      <c r="F1278" s="93"/>
      <c r="G1278" s="196"/>
      <c r="H1278" s="201"/>
      <c r="I1278" s="201"/>
      <c r="J1278" s="202"/>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ca="1" si="3933"/>
        <v>#NAME?</v>
      </c>
      <c r="D1279" s="127">
        <f t="shared" ca="1" si="3812"/>
        <v>1</v>
      </c>
      <c r="E1279" s="203" t="e">
        <f t="shared" ref="E1279" ca="1" si="3934">C1275</f>
        <v>#NAME?</v>
      </c>
      <c r="F1279" s="93"/>
      <c r="G1279" s="205" t="s">
        <v>304</v>
      </c>
      <c r="H1279" s="207"/>
      <c r="I1279" s="208"/>
      <c r="J1279" s="208"/>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ca="1" si="3937">C1279</f>
        <v>#NAME?</v>
      </c>
      <c r="D1280" s="127">
        <f t="shared" ca="1" si="3812"/>
        <v>1</v>
      </c>
      <c r="E1280" s="204"/>
      <c r="F1280" s="93"/>
      <c r="G1280" s="206"/>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ca="1" si="3938"/>
        <v>#NAME?</v>
      </c>
      <c r="D1281" s="127">
        <f t="shared" ca="1" si="3812"/>
        <v>1</v>
      </c>
      <c r="E1281" s="204"/>
      <c r="F1281" s="93"/>
      <c r="G1281" s="206"/>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ca="1" si="3944">C1281</f>
        <v>#NAME?</v>
      </c>
      <c r="D1282" s="127">
        <f t="shared" ca="1" si="3812"/>
        <v>1</v>
      </c>
      <c r="E1282" s="204"/>
      <c r="F1282" s="93"/>
      <c r="G1282" s="206"/>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ca="1" si="3812"/>
        <v>#NAME?</v>
      </c>
      <c r="D1283" s="127">
        <f t="shared" ca="1" si="3812"/>
        <v>1</v>
      </c>
      <c r="E1283" s="204"/>
      <c r="F1283" s="93"/>
      <c r="G1283" s="206"/>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ca="1" si="3812"/>
        <v>#NAME?</v>
      </c>
      <c r="D1284" s="127">
        <f t="shared" ca="1" si="3812"/>
        <v>1</v>
      </c>
      <c r="E1284" s="204"/>
      <c r="F1284" s="93"/>
      <c r="G1284" s="206"/>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ca="1" si="3812"/>
        <v>#NAME?</v>
      </c>
      <c r="D1285" s="127">
        <f t="shared" ca="1" si="3812"/>
        <v>1</v>
      </c>
      <c r="E1285" s="204"/>
      <c r="F1285" s="93"/>
      <c r="G1285" s="206"/>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ca="1" si="3812"/>
        <v>#NAME?</v>
      </c>
      <c r="D1286" s="127">
        <f t="shared" ca="1" si="3812"/>
        <v>1</v>
      </c>
      <c r="E1286" s="204"/>
      <c r="F1286" s="93"/>
      <c r="G1286" s="206"/>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ca="1" si="3812"/>
        <v>#NAME?</v>
      </c>
      <c r="D1287" s="127">
        <f t="shared" ca="1" si="3812"/>
        <v>1</v>
      </c>
      <c r="E1287" s="204"/>
      <c r="F1287" s="93"/>
      <c r="G1287" s="206"/>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ca="1" si="3812"/>
        <v>#NAME?</v>
      </c>
      <c r="D1288" s="127">
        <f t="shared" ca="1" si="3812"/>
        <v>1</v>
      </c>
      <c r="E1288" s="204"/>
      <c r="F1288" s="93"/>
      <c r="G1288" s="206"/>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ca="1" si="3812"/>
        <v>#NAME?</v>
      </c>
      <c r="D1289" s="127">
        <f t="shared" ca="1" si="3812"/>
        <v>1</v>
      </c>
      <c r="E1289" s="204"/>
      <c r="F1289" s="93"/>
      <c r="G1289" s="206"/>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ca="1" si="3812"/>
        <v>#NAME?</v>
      </c>
      <c r="D1290" s="127">
        <f t="shared" ca="1" si="3812"/>
        <v>1</v>
      </c>
      <c r="E1290" s="204"/>
      <c r="F1290" s="93"/>
      <c r="G1290" s="206"/>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ca="1" si="3812"/>
        <v>#NAME?</v>
      </c>
      <c r="D1291" s="127">
        <f t="shared" ca="1" si="3812"/>
        <v>1</v>
      </c>
      <c r="E1291" s="204"/>
      <c r="F1291" s="93"/>
      <c r="G1291" s="206"/>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ca="1" si="3812"/>
        <v>#NAME?</v>
      </c>
      <c r="D1292" s="127">
        <f t="shared" ca="1" si="3812"/>
        <v>1</v>
      </c>
      <c r="E1292" s="204"/>
      <c r="F1292" s="93"/>
      <c r="G1292" s="206"/>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ca="1" si="3812"/>
        <v>#NAME?</v>
      </c>
      <c r="D1293" s="127">
        <f t="shared" ca="1" si="3812"/>
        <v>1</v>
      </c>
      <c r="E1293" s="204"/>
      <c r="F1293" s="93"/>
      <c r="G1293" s="206"/>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ca="1" si="3812"/>
        <v>#NAME?</v>
      </c>
      <c r="D1294" s="127">
        <f t="shared" ca="1" si="3812"/>
        <v>1</v>
      </c>
      <c r="E1294" s="204"/>
      <c r="F1294" s="136"/>
      <c r="G1294" s="206"/>
      <c r="H1294" s="209"/>
      <c r="I1294" s="209"/>
      <c r="J1294" s="210"/>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 ca="1">IF(_xlfn.ISFORMULA(E1300),MAX(INDEX('BASE FORMAÇÃO'!A:A,B1296+1),1),E1300)</f>
        <v>#NAME?</v>
      </c>
      <c r="D1296" s="127">
        <f t="shared" ref="D1296" ca="1" si="3993">IFERROR(IF(C1296=C1286,D1286+1,1),1)</f>
        <v>1</v>
      </c>
      <c r="E1296" s="38" t="s">
        <v>9</v>
      </c>
      <c r="F1296" s="73"/>
      <c r="G1296" s="38" t="s">
        <v>15</v>
      </c>
      <c r="H1296" s="135" t="e">
        <f>INDEX('BASE FORMAÇÃO'!B:B,B1296+1)</f>
        <v>#VALUE!</v>
      </c>
      <c r="I1296" s="181" t="s">
        <v>16</v>
      </c>
      <c r="J1296" s="6" t="e">
        <f>INDEX('BASE FORMAÇÃO'!K:K,B1296+1)</f>
        <v>#VALUE!</v>
      </c>
      <c r="K1296" s="65"/>
      <c r="L1296" s="188" t="s">
        <v>10</v>
      </c>
      <c r="M1296" s="190"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ca="1" si="3995"/>
        <v>#NAME?</v>
      </c>
      <c r="D1297" s="127">
        <f t="shared" ca="1" si="3995"/>
        <v>1</v>
      </c>
      <c r="E1297" s="192">
        <f t="shared" ref="E1297" ca="1" si="3996">D1296</f>
        <v>1</v>
      </c>
      <c r="F1297" s="92"/>
      <c r="G1297" s="194" t="s">
        <v>1</v>
      </c>
      <c r="H1297" s="197" t="e">
        <f>INDEX('BASE FORMAÇÃO'!C:C,B1296+1)</f>
        <v>#VALUE!</v>
      </c>
      <c r="I1297" s="197"/>
      <c r="J1297" s="198"/>
      <c r="K1297" s="66"/>
      <c r="L1297" s="189"/>
      <c r="M1297" s="191"/>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ca="1" si="3997"/>
        <v>#NAME?</v>
      </c>
      <c r="D1298" s="127">
        <f t="shared" ca="1" si="3997"/>
        <v>1</v>
      </c>
      <c r="E1298" s="193"/>
      <c r="F1298" s="93"/>
      <c r="G1298" s="195"/>
      <c r="H1298" s="199"/>
      <c r="I1298" s="199"/>
      <c r="J1298" s="200"/>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ca="1" si="3998"/>
        <v>#NAME?</v>
      </c>
      <c r="D1299" s="127">
        <f t="shared" ca="1" si="3812"/>
        <v>1</v>
      </c>
      <c r="E1299" s="38" t="s">
        <v>313</v>
      </c>
      <c r="F1299" s="93"/>
      <c r="G1299" s="196"/>
      <c r="H1299" s="201"/>
      <c r="I1299" s="201"/>
      <c r="J1299" s="202"/>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ca="1" si="3999"/>
        <v>#NAME?</v>
      </c>
      <c r="D1300" s="127">
        <f t="shared" ca="1" si="3812"/>
        <v>1</v>
      </c>
      <c r="E1300" s="203" t="e">
        <f t="shared" ref="E1300" ca="1" si="4000">C1296</f>
        <v>#NAME?</v>
      </c>
      <c r="F1300" s="93"/>
      <c r="G1300" s="205" t="s">
        <v>304</v>
      </c>
      <c r="H1300" s="207"/>
      <c r="I1300" s="208"/>
      <c r="J1300" s="208"/>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ca="1" si="4003">C1300</f>
        <v>#NAME?</v>
      </c>
      <c r="D1301" s="127">
        <f t="shared" ca="1" si="3812"/>
        <v>1</v>
      </c>
      <c r="E1301" s="204"/>
      <c r="F1301" s="93"/>
      <c r="G1301" s="206"/>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ca="1" si="4004"/>
        <v>#NAME?</v>
      </c>
      <c r="D1302" s="127">
        <f t="shared" ca="1" si="3812"/>
        <v>1</v>
      </c>
      <c r="E1302" s="204"/>
      <c r="F1302" s="93"/>
      <c r="G1302" s="206"/>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ca="1" si="4010">C1302</f>
        <v>#NAME?</v>
      </c>
      <c r="D1303" s="127">
        <f t="shared" ca="1" si="3812"/>
        <v>1</v>
      </c>
      <c r="E1303" s="204"/>
      <c r="F1303" s="93"/>
      <c r="G1303" s="206"/>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ca="1" si="4010"/>
        <v>#NAME?</v>
      </c>
      <c r="D1304" s="127">
        <f t="shared" ca="1" si="4010"/>
        <v>1</v>
      </c>
      <c r="E1304" s="204"/>
      <c r="F1304" s="93"/>
      <c r="G1304" s="206"/>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ca="1" si="4010"/>
        <v>#NAME?</v>
      </c>
      <c r="D1305" s="127">
        <f t="shared" ca="1" si="4010"/>
        <v>1</v>
      </c>
      <c r="E1305" s="204"/>
      <c r="F1305" s="93"/>
      <c r="G1305" s="206"/>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ca="1" si="4010"/>
        <v>#NAME?</v>
      </c>
      <c r="D1306" s="127">
        <f t="shared" ca="1" si="4010"/>
        <v>1</v>
      </c>
      <c r="E1306" s="204"/>
      <c r="F1306" s="93"/>
      <c r="G1306" s="206"/>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ca="1" si="4010"/>
        <v>#NAME?</v>
      </c>
      <c r="D1307" s="127">
        <f t="shared" ca="1" si="4010"/>
        <v>1</v>
      </c>
      <c r="E1307" s="204"/>
      <c r="F1307" s="93"/>
      <c r="G1307" s="206"/>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ca="1" si="4010"/>
        <v>#NAME?</v>
      </c>
      <c r="D1308" s="127">
        <f t="shared" ca="1" si="4010"/>
        <v>1</v>
      </c>
      <c r="E1308" s="204"/>
      <c r="F1308" s="93"/>
      <c r="G1308" s="206"/>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ca="1" si="4010"/>
        <v>#NAME?</v>
      </c>
      <c r="D1309" s="127">
        <f t="shared" ca="1" si="4010"/>
        <v>1</v>
      </c>
      <c r="E1309" s="204"/>
      <c r="F1309" s="93"/>
      <c r="G1309" s="206"/>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ca="1" si="4010"/>
        <v>#NAME?</v>
      </c>
      <c r="D1310" s="127">
        <f t="shared" ca="1" si="4010"/>
        <v>1</v>
      </c>
      <c r="E1310" s="204"/>
      <c r="F1310" s="93"/>
      <c r="G1310" s="206"/>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ca="1" si="4010"/>
        <v>#NAME?</v>
      </c>
      <c r="D1311" s="127">
        <f t="shared" ca="1" si="4010"/>
        <v>1</v>
      </c>
      <c r="E1311" s="204"/>
      <c r="F1311" s="93"/>
      <c r="G1311" s="206"/>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ca="1" si="4010"/>
        <v>#NAME?</v>
      </c>
      <c r="D1312" s="127">
        <f t="shared" ca="1" si="4010"/>
        <v>1</v>
      </c>
      <c r="E1312" s="204"/>
      <c r="F1312" s="93"/>
      <c r="G1312" s="206"/>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ca="1" si="4010"/>
        <v>#NAME?</v>
      </c>
      <c r="D1313" s="127">
        <f t="shared" ca="1" si="4010"/>
        <v>1</v>
      </c>
      <c r="E1313" s="204"/>
      <c r="F1313" s="93"/>
      <c r="G1313" s="206"/>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ca="1" si="4010"/>
        <v>#NAME?</v>
      </c>
      <c r="D1314" s="127">
        <f t="shared" ca="1" si="4010"/>
        <v>1</v>
      </c>
      <c r="E1314" s="204"/>
      <c r="F1314" s="93"/>
      <c r="G1314" s="206"/>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ca="1" si="4010"/>
        <v>#NAME?</v>
      </c>
      <c r="D1315" s="127">
        <f t="shared" ca="1" si="4010"/>
        <v>1</v>
      </c>
      <c r="E1315" s="204"/>
      <c r="F1315" s="136"/>
      <c r="G1315" s="206"/>
      <c r="H1315" s="209"/>
      <c r="I1315" s="209"/>
      <c r="J1315" s="210"/>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 ca="1">IF(_xlfn.ISFORMULA(E1321),MAX(INDEX('BASE FORMAÇÃO'!A:A,B1317+1),1),E1321)</f>
        <v>#NAME?</v>
      </c>
      <c r="D1317" s="127">
        <f t="shared" ref="D1317" ca="1" si="4059">IFERROR(IF(C1317=C1307,D1307+1,1),1)</f>
        <v>1</v>
      </c>
      <c r="E1317" s="38" t="s">
        <v>9</v>
      </c>
      <c r="F1317" s="73"/>
      <c r="G1317" s="38" t="s">
        <v>15</v>
      </c>
      <c r="H1317" s="135" t="e">
        <f>INDEX('BASE FORMAÇÃO'!B:B,B1317+1)</f>
        <v>#VALUE!</v>
      </c>
      <c r="I1317" s="181" t="s">
        <v>16</v>
      </c>
      <c r="J1317" s="6" t="e">
        <f>INDEX('BASE FORMAÇÃO'!K:K,B1317+1)</f>
        <v>#VALUE!</v>
      </c>
      <c r="K1317" s="65"/>
      <c r="L1317" s="188" t="s">
        <v>10</v>
      </c>
      <c r="M1317" s="190"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ca="1" si="4061"/>
        <v>#NAME?</v>
      </c>
      <c r="D1318" s="127">
        <f t="shared" ca="1" si="4061"/>
        <v>1</v>
      </c>
      <c r="E1318" s="192">
        <f t="shared" ref="E1318" ca="1" si="4062">D1317</f>
        <v>1</v>
      </c>
      <c r="F1318" s="92"/>
      <c r="G1318" s="194" t="s">
        <v>1</v>
      </c>
      <c r="H1318" s="197" t="e">
        <f>INDEX('BASE FORMAÇÃO'!C:C,B1317+1)</f>
        <v>#VALUE!</v>
      </c>
      <c r="I1318" s="197"/>
      <c r="J1318" s="198"/>
      <c r="K1318" s="66"/>
      <c r="L1318" s="189"/>
      <c r="M1318" s="191"/>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ca="1" si="4063"/>
        <v>#NAME?</v>
      </c>
      <c r="D1319" s="127">
        <f t="shared" ca="1" si="4063"/>
        <v>1</v>
      </c>
      <c r="E1319" s="193"/>
      <c r="F1319" s="93"/>
      <c r="G1319" s="195"/>
      <c r="H1319" s="199"/>
      <c r="I1319" s="199"/>
      <c r="J1319" s="200"/>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ca="1" si="4064"/>
        <v>#NAME?</v>
      </c>
      <c r="D1320" s="127">
        <f t="shared" ca="1" si="4010"/>
        <v>1</v>
      </c>
      <c r="E1320" s="38" t="s">
        <v>313</v>
      </c>
      <c r="F1320" s="93"/>
      <c r="G1320" s="196"/>
      <c r="H1320" s="201"/>
      <c r="I1320" s="201"/>
      <c r="J1320" s="202"/>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ca="1" si="4065"/>
        <v>#NAME?</v>
      </c>
      <c r="D1321" s="127">
        <f t="shared" ca="1" si="4010"/>
        <v>1</v>
      </c>
      <c r="E1321" s="203" t="e">
        <f t="shared" ref="E1321" ca="1" si="4066">C1317</f>
        <v>#NAME?</v>
      </c>
      <c r="F1321" s="93"/>
      <c r="G1321" s="205" t="s">
        <v>304</v>
      </c>
      <c r="H1321" s="207"/>
      <c r="I1321" s="208"/>
      <c r="J1321" s="208"/>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ca="1" si="4069">C1321</f>
        <v>#NAME?</v>
      </c>
      <c r="D1322" s="127">
        <f t="shared" ca="1" si="4010"/>
        <v>1</v>
      </c>
      <c r="E1322" s="204"/>
      <c r="F1322" s="93"/>
      <c r="G1322" s="206"/>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ca="1" si="4070"/>
        <v>#NAME?</v>
      </c>
      <c r="D1323" s="127">
        <f t="shared" ca="1" si="4010"/>
        <v>1</v>
      </c>
      <c r="E1323" s="204"/>
      <c r="F1323" s="93"/>
      <c r="G1323" s="206"/>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ca="1" si="4076">C1323</f>
        <v>#NAME?</v>
      </c>
      <c r="D1324" s="127">
        <f t="shared" ca="1" si="4010"/>
        <v>1</v>
      </c>
      <c r="E1324" s="204"/>
      <c r="F1324" s="93"/>
      <c r="G1324" s="206"/>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ca="1" si="4010"/>
        <v>#NAME?</v>
      </c>
      <c r="D1325" s="127">
        <f t="shared" ca="1" si="4010"/>
        <v>1</v>
      </c>
      <c r="E1325" s="204"/>
      <c r="F1325" s="93"/>
      <c r="G1325" s="206"/>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ca="1" si="4010"/>
        <v>#NAME?</v>
      </c>
      <c r="D1326" s="127">
        <f t="shared" ca="1" si="4010"/>
        <v>1</v>
      </c>
      <c r="E1326" s="204"/>
      <c r="F1326" s="93"/>
      <c r="G1326" s="206"/>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ca="1" si="4010"/>
        <v>#NAME?</v>
      </c>
      <c r="D1327" s="127">
        <f t="shared" ca="1" si="4010"/>
        <v>1</v>
      </c>
      <c r="E1327" s="204"/>
      <c r="F1327" s="93"/>
      <c r="G1327" s="206"/>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ca="1" si="4010"/>
        <v>#NAME?</v>
      </c>
      <c r="D1328" s="127">
        <f t="shared" ca="1" si="4010"/>
        <v>1</v>
      </c>
      <c r="E1328" s="204"/>
      <c r="F1328" s="93"/>
      <c r="G1328" s="206"/>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ca="1" si="4010"/>
        <v>#NAME?</v>
      </c>
      <c r="D1329" s="127">
        <f t="shared" ca="1" si="4010"/>
        <v>1</v>
      </c>
      <c r="E1329" s="204"/>
      <c r="F1329" s="93"/>
      <c r="G1329" s="206"/>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ca="1" si="4010"/>
        <v>#NAME?</v>
      </c>
      <c r="D1330" s="127">
        <f t="shared" ca="1" si="4010"/>
        <v>1</v>
      </c>
      <c r="E1330" s="204"/>
      <c r="F1330" s="93"/>
      <c r="G1330" s="206"/>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ca="1" si="4010"/>
        <v>#NAME?</v>
      </c>
      <c r="D1331" s="127">
        <f t="shared" ca="1" si="4010"/>
        <v>1</v>
      </c>
      <c r="E1331" s="204"/>
      <c r="F1331" s="93"/>
      <c r="G1331" s="206"/>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ca="1" si="4010"/>
        <v>#NAME?</v>
      </c>
      <c r="D1332" s="127">
        <f t="shared" ca="1" si="4010"/>
        <v>1</v>
      </c>
      <c r="E1332" s="204"/>
      <c r="F1332" s="93"/>
      <c r="G1332" s="206"/>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ca="1" si="4010"/>
        <v>#NAME?</v>
      </c>
      <c r="D1333" s="127">
        <f t="shared" ca="1" si="4010"/>
        <v>1</v>
      </c>
      <c r="E1333" s="204"/>
      <c r="F1333" s="93"/>
      <c r="G1333" s="206"/>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ca="1" si="4010"/>
        <v>#NAME?</v>
      </c>
      <c r="D1334" s="127">
        <f t="shared" ca="1" si="4010"/>
        <v>1</v>
      </c>
      <c r="E1334" s="204"/>
      <c r="F1334" s="93"/>
      <c r="G1334" s="206"/>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ca="1" si="4010"/>
        <v>#NAME?</v>
      </c>
      <c r="D1335" s="127">
        <f t="shared" ca="1" si="4010"/>
        <v>1</v>
      </c>
      <c r="E1335" s="204"/>
      <c r="F1335" s="93"/>
      <c r="G1335" s="206"/>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ca="1" si="4010"/>
        <v>#NAME?</v>
      </c>
      <c r="D1336" s="127">
        <f t="shared" ca="1" si="4010"/>
        <v>1</v>
      </c>
      <c r="E1336" s="204"/>
      <c r="F1336" s="136"/>
      <c r="G1336" s="206"/>
      <c r="H1336" s="209"/>
      <c r="I1336" s="209"/>
      <c r="J1336" s="210"/>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 ca="1">IF(_xlfn.ISFORMULA(E1342),MAX(INDEX('BASE FORMAÇÃO'!A:A,B1338+1),1),E1342)</f>
        <v>#NAME?</v>
      </c>
      <c r="D1338" s="127">
        <f t="shared" ref="D1338" ca="1" si="4125">IFERROR(IF(C1338=C1328,D1328+1,1),1)</f>
        <v>1</v>
      </c>
      <c r="E1338" s="38" t="s">
        <v>9</v>
      </c>
      <c r="F1338" s="73"/>
      <c r="G1338" s="38" t="s">
        <v>15</v>
      </c>
      <c r="H1338" s="135" t="e">
        <f>INDEX('BASE FORMAÇÃO'!B:B,B1338+1)</f>
        <v>#VALUE!</v>
      </c>
      <c r="I1338" s="181" t="s">
        <v>16</v>
      </c>
      <c r="J1338" s="6" t="e">
        <f>INDEX('BASE FORMAÇÃO'!K:K,B1338+1)</f>
        <v>#VALUE!</v>
      </c>
      <c r="K1338" s="65"/>
      <c r="L1338" s="188" t="s">
        <v>10</v>
      </c>
      <c r="M1338" s="190"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ca="1" si="4127"/>
        <v>#NAME?</v>
      </c>
      <c r="D1339" s="127">
        <f t="shared" ca="1" si="4127"/>
        <v>1</v>
      </c>
      <c r="E1339" s="192">
        <f t="shared" ref="E1339" ca="1" si="4128">D1338</f>
        <v>1</v>
      </c>
      <c r="F1339" s="92"/>
      <c r="G1339" s="194" t="s">
        <v>1</v>
      </c>
      <c r="H1339" s="197" t="e">
        <f>INDEX('BASE FORMAÇÃO'!C:C,B1338+1)</f>
        <v>#VALUE!</v>
      </c>
      <c r="I1339" s="197"/>
      <c r="J1339" s="198"/>
      <c r="K1339" s="66"/>
      <c r="L1339" s="189"/>
      <c r="M1339" s="191"/>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ca="1" si="4129"/>
        <v>#NAME?</v>
      </c>
      <c r="D1340" s="127">
        <f t="shared" ca="1" si="4129"/>
        <v>1</v>
      </c>
      <c r="E1340" s="193"/>
      <c r="F1340" s="93"/>
      <c r="G1340" s="195"/>
      <c r="H1340" s="199"/>
      <c r="I1340" s="199"/>
      <c r="J1340" s="200"/>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ca="1" si="4130"/>
        <v>#NAME?</v>
      </c>
      <c r="D1341" s="127">
        <f t="shared" ca="1" si="4010"/>
        <v>1</v>
      </c>
      <c r="E1341" s="38" t="s">
        <v>313</v>
      </c>
      <c r="F1341" s="93"/>
      <c r="G1341" s="196"/>
      <c r="H1341" s="201"/>
      <c r="I1341" s="201"/>
      <c r="J1341" s="202"/>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ca="1" si="4131"/>
        <v>#NAME?</v>
      </c>
      <c r="D1342" s="127">
        <f t="shared" ca="1" si="4010"/>
        <v>1</v>
      </c>
      <c r="E1342" s="203" t="e">
        <f t="shared" ref="E1342" ca="1" si="4132">C1338</f>
        <v>#NAME?</v>
      </c>
      <c r="F1342" s="93"/>
      <c r="G1342" s="205" t="s">
        <v>304</v>
      </c>
      <c r="H1342" s="207"/>
      <c r="I1342" s="208"/>
      <c r="J1342" s="208"/>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ca="1" si="4135">C1342</f>
        <v>#NAME?</v>
      </c>
      <c r="D1343" s="127">
        <f t="shared" ca="1" si="4010"/>
        <v>1</v>
      </c>
      <c r="E1343" s="204"/>
      <c r="F1343" s="93"/>
      <c r="G1343" s="206"/>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ca="1" si="4136"/>
        <v>#NAME?</v>
      </c>
      <c r="D1344" s="127">
        <f t="shared" ca="1" si="4010"/>
        <v>1</v>
      </c>
      <c r="E1344" s="204"/>
      <c r="F1344" s="93"/>
      <c r="G1344" s="206"/>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ca="1" si="4142">C1344</f>
        <v>#NAME?</v>
      </c>
      <c r="D1345" s="127">
        <f t="shared" ca="1" si="4010"/>
        <v>1</v>
      </c>
      <c r="E1345" s="204"/>
      <c r="F1345" s="93"/>
      <c r="G1345" s="206"/>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ca="1" si="4010"/>
        <v>#NAME?</v>
      </c>
      <c r="D1346" s="127">
        <f t="shared" ca="1" si="4010"/>
        <v>1</v>
      </c>
      <c r="E1346" s="204"/>
      <c r="F1346" s="93"/>
      <c r="G1346" s="206"/>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ca="1" si="4010"/>
        <v>#NAME?</v>
      </c>
      <c r="D1347" s="127">
        <f t="shared" ca="1" si="4010"/>
        <v>1</v>
      </c>
      <c r="E1347" s="204"/>
      <c r="F1347" s="93"/>
      <c r="G1347" s="206"/>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ca="1" si="4010"/>
        <v>#NAME?</v>
      </c>
      <c r="D1348" s="127">
        <f t="shared" ca="1" si="4010"/>
        <v>1</v>
      </c>
      <c r="E1348" s="204"/>
      <c r="F1348" s="93"/>
      <c r="G1348" s="206"/>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ca="1" si="4010"/>
        <v>#NAME?</v>
      </c>
      <c r="D1349" s="127">
        <f t="shared" ca="1" si="4010"/>
        <v>1</v>
      </c>
      <c r="E1349" s="204"/>
      <c r="F1349" s="93"/>
      <c r="G1349" s="206"/>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ca="1" si="4010"/>
        <v>#NAME?</v>
      </c>
      <c r="D1350" s="127">
        <f t="shared" ca="1" si="4010"/>
        <v>1</v>
      </c>
      <c r="E1350" s="204"/>
      <c r="F1350" s="93"/>
      <c r="G1350" s="206"/>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ca="1" si="4010"/>
        <v>#NAME?</v>
      </c>
      <c r="D1351" s="127">
        <f t="shared" ca="1" si="4010"/>
        <v>1</v>
      </c>
      <c r="E1351" s="204"/>
      <c r="F1351" s="93"/>
      <c r="G1351" s="206"/>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ca="1" si="4010"/>
        <v>#NAME?</v>
      </c>
      <c r="D1352" s="127">
        <f t="shared" ca="1" si="4010"/>
        <v>1</v>
      </c>
      <c r="E1352" s="204"/>
      <c r="F1352" s="93"/>
      <c r="G1352" s="206"/>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ca="1" si="4010"/>
        <v>#NAME?</v>
      </c>
      <c r="D1353" s="127">
        <f t="shared" ca="1" si="4010"/>
        <v>1</v>
      </c>
      <c r="E1353" s="204"/>
      <c r="F1353" s="93"/>
      <c r="G1353" s="206"/>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ca="1" si="4010"/>
        <v>#NAME?</v>
      </c>
      <c r="D1354" s="127">
        <f t="shared" ca="1" si="4010"/>
        <v>1</v>
      </c>
      <c r="E1354" s="204"/>
      <c r="F1354" s="93"/>
      <c r="G1354" s="206"/>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ca="1" si="4010"/>
        <v>#NAME?</v>
      </c>
      <c r="D1355" s="127">
        <f t="shared" ca="1" si="4010"/>
        <v>1</v>
      </c>
      <c r="E1355" s="204"/>
      <c r="F1355" s="93"/>
      <c r="G1355" s="206"/>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ca="1" si="4010"/>
        <v>#NAME?</v>
      </c>
      <c r="D1356" s="127">
        <f t="shared" ca="1" si="4010"/>
        <v>1</v>
      </c>
      <c r="E1356" s="204"/>
      <c r="F1356" s="93"/>
      <c r="G1356" s="206"/>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ca="1" si="4010"/>
        <v>#NAME?</v>
      </c>
      <c r="D1357" s="127">
        <f t="shared" ca="1" si="4010"/>
        <v>1</v>
      </c>
      <c r="E1357" s="204"/>
      <c r="F1357" s="136"/>
      <c r="G1357" s="206"/>
      <c r="H1357" s="209"/>
      <c r="I1357" s="209"/>
      <c r="J1357" s="210"/>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 ca="1">IF(_xlfn.ISFORMULA(E1363),MAX(INDEX('BASE FORMAÇÃO'!A:A,B1359+1),1),E1363)</f>
        <v>#NAME?</v>
      </c>
      <c r="D1359" s="127">
        <f t="shared" ref="D1359" ca="1" si="4191">IFERROR(IF(C1359=C1349,D1349+1,1),1)</f>
        <v>1</v>
      </c>
      <c r="E1359" s="38" t="s">
        <v>9</v>
      </c>
      <c r="F1359" s="73"/>
      <c r="G1359" s="38" t="s">
        <v>15</v>
      </c>
      <c r="H1359" s="135" t="e">
        <f>INDEX('BASE FORMAÇÃO'!B:B,B1359+1)</f>
        <v>#VALUE!</v>
      </c>
      <c r="I1359" s="181" t="s">
        <v>16</v>
      </c>
      <c r="J1359" s="6" t="e">
        <f>INDEX('BASE FORMAÇÃO'!K:K,B1359+1)</f>
        <v>#VALUE!</v>
      </c>
      <c r="K1359" s="65"/>
      <c r="L1359" s="188" t="s">
        <v>10</v>
      </c>
      <c r="M1359" s="190"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ca="1" si="4193"/>
        <v>#NAME?</v>
      </c>
      <c r="D1360" s="127">
        <f t="shared" ca="1" si="4193"/>
        <v>1</v>
      </c>
      <c r="E1360" s="192">
        <f t="shared" ref="E1360" ca="1" si="4194">D1359</f>
        <v>1</v>
      </c>
      <c r="F1360" s="92"/>
      <c r="G1360" s="194" t="s">
        <v>1</v>
      </c>
      <c r="H1360" s="197" t="e">
        <f>INDEX('BASE FORMAÇÃO'!C:C,B1359+1)</f>
        <v>#VALUE!</v>
      </c>
      <c r="I1360" s="197"/>
      <c r="J1360" s="198"/>
      <c r="K1360" s="66"/>
      <c r="L1360" s="189"/>
      <c r="M1360" s="191"/>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ca="1" si="4195"/>
        <v>#NAME?</v>
      </c>
      <c r="D1361" s="127">
        <f t="shared" ca="1" si="4195"/>
        <v>1</v>
      </c>
      <c r="E1361" s="193"/>
      <c r="F1361" s="93"/>
      <c r="G1361" s="195"/>
      <c r="H1361" s="199"/>
      <c r="I1361" s="199"/>
      <c r="J1361" s="200"/>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ca="1" si="4196"/>
        <v>#NAME?</v>
      </c>
      <c r="D1362" s="127">
        <f t="shared" ca="1" si="4010"/>
        <v>1</v>
      </c>
      <c r="E1362" s="38" t="s">
        <v>313</v>
      </c>
      <c r="F1362" s="93"/>
      <c r="G1362" s="196"/>
      <c r="H1362" s="201"/>
      <c r="I1362" s="201"/>
      <c r="J1362" s="202"/>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ca="1" si="4197"/>
        <v>#NAME?</v>
      </c>
      <c r="D1363" s="127">
        <f t="shared" ca="1" si="4010"/>
        <v>1</v>
      </c>
      <c r="E1363" s="203" t="e">
        <f t="shared" ref="E1363" ca="1" si="4198">C1359</f>
        <v>#NAME?</v>
      </c>
      <c r="F1363" s="93"/>
      <c r="G1363" s="205" t="s">
        <v>304</v>
      </c>
      <c r="H1363" s="207"/>
      <c r="I1363" s="208"/>
      <c r="J1363" s="208"/>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ca="1" si="4201">C1363</f>
        <v>#NAME?</v>
      </c>
      <c r="D1364" s="127">
        <f t="shared" ca="1" si="4010"/>
        <v>1</v>
      </c>
      <c r="E1364" s="204"/>
      <c r="F1364" s="93"/>
      <c r="G1364" s="206"/>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ca="1" si="4202"/>
        <v>#NAME?</v>
      </c>
      <c r="D1365" s="127">
        <f t="shared" ca="1" si="4010"/>
        <v>1</v>
      </c>
      <c r="E1365" s="204"/>
      <c r="F1365" s="93"/>
      <c r="G1365" s="206"/>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ca="1" si="4208">C1365</f>
        <v>#NAME?</v>
      </c>
      <c r="D1366" s="127">
        <f t="shared" ca="1" si="4010"/>
        <v>1</v>
      </c>
      <c r="E1366" s="204"/>
      <c r="F1366" s="93"/>
      <c r="G1366" s="206"/>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ca="1" si="4208"/>
        <v>#NAME?</v>
      </c>
      <c r="D1367" s="127">
        <f t="shared" ca="1" si="4208"/>
        <v>1</v>
      </c>
      <c r="E1367" s="204"/>
      <c r="F1367" s="93"/>
      <c r="G1367" s="206"/>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ca="1" si="4208"/>
        <v>#NAME?</v>
      </c>
      <c r="D1368" s="127">
        <f t="shared" ca="1" si="4208"/>
        <v>1</v>
      </c>
      <c r="E1368" s="204"/>
      <c r="F1368" s="93"/>
      <c r="G1368" s="206"/>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ca="1" si="4208"/>
        <v>#NAME?</v>
      </c>
      <c r="D1369" s="127">
        <f t="shared" ca="1" si="4208"/>
        <v>1</v>
      </c>
      <c r="E1369" s="204"/>
      <c r="F1369" s="93"/>
      <c r="G1369" s="206"/>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ca="1" si="4208"/>
        <v>#NAME?</v>
      </c>
      <c r="D1370" s="127">
        <f t="shared" ca="1" si="4208"/>
        <v>1</v>
      </c>
      <c r="E1370" s="204"/>
      <c r="F1370" s="93"/>
      <c r="G1370" s="206"/>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ca="1" si="4208"/>
        <v>#NAME?</v>
      </c>
      <c r="D1371" s="127">
        <f t="shared" ca="1" si="4208"/>
        <v>1</v>
      </c>
      <c r="E1371" s="204"/>
      <c r="F1371" s="93"/>
      <c r="G1371" s="206"/>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ca="1" si="4208"/>
        <v>#NAME?</v>
      </c>
      <c r="D1372" s="127">
        <f t="shared" ca="1" si="4208"/>
        <v>1</v>
      </c>
      <c r="E1372" s="204"/>
      <c r="F1372" s="93"/>
      <c r="G1372" s="206"/>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ca="1" si="4208"/>
        <v>#NAME?</v>
      </c>
      <c r="D1373" s="127">
        <f t="shared" ca="1" si="4208"/>
        <v>1</v>
      </c>
      <c r="E1373" s="204"/>
      <c r="F1373" s="93"/>
      <c r="G1373" s="206"/>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ca="1" si="4208"/>
        <v>#NAME?</v>
      </c>
      <c r="D1374" s="127">
        <f t="shared" ca="1" si="4208"/>
        <v>1</v>
      </c>
      <c r="E1374" s="204"/>
      <c r="F1374" s="93"/>
      <c r="G1374" s="206"/>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ca="1" si="4208"/>
        <v>#NAME?</v>
      </c>
      <c r="D1375" s="127">
        <f t="shared" ca="1" si="4208"/>
        <v>1</v>
      </c>
      <c r="E1375" s="204"/>
      <c r="F1375" s="93"/>
      <c r="G1375" s="206"/>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ca="1" si="4208"/>
        <v>#NAME?</v>
      </c>
      <c r="D1376" s="127">
        <f t="shared" ca="1" si="4208"/>
        <v>1</v>
      </c>
      <c r="E1376" s="204"/>
      <c r="F1376" s="93"/>
      <c r="G1376" s="206"/>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ca="1" si="4208"/>
        <v>#NAME?</v>
      </c>
      <c r="D1377" s="127">
        <f t="shared" ca="1" si="4208"/>
        <v>1</v>
      </c>
      <c r="E1377" s="204"/>
      <c r="F1377" s="93"/>
      <c r="G1377" s="206"/>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ca="1" si="4208"/>
        <v>#NAME?</v>
      </c>
      <c r="D1378" s="127">
        <f t="shared" ca="1" si="4208"/>
        <v>1</v>
      </c>
      <c r="E1378" s="204"/>
      <c r="F1378" s="136"/>
      <c r="G1378" s="206"/>
      <c r="H1378" s="209"/>
      <c r="I1378" s="209"/>
      <c r="J1378" s="210"/>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 ca="1">IF(_xlfn.ISFORMULA(E1384),MAX(INDEX('BASE FORMAÇÃO'!A:A,B1380+1),1),E1384)</f>
        <v>#NAME?</v>
      </c>
      <c r="D1380" s="127">
        <f t="shared" ref="D1380" ca="1" si="4257">IFERROR(IF(C1380=C1370,D1370+1,1),1)</f>
        <v>1</v>
      </c>
      <c r="E1380" s="38" t="s">
        <v>9</v>
      </c>
      <c r="F1380" s="73"/>
      <c r="G1380" s="38" t="s">
        <v>15</v>
      </c>
      <c r="H1380" s="135" t="e">
        <f>INDEX('BASE FORMAÇÃO'!B:B,B1380+1)</f>
        <v>#VALUE!</v>
      </c>
      <c r="I1380" s="181" t="s">
        <v>16</v>
      </c>
      <c r="J1380" s="6" t="e">
        <f>INDEX('BASE FORMAÇÃO'!K:K,B1380+1)</f>
        <v>#VALUE!</v>
      </c>
      <c r="K1380" s="65"/>
      <c r="L1380" s="188" t="s">
        <v>10</v>
      </c>
      <c r="M1380" s="190"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ca="1" si="4259"/>
        <v>#NAME?</v>
      </c>
      <c r="D1381" s="127">
        <f t="shared" ca="1" si="4259"/>
        <v>1</v>
      </c>
      <c r="E1381" s="192">
        <f t="shared" ref="E1381" ca="1" si="4260">D1380</f>
        <v>1</v>
      </c>
      <c r="F1381" s="92"/>
      <c r="G1381" s="194" t="s">
        <v>1</v>
      </c>
      <c r="H1381" s="197" t="e">
        <f>INDEX('BASE FORMAÇÃO'!C:C,B1380+1)</f>
        <v>#VALUE!</v>
      </c>
      <c r="I1381" s="197"/>
      <c r="J1381" s="198"/>
      <c r="K1381" s="66"/>
      <c r="L1381" s="189"/>
      <c r="M1381" s="191"/>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ca="1" si="4261"/>
        <v>#NAME?</v>
      </c>
      <c r="D1382" s="127">
        <f t="shared" ca="1" si="4261"/>
        <v>1</v>
      </c>
      <c r="E1382" s="193"/>
      <c r="F1382" s="93"/>
      <c r="G1382" s="195"/>
      <c r="H1382" s="199"/>
      <c r="I1382" s="199"/>
      <c r="J1382" s="200"/>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ca="1" si="4262"/>
        <v>#NAME?</v>
      </c>
      <c r="D1383" s="127">
        <f t="shared" ca="1" si="4208"/>
        <v>1</v>
      </c>
      <c r="E1383" s="38" t="s">
        <v>313</v>
      </c>
      <c r="F1383" s="93"/>
      <c r="G1383" s="196"/>
      <c r="H1383" s="201"/>
      <c r="I1383" s="201"/>
      <c r="J1383" s="202"/>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ca="1" si="4263"/>
        <v>#NAME?</v>
      </c>
      <c r="D1384" s="127">
        <f t="shared" ca="1" si="4208"/>
        <v>1</v>
      </c>
      <c r="E1384" s="203" t="e">
        <f t="shared" ref="E1384" ca="1" si="4264">C1380</f>
        <v>#NAME?</v>
      </c>
      <c r="F1384" s="93"/>
      <c r="G1384" s="205" t="s">
        <v>304</v>
      </c>
      <c r="H1384" s="207"/>
      <c r="I1384" s="208"/>
      <c r="J1384" s="208"/>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ca="1" si="4267">C1384</f>
        <v>#NAME?</v>
      </c>
      <c r="D1385" s="127">
        <f t="shared" ca="1" si="4208"/>
        <v>1</v>
      </c>
      <c r="E1385" s="204"/>
      <c r="F1385" s="93"/>
      <c r="G1385" s="206"/>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ca="1" si="4268"/>
        <v>#NAME?</v>
      </c>
      <c r="D1386" s="127">
        <f t="shared" ca="1" si="4208"/>
        <v>1</v>
      </c>
      <c r="E1386" s="204"/>
      <c r="F1386" s="93"/>
      <c r="G1386" s="206"/>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ca="1" si="4274">C1386</f>
        <v>#NAME?</v>
      </c>
      <c r="D1387" s="127">
        <f t="shared" ca="1" si="4208"/>
        <v>1</v>
      </c>
      <c r="E1387" s="204"/>
      <c r="F1387" s="93"/>
      <c r="G1387" s="206"/>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ca="1" si="4208"/>
        <v>#NAME?</v>
      </c>
      <c r="D1388" s="127">
        <f t="shared" ca="1" si="4208"/>
        <v>1</v>
      </c>
      <c r="E1388" s="204"/>
      <c r="F1388" s="93"/>
      <c r="G1388" s="206"/>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ca="1" si="4208"/>
        <v>#NAME?</v>
      </c>
      <c r="D1389" s="127">
        <f t="shared" ca="1" si="4208"/>
        <v>1</v>
      </c>
      <c r="E1389" s="204"/>
      <c r="F1389" s="93"/>
      <c r="G1389" s="206"/>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ca="1" si="4208"/>
        <v>#NAME?</v>
      </c>
      <c r="D1390" s="127">
        <f t="shared" ca="1" si="4208"/>
        <v>1</v>
      </c>
      <c r="E1390" s="204"/>
      <c r="F1390" s="93"/>
      <c r="G1390" s="206"/>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ca="1" si="4208"/>
        <v>#NAME?</v>
      </c>
      <c r="D1391" s="127">
        <f t="shared" ca="1" si="4208"/>
        <v>1</v>
      </c>
      <c r="E1391" s="204"/>
      <c r="F1391" s="93"/>
      <c r="G1391" s="206"/>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ca="1" si="4208"/>
        <v>#NAME?</v>
      </c>
      <c r="D1392" s="127">
        <f t="shared" ca="1" si="4208"/>
        <v>1</v>
      </c>
      <c r="E1392" s="204"/>
      <c r="F1392" s="93"/>
      <c r="G1392" s="206"/>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ca="1" si="4208"/>
        <v>#NAME?</v>
      </c>
      <c r="D1393" s="127">
        <f t="shared" ca="1" si="4208"/>
        <v>1</v>
      </c>
      <c r="E1393" s="204"/>
      <c r="F1393" s="93"/>
      <c r="G1393" s="206"/>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ca="1" si="4208"/>
        <v>#NAME?</v>
      </c>
      <c r="D1394" s="127">
        <f t="shared" ca="1" si="4208"/>
        <v>1</v>
      </c>
      <c r="E1394" s="204"/>
      <c r="F1394" s="93"/>
      <c r="G1394" s="206"/>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ca="1" si="4208"/>
        <v>#NAME?</v>
      </c>
      <c r="D1395" s="127">
        <f t="shared" ca="1" si="4208"/>
        <v>1</v>
      </c>
      <c r="E1395" s="204"/>
      <c r="F1395" s="93"/>
      <c r="G1395" s="206"/>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ca="1" si="4208"/>
        <v>#NAME?</v>
      </c>
      <c r="D1396" s="127">
        <f t="shared" ca="1" si="4208"/>
        <v>1</v>
      </c>
      <c r="E1396" s="204"/>
      <c r="F1396" s="93"/>
      <c r="G1396" s="206"/>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ca="1" si="4208"/>
        <v>#NAME?</v>
      </c>
      <c r="D1397" s="127">
        <f t="shared" ca="1" si="4208"/>
        <v>1</v>
      </c>
      <c r="E1397" s="204"/>
      <c r="F1397" s="93"/>
      <c r="G1397" s="206"/>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ca="1" si="4208"/>
        <v>#NAME?</v>
      </c>
      <c r="D1398" s="127">
        <f t="shared" ca="1" si="4208"/>
        <v>1</v>
      </c>
      <c r="E1398" s="204"/>
      <c r="F1398" s="93"/>
      <c r="G1398" s="206"/>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ca="1" si="4208"/>
        <v>#NAME?</v>
      </c>
      <c r="D1399" s="127">
        <f t="shared" ca="1" si="4208"/>
        <v>1</v>
      </c>
      <c r="E1399" s="204"/>
      <c r="F1399" s="136"/>
      <c r="G1399" s="206"/>
      <c r="H1399" s="209"/>
      <c r="I1399" s="209"/>
      <c r="J1399" s="210"/>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 ca="1">IF(_xlfn.ISFORMULA(E1405),MAX(INDEX('BASE FORMAÇÃO'!A:A,B1401+1),1),E1405)</f>
        <v>#NAME?</v>
      </c>
      <c r="D1401" s="127">
        <f t="shared" ref="D1401" ca="1" si="4323">IFERROR(IF(C1401=C1391,D1391+1,1),1)</f>
        <v>1</v>
      </c>
      <c r="E1401" s="38" t="s">
        <v>9</v>
      </c>
      <c r="F1401" s="73"/>
      <c r="G1401" s="38" t="s">
        <v>15</v>
      </c>
      <c r="H1401" s="135" t="e">
        <f>INDEX('BASE FORMAÇÃO'!B:B,B1401+1)</f>
        <v>#VALUE!</v>
      </c>
      <c r="I1401" s="181" t="s">
        <v>16</v>
      </c>
      <c r="J1401" s="6" t="e">
        <f>INDEX('BASE FORMAÇÃO'!K:K,B1401+1)</f>
        <v>#VALUE!</v>
      </c>
      <c r="K1401" s="65"/>
      <c r="L1401" s="188" t="s">
        <v>10</v>
      </c>
      <c r="M1401" s="190"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ca="1" si="4325"/>
        <v>#NAME?</v>
      </c>
      <c r="D1402" s="127">
        <f t="shared" ca="1" si="4325"/>
        <v>1</v>
      </c>
      <c r="E1402" s="192">
        <f t="shared" ref="E1402" ca="1" si="4326">D1401</f>
        <v>1</v>
      </c>
      <c r="F1402" s="92"/>
      <c r="G1402" s="194" t="s">
        <v>1</v>
      </c>
      <c r="H1402" s="197" t="e">
        <f>INDEX('BASE FORMAÇÃO'!C:C,B1401+1)</f>
        <v>#VALUE!</v>
      </c>
      <c r="I1402" s="197"/>
      <c r="J1402" s="198"/>
      <c r="K1402" s="66"/>
      <c r="L1402" s="189"/>
      <c r="M1402" s="191"/>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ca="1" si="4327"/>
        <v>#NAME?</v>
      </c>
      <c r="D1403" s="127">
        <f t="shared" ca="1" si="4327"/>
        <v>1</v>
      </c>
      <c r="E1403" s="193"/>
      <c r="F1403" s="93"/>
      <c r="G1403" s="195"/>
      <c r="H1403" s="199"/>
      <c r="I1403" s="199"/>
      <c r="J1403" s="200"/>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ca="1" si="4328"/>
        <v>#NAME?</v>
      </c>
      <c r="D1404" s="127">
        <f t="shared" ca="1" si="4208"/>
        <v>1</v>
      </c>
      <c r="E1404" s="38" t="s">
        <v>313</v>
      </c>
      <c r="F1404" s="93"/>
      <c r="G1404" s="196"/>
      <c r="H1404" s="201"/>
      <c r="I1404" s="201"/>
      <c r="J1404" s="202"/>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ca="1" si="4329"/>
        <v>#NAME?</v>
      </c>
      <c r="D1405" s="127">
        <f t="shared" ca="1" si="4208"/>
        <v>1</v>
      </c>
      <c r="E1405" s="203" t="e">
        <f t="shared" ref="E1405" ca="1" si="4330">C1401</f>
        <v>#NAME?</v>
      </c>
      <c r="F1405" s="93"/>
      <c r="G1405" s="205" t="s">
        <v>304</v>
      </c>
      <c r="H1405" s="207"/>
      <c r="I1405" s="208"/>
      <c r="J1405" s="208"/>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ca="1" si="4333">C1405</f>
        <v>#NAME?</v>
      </c>
      <c r="D1406" s="127">
        <f t="shared" ca="1" si="4208"/>
        <v>1</v>
      </c>
      <c r="E1406" s="204"/>
      <c r="F1406" s="93"/>
      <c r="G1406" s="206"/>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ca="1" si="4334"/>
        <v>#NAME?</v>
      </c>
      <c r="D1407" s="127">
        <f t="shared" ca="1" si="4208"/>
        <v>1</v>
      </c>
      <c r="E1407" s="204"/>
      <c r="F1407" s="93"/>
      <c r="G1407" s="206"/>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ca="1" si="4340">C1407</f>
        <v>#NAME?</v>
      </c>
      <c r="D1408" s="127">
        <f t="shared" ca="1" si="4208"/>
        <v>1</v>
      </c>
      <c r="E1408" s="204"/>
      <c r="F1408" s="93"/>
      <c r="G1408" s="206"/>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ca="1" si="4208"/>
        <v>#NAME?</v>
      </c>
      <c r="D1409" s="127">
        <f t="shared" ca="1" si="4208"/>
        <v>1</v>
      </c>
      <c r="E1409" s="204"/>
      <c r="F1409" s="93"/>
      <c r="G1409" s="206"/>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ca="1" si="4208"/>
        <v>#NAME?</v>
      </c>
      <c r="D1410" s="127">
        <f t="shared" ca="1" si="4208"/>
        <v>1</v>
      </c>
      <c r="E1410" s="204"/>
      <c r="F1410" s="93"/>
      <c r="G1410" s="206"/>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ca="1" si="4208"/>
        <v>#NAME?</v>
      </c>
      <c r="D1411" s="127">
        <f t="shared" ca="1" si="4208"/>
        <v>1</v>
      </c>
      <c r="E1411" s="204"/>
      <c r="F1411" s="93"/>
      <c r="G1411" s="206"/>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ca="1" si="4208"/>
        <v>#NAME?</v>
      </c>
      <c r="D1412" s="127">
        <f t="shared" ca="1" si="4208"/>
        <v>1</v>
      </c>
      <c r="E1412" s="204"/>
      <c r="F1412" s="93"/>
      <c r="G1412" s="206"/>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ca="1" si="4208"/>
        <v>#NAME?</v>
      </c>
      <c r="D1413" s="127">
        <f t="shared" ca="1" si="4208"/>
        <v>1</v>
      </c>
      <c r="E1413" s="204"/>
      <c r="F1413" s="93"/>
      <c r="G1413" s="206"/>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ca="1" si="4208"/>
        <v>#NAME?</v>
      </c>
      <c r="D1414" s="127">
        <f t="shared" ca="1" si="4208"/>
        <v>1</v>
      </c>
      <c r="E1414" s="204"/>
      <c r="F1414" s="93"/>
      <c r="G1414" s="206"/>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ca="1" si="4208"/>
        <v>#NAME?</v>
      </c>
      <c r="D1415" s="127">
        <f t="shared" ca="1" si="4208"/>
        <v>1</v>
      </c>
      <c r="E1415" s="204"/>
      <c r="F1415" s="93"/>
      <c r="G1415" s="206"/>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ca="1" si="4208"/>
        <v>#NAME?</v>
      </c>
      <c r="D1416" s="127">
        <f t="shared" ca="1" si="4208"/>
        <v>1</v>
      </c>
      <c r="E1416" s="204"/>
      <c r="F1416" s="93"/>
      <c r="G1416" s="206"/>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ca="1" si="4208"/>
        <v>#NAME?</v>
      </c>
      <c r="D1417" s="127">
        <f t="shared" ca="1" si="4208"/>
        <v>1</v>
      </c>
      <c r="E1417" s="204"/>
      <c r="F1417" s="93"/>
      <c r="G1417" s="206"/>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ca="1" si="4208"/>
        <v>#NAME?</v>
      </c>
      <c r="D1418" s="127">
        <f t="shared" ca="1" si="4208"/>
        <v>1</v>
      </c>
      <c r="E1418" s="204"/>
      <c r="F1418" s="93"/>
      <c r="G1418" s="206"/>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ca="1" si="4208"/>
        <v>#NAME?</v>
      </c>
      <c r="D1419" s="127">
        <f t="shared" ca="1" si="4208"/>
        <v>1</v>
      </c>
      <c r="E1419" s="204"/>
      <c r="F1419" s="93"/>
      <c r="G1419" s="206"/>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ca="1" si="4208"/>
        <v>#NAME?</v>
      </c>
      <c r="D1420" s="127">
        <f t="shared" ca="1" si="4208"/>
        <v>1</v>
      </c>
      <c r="E1420" s="204"/>
      <c r="F1420" s="136"/>
      <c r="G1420" s="206"/>
      <c r="H1420" s="209"/>
      <c r="I1420" s="209"/>
      <c r="J1420" s="210"/>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 ca="1">IF(_xlfn.ISFORMULA(E1426),MAX(INDEX('BASE FORMAÇÃO'!A:A,B1422+1),1),E1426)</f>
        <v>#NAME?</v>
      </c>
      <c r="D1422" s="127">
        <f t="shared" ref="D1422" ca="1" si="4389">IFERROR(IF(C1422=C1412,D1412+1,1),1)</f>
        <v>1</v>
      </c>
      <c r="E1422" s="38" t="s">
        <v>9</v>
      </c>
      <c r="F1422" s="73"/>
      <c r="G1422" s="38" t="s">
        <v>15</v>
      </c>
      <c r="H1422" s="135" t="e">
        <f>INDEX('BASE FORMAÇÃO'!B:B,B1422+1)</f>
        <v>#VALUE!</v>
      </c>
      <c r="I1422" s="181" t="s">
        <v>16</v>
      </c>
      <c r="J1422" s="6" t="e">
        <f>INDEX('BASE FORMAÇÃO'!K:K,B1422+1)</f>
        <v>#VALUE!</v>
      </c>
      <c r="K1422" s="65"/>
      <c r="L1422" s="188" t="s">
        <v>10</v>
      </c>
      <c r="M1422" s="190"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ca="1" si="4391"/>
        <v>#NAME?</v>
      </c>
      <c r="D1423" s="127">
        <f t="shared" ca="1" si="4391"/>
        <v>1</v>
      </c>
      <c r="E1423" s="192">
        <f t="shared" ref="E1423" ca="1" si="4392">D1422</f>
        <v>1</v>
      </c>
      <c r="F1423" s="92"/>
      <c r="G1423" s="194" t="s">
        <v>1</v>
      </c>
      <c r="H1423" s="197" t="e">
        <f>INDEX('BASE FORMAÇÃO'!C:C,B1422+1)</f>
        <v>#VALUE!</v>
      </c>
      <c r="I1423" s="197"/>
      <c r="J1423" s="198"/>
      <c r="K1423" s="66"/>
      <c r="L1423" s="189"/>
      <c r="M1423" s="191"/>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ca="1" si="4393"/>
        <v>#NAME?</v>
      </c>
      <c r="D1424" s="127">
        <f t="shared" ca="1" si="4393"/>
        <v>1</v>
      </c>
      <c r="E1424" s="193"/>
      <c r="F1424" s="93"/>
      <c r="G1424" s="195"/>
      <c r="H1424" s="199"/>
      <c r="I1424" s="199"/>
      <c r="J1424" s="200"/>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ca="1" si="4394"/>
        <v>#NAME?</v>
      </c>
      <c r="D1425" s="127">
        <f t="shared" ca="1" si="4208"/>
        <v>1</v>
      </c>
      <c r="E1425" s="38" t="s">
        <v>313</v>
      </c>
      <c r="F1425" s="93"/>
      <c r="G1425" s="196"/>
      <c r="H1425" s="201"/>
      <c r="I1425" s="201"/>
      <c r="J1425" s="202"/>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ca="1" si="4395"/>
        <v>#NAME?</v>
      </c>
      <c r="D1426" s="127">
        <f t="shared" ca="1" si="4208"/>
        <v>1</v>
      </c>
      <c r="E1426" s="203" t="e">
        <f t="shared" ref="E1426" ca="1" si="4396">C1422</f>
        <v>#NAME?</v>
      </c>
      <c r="F1426" s="93"/>
      <c r="G1426" s="205" t="s">
        <v>304</v>
      </c>
      <c r="H1426" s="207"/>
      <c r="I1426" s="208"/>
      <c r="J1426" s="208"/>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ca="1" si="4399">C1426</f>
        <v>#NAME?</v>
      </c>
      <c r="D1427" s="127">
        <f t="shared" ca="1" si="4208"/>
        <v>1</v>
      </c>
      <c r="E1427" s="204"/>
      <c r="F1427" s="93"/>
      <c r="G1427" s="206"/>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ca="1" si="4400"/>
        <v>#NAME?</v>
      </c>
      <c r="D1428" s="127">
        <f t="shared" ca="1" si="4208"/>
        <v>1</v>
      </c>
      <c r="E1428" s="204"/>
      <c r="F1428" s="93"/>
      <c r="G1428" s="206"/>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ca="1" si="4406">C1428</f>
        <v>#NAME?</v>
      </c>
      <c r="D1429" s="127">
        <f t="shared" ca="1" si="4208"/>
        <v>1</v>
      </c>
      <c r="E1429" s="204"/>
      <c r="F1429" s="93"/>
      <c r="G1429" s="206"/>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ca="1" si="4406"/>
        <v>#NAME?</v>
      </c>
      <c r="D1430" s="127">
        <f t="shared" ca="1" si="4406"/>
        <v>1</v>
      </c>
      <c r="E1430" s="204"/>
      <c r="F1430" s="93"/>
      <c r="G1430" s="206"/>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ca="1" si="4406"/>
        <v>#NAME?</v>
      </c>
      <c r="D1431" s="127">
        <f t="shared" ca="1" si="4406"/>
        <v>1</v>
      </c>
      <c r="E1431" s="204"/>
      <c r="F1431" s="93"/>
      <c r="G1431" s="206"/>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ca="1" si="4406"/>
        <v>#NAME?</v>
      </c>
      <c r="D1432" s="127">
        <f t="shared" ca="1" si="4406"/>
        <v>1</v>
      </c>
      <c r="E1432" s="204"/>
      <c r="F1432" s="93"/>
      <c r="G1432" s="206"/>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ca="1" si="4406"/>
        <v>#NAME?</v>
      </c>
      <c r="D1433" s="127">
        <f t="shared" ca="1" si="4406"/>
        <v>1</v>
      </c>
      <c r="E1433" s="204"/>
      <c r="F1433" s="93"/>
      <c r="G1433" s="206"/>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ca="1" si="4406"/>
        <v>#NAME?</v>
      </c>
      <c r="D1434" s="127">
        <f t="shared" ca="1" si="4406"/>
        <v>1</v>
      </c>
      <c r="E1434" s="204"/>
      <c r="F1434" s="93"/>
      <c r="G1434" s="206"/>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ca="1" si="4406"/>
        <v>#NAME?</v>
      </c>
      <c r="D1435" s="127">
        <f t="shared" ca="1" si="4406"/>
        <v>1</v>
      </c>
      <c r="E1435" s="204"/>
      <c r="F1435" s="93"/>
      <c r="G1435" s="206"/>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ca="1" si="4406"/>
        <v>#NAME?</v>
      </c>
      <c r="D1436" s="127">
        <f t="shared" ca="1" si="4406"/>
        <v>1</v>
      </c>
      <c r="E1436" s="204"/>
      <c r="F1436" s="93"/>
      <c r="G1436" s="206"/>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ca="1" si="4406"/>
        <v>#NAME?</v>
      </c>
      <c r="D1437" s="127">
        <f t="shared" ca="1" si="4406"/>
        <v>1</v>
      </c>
      <c r="E1437" s="204"/>
      <c r="F1437" s="93"/>
      <c r="G1437" s="206"/>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ca="1" si="4406"/>
        <v>#NAME?</v>
      </c>
      <c r="D1438" s="127">
        <f t="shared" ca="1" si="4406"/>
        <v>1</v>
      </c>
      <c r="E1438" s="204"/>
      <c r="F1438" s="93"/>
      <c r="G1438" s="206"/>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ca="1" si="4406"/>
        <v>#NAME?</v>
      </c>
      <c r="D1439" s="127">
        <f t="shared" ca="1" si="4406"/>
        <v>1</v>
      </c>
      <c r="E1439" s="204"/>
      <c r="F1439" s="93"/>
      <c r="G1439" s="206"/>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ca="1" si="4406"/>
        <v>#NAME?</v>
      </c>
      <c r="D1440" s="127">
        <f t="shared" ca="1" si="4406"/>
        <v>1</v>
      </c>
      <c r="E1440" s="204"/>
      <c r="F1440" s="93"/>
      <c r="G1440" s="206"/>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ca="1" si="4406"/>
        <v>#NAME?</v>
      </c>
      <c r="D1441" s="127">
        <f t="shared" ca="1" si="4406"/>
        <v>1</v>
      </c>
      <c r="E1441" s="204"/>
      <c r="F1441" s="136"/>
      <c r="G1441" s="206"/>
      <c r="H1441" s="209"/>
      <c r="I1441" s="209"/>
      <c r="J1441" s="210"/>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 ca="1">IF(_xlfn.ISFORMULA(E1447),MAX(INDEX('BASE FORMAÇÃO'!A:A,B1443+1),1),E1447)</f>
        <v>#NAME?</v>
      </c>
      <c r="D1443" s="127">
        <f t="shared" ref="D1443" ca="1" si="4455">IFERROR(IF(C1443=C1433,D1433+1,1),1)</f>
        <v>1</v>
      </c>
      <c r="E1443" s="38" t="s">
        <v>9</v>
      </c>
      <c r="F1443" s="73"/>
      <c r="G1443" s="38" t="s">
        <v>15</v>
      </c>
      <c r="H1443" s="135" t="e">
        <f>INDEX('BASE FORMAÇÃO'!B:B,B1443+1)</f>
        <v>#VALUE!</v>
      </c>
      <c r="I1443" s="181" t="s">
        <v>16</v>
      </c>
      <c r="J1443" s="6" t="e">
        <f>INDEX('BASE FORMAÇÃO'!K:K,B1443+1)</f>
        <v>#VALUE!</v>
      </c>
      <c r="K1443" s="65"/>
      <c r="L1443" s="188" t="s">
        <v>10</v>
      </c>
      <c r="M1443" s="190"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ca="1" si="4457"/>
        <v>#NAME?</v>
      </c>
      <c r="D1444" s="127">
        <f t="shared" ca="1" si="4457"/>
        <v>1</v>
      </c>
      <c r="E1444" s="192">
        <f t="shared" ref="E1444" ca="1" si="4458">D1443</f>
        <v>1</v>
      </c>
      <c r="F1444" s="92"/>
      <c r="G1444" s="194" t="s">
        <v>1</v>
      </c>
      <c r="H1444" s="197" t="e">
        <f>INDEX('BASE FORMAÇÃO'!C:C,B1443+1)</f>
        <v>#VALUE!</v>
      </c>
      <c r="I1444" s="197"/>
      <c r="J1444" s="198"/>
      <c r="K1444" s="66"/>
      <c r="L1444" s="189"/>
      <c r="M1444" s="191"/>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ca="1" si="4459"/>
        <v>#NAME?</v>
      </c>
      <c r="D1445" s="127">
        <f t="shared" ca="1" si="4459"/>
        <v>1</v>
      </c>
      <c r="E1445" s="193"/>
      <c r="F1445" s="93"/>
      <c r="G1445" s="195"/>
      <c r="H1445" s="199"/>
      <c r="I1445" s="199"/>
      <c r="J1445" s="200"/>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ca="1" si="4460"/>
        <v>#NAME?</v>
      </c>
      <c r="D1446" s="127">
        <f t="shared" ca="1" si="4406"/>
        <v>1</v>
      </c>
      <c r="E1446" s="38" t="s">
        <v>313</v>
      </c>
      <c r="F1446" s="93"/>
      <c r="G1446" s="196"/>
      <c r="H1446" s="201"/>
      <c r="I1446" s="201"/>
      <c r="J1446" s="202"/>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ca="1" si="4461"/>
        <v>#NAME?</v>
      </c>
      <c r="D1447" s="127">
        <f t="shared" ca="1" si="4406"/>
        <v>1</v>
      </c>
      <c r="E1447" s="203" t="e">
        <f t="shared" ref="E1447" ca="1" si="4462">C1443</f>
        <v>#NAME?</v>
      </c>
      <c r="F1447" s="93"/>
      <c r="G1447" s="205" t="s">
        <v>304</v>
      </c>
      <c r="H1447" s="207"/>
      <c r="I1447" s="208"/>
      <c r="J1447" s="208"/>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ca="1" si="4465">C1447</f>
        <v>#NAME?</v>
      </c>
      <c r="D1448" s="127">
        <f t="shared" ca="1" si="4406"/>
        <v>1</v>
      </c>
      <c r="E1448" s="204"/>
      <c r="F1448" s="93"/>
      <c r="G1448" s="206"/>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ca="1" si="4466"/>
        <v>#NAME?</v>
      </c>
      <c r="D1449" s="127">
        <f t="shared" ca="1" si="4406"/>
        <v>1</v>
      </c>
      <c r="E1449" s="204"/>
      <c r="F1449" s="93"/>
      <c r="G1449" s="206"/>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ca="1" si="4472">C1449</f>
        <v>#NAME?</v>
      </c>
      <c r="D1450" s="127">
        <f t="shared" ca="1" si="4406"/>
        <v>1</v>
      </c>
      <c r="E1450" s="204"/>
      <c r="F1450" s="93"/>
      <c r="G1450" s="206"/>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ca="1" si="4406"/>
        <v>#NAME?</v>
      </c>
      <c r="D1451" s="127">
        <f t="shared" ca="1" si="4406"/>
        <v>1</v>
      </c>
      <c r="E1451" s="204"/>
      <c r="F1451" s="93"/>
      <c r="G1451" s="206"/>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ca="1" si="4406"/>
        <v>#NAME?</v>
      </c>
      <c r="D1452" s="127">
        <f t="shared" ca="1" si="4406"/>
        <v>1</v>
      </c>
      <c r="E1452" s="204"/>
      <c r="F1452" s="93"/>
      <c r="G1452" s="206"/>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ca="1" si="4406"/>
        <v>#NAME?</v>
      </c>
      <c r="D1453" s="127">
        <f t="shared" ca="1" si="4406"/>
        <v>1</v>
      </c>
      <c r="E1453" s="204"/>
      <c r="F1453" s="93"/>
      <c r="G1453" s="206"/>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ca="1" si="4406"/>
        <v>#NAME?</v>
      </c>
      <c r="D1454" s="127">
        <f t="shared" ca="1" si="4406"/>
        <v>1</v>
      </c>
      <c r="E1454" s="204"/>
      <c r="F1454" s="93"/>
      <c r="G1454" s="206"/>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ca="1" si="4406"/>
        <v>#NAME?</v>
      </c>
      <c r="D1455" s="127">
        <f t="shared" ca="1" si="4406"/>
        <v>1</v>
      </c>
      <c r="E1455" s="204"/>
      <c r="F1455" s="93"/>
      <c r="G1455" s="206"/>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ca="1" si="4406"/>
        <v>#NAME?</v>
      </c>
      <c r="D1456" s="127">
        <f t="shared" ca="1" si="4406"/>
        <v>1</v>
      </c>
      <c r="E1456" s="204"/>
      <c r="F1456" s="93"/>
      <c r="G1456" s="206"/>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ca="1" si="4406"/>
        <v>#NAME?</v>
      </c>
      <c r="D1457" s="127">
        <f t="shared" ca="1" si="4406"/>
        <v>1</v>
      </c>
      <c r="E1457" s="204"/>
      <c r="F1457" s="93"/>
      <c r="G1457" s="206"/>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ca="1" si="4406"/>
        <v>#NAME?</v>
      </c>
      <c r="D1458" s="127">
        <f t="shared" ca="1" si="4406"/>
        <v>1</v>
      </c>
      <c r="E1458" s="204"/>
      <c r="F1458" s="93"/>
      <c r="G1458" s="206"/>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ca="1" si="4406"/>
        <v>#NAME?</v>
      </c>
      <c r="D1459" s="127">
        <f t="shared" ca="1" si="4406"/>
        <v>1</v>
      </c>
      <c r="E1459" s="204"/>
      <c r="F1459" s="93"/>
      <c r="G1459" s="206"/>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ca="1" si="4406"/>
        <v>#NAME?</v>
      </c>
      <c r="D1460" s="127">
        <f t="shared" ca="1" si="4406"/>
        <v>1</v>
      </c>
      <c r="E1460" s="204"/>
      <c r="F1460" s="93"/>
      <c r="G1460" s="206"/>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ca="1" si="4406"/>
        <v>#NAME?</v>
      </c>
      <c r="D1461" s="127">
        <f t="shared" ca="1" si="4406"/>
        <v>1</v>
      </c>
      <c r="E1461" s="204"/>
      <c r="F1461" s="93"/>
      <c r="G1461" s="206"/>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ca="1" si="4406"/>
        <v>#NAME?</v>
      </c>
      <c r="D1462" s="127">
        <f t="shared" ca="1" si="4406"/>
        <v>1</v>
      </c>
      <c r="E1462" s="204"/>
      <c r="F1462" s="136"/>
      <c r="G1462" s="206"/>
      <c r="H1462" s="209"/>
      <c r="I1462" s="209"/>
      <c r="J1462" s="210"/>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 ca="1">IF(_xlfn.ISFORMULA(E1468),MAX(INDEX('BASE FORMAÇÃO'!A:A,B1464+1),1),E1468)</f>
        <v>#NAME?</v>
      </c>
      <c r="D1464" s="127">
        <f t="shared" ref="D1464" ca="1" si="4521">IFERROR(IF(C1464=C1454,D1454+1,1),1)</f>
        <v>1</v>
      </c>
      <c r="E1464" s="38" t="s">
        <v>9</v>
      </c>
      <c r="F1464" s="73"/>
      <c r="G1464" s="38" t="s">
        <v>15</v>
      </c>
      <c r="H1464" s="135" t="e">
        <f>INDEX('BASE FORMAÇÃO'!B:B,B1464+1)</f>
        <v>#VALUE!</v>
      </c>
      <c r="I1464" s="181" t="s">
        <v>16</v>
      </c>
      <c r="J1464" s="6" t="e">
        <f>INDEX('BASE FORMAÇÃO'!K:K,B1464+1)</f>
        <v>#VALUE!</v>
      </c>
      <c r="K1464" s="65"/>
      <c r="L1464" s="188" t="s">
        <v>10</v>
      </c>
      <c r="M1464" s="190"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ca="1" si="4523"/>
        <v>#NAME?</v>
      </c>
      <c r="D1465" s="127">
        <f t="shared" ca="1" si="4523"/>
        <v>1</v>
      </c>
      <c r="E1465" s="192">
        <f t="shared" ref="E1465" ca="1" si="4524">D1464</f>
        <v>1</v>
      </c>
      <c r="F1465" s="92"/>
      <c r="G1465" s="194" t="s">
        <v>1</v>
      </c>
      <c r="H1465" s="197" t="e">
        <f>INDEX('BASE FORMAÇÃO'!C:C,B1464+1)</f>
        <v>#VALUE!</v>
      </c>
      <c r="I1465" s="197"/>
      <c r="J1465" s="198"/>
      <c r="K1465" s="66"/>
      <c r="L1465" s="189"/>
      <c r="M1465" s="191"/>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ca="1" si="4525"/>
        <v>#NAME?</v>
      </c>
      <c r="D1466" s="127">
        <f t="shared" ca="1" si="4525"/>
        <v>1</v>
      </c>
      <c r="E1466" s="193"/>
      <c r="F1466" s="93"/>
      <c r="G1466" s="195"/>
      <c r="H1466" s="199"/>
      <c r="I1466" s="199"/>
      <c r="J1466" s="200"/>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ca="1" si="4526"/>
        <v>#NAME?</v>
      </c>
      <c r="D1467" s="127">
        <f t="shared" ca="1" si="4406"/>
        <v>1</v>
      </c>
      <c r="E1467" s="38" t="s">
        <v>313</v>
      </c>
      <c r="F1467" s="93"/>
      <c r="G1467" s="196"/>
      <c r="H1467" s="201"/>
      <c r="I1467" s="201"/>
      <c r="J1467" s="202"/>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ca="1" si="4527"/>
        <v>#NAME?</v>
      </c>
      <c r="D1468" s="127">
        <f t="shared" ca="1" si="4406"/>
        <v>1</v>
      </c>
      <c r="E1468" s="203" t="e">
        <f t="shared" ref="E1468" ca="1" si="4528">C1464</f>
        <v>#NAME?</v>
      </c>
      <c r="F1468" s="93"/>
      <c r="G1468" s="205" t="s">
        <v>304</v>
      </c>
      <c r="H1468" s="207"/>
      <c r="I1468" s="208"/>
      <c r="J1468" s="208"/>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ca="1" si="4531">C1468</f>
        <v>#NAME?</v>
      </c>
      <c r="D1469" s="127">
        <f t="shared" ca="1" si="4406"/>
        <v>1</v>
      </c>
      <c r="E1469" s="204"/>
      <c r="F1469" s="93"/>
      <c r="G1469" s="206"/>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ca="1" si="4532"/>
        <v>#NAME?</v>
      </c>
      <c r="D1470" s="127">
        <f t="shared" ca="1" si="4406"/>
        <v>1</v>
      </c>
      <c r="E1470" s="204"/>
      <c r="F1470" s="93"/>
      <c r="G1470" s="206"/>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ca="1" si="4538">C1470</f>
        <v>#NAME?</v>
      </c>
      <c r="D1471" s="127">
        <f t="shared" ca="1" si="4406"/>
        <v>1</v>
      </c>
      <c r="E1471" s="204"/>
      <c r="F1471" s="93"/>
      <c r="G1471" s="206"/>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ca="1" si="4406"/>
        <v>#NAME?</v>
      </c>
      <c r="D1472" s="127">
        <f t="shared" ca="1" si="4406"/>
        <v>1</v>
      </c>
      <c r="E1472" s="204"/>
      <c r="F1472" s="93"/>
      <c r="G1472" s="206"/>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ca="1" si="4406"/>
        <v>#NAME?</v>
      </c>
      <c r="D1473" s="127">
        <f t="shared" ca="1" si="4406"/>
        <v>1</v>
      </c>
      <c r="E1473" s="204"/>
      <c r="F1473" s="93"/>
      <c r="G1473" s="206"/>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ca="1" si="4406"/>
        <v>#NAME?</v>
      </c>
      <c r="D1474" s="127">
        <f t="shared" ca="1" si="4406"/>
        <v>1</v>
      </c>
      <c r="E1474" s="204"/>
      <c r="F1474" s="93"/>
      <c r="G1474" s="206"/>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ca="1" si="4406"/>
        <v>#NAME?</v>
      </c>
      <c r="D1475" s="127">
        <f t="shared" ca="1" si="4406"/>
        <v>1</v>
      </c>
      <c r="E1475" s="204"/>
      <c r="F1475" s="93"/>
      <c r="G1475" s="206"/>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ca="1" si="4406"/>
        <v>#NAME?</v>
      </c>
      <c r="D1476" s="127">
        <f t="shared" ca="1" si="4406"/>
        <v>1</v>
      </c>
      <c r="E1476" s="204"/>
      <c r="F1476" s="93"/>
      <c r="G1476" s="206"/>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ca="1" si="4406"/>
        <v>#NAME?</v>
      </c>
      <c r="D1477" s="127">
        <f t="shared" ca="1" si="4406"/>
        <v>1</v>
      </c>
      <c r="E1477" s="204"/>
      <c r="F1477" s="93"/>
      <c r="G1477" s="206"/>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ca="1" si="4406"/>
        <v>#NAME?</v>
      </c>
      <c r="D1478" s="127">
        <f t="shared" ca="1" si="4406"/>
        <v>1</v>
      </c>
      <c r="E1478" s="204"/>
      <c r="F1478" s="93"/>
      <c r="G1478" s="206"/>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ca="1" si="4406"/>
        <v>#NAME?</v>
      </c>
      <c r="D1479" s="127">
        <f t="shared" ca="1" si="4406"/>
        <v>1</v>
      </c>
      <c r="E1479" s="204"/>
      <c r="F1479" s="93"/>
      <c r="G1479" s="206"/>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ca="1" si="4406"/>
        <v>#NAME?</v>
      </c>
      <c r="D1480" s="127">
        <f t="shared" ca="1" si="4406"/>
        <v>1</v>
      </c>
      <c r="E1480" s="204"/>
      <c r="F1480" s="93"/>
      <c r="G1480" s="206"/>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ca="1" si="4406"/>
        <v>#NAME?</v>
      </c>
      <c r="D1481" s="127">
        <f t="shared" ca="1" si="4406"/>
        <v>1</v>
      </c>
      <c r="E1481" s="204"/>
      <c r="F1481" s="93"/>
      <c r="G1481" s="206"/>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ca="1" si="4406"/>
        <v>#NAME?</v>
      </c>
      <c r="D1482" s="127">
        <f t="shared" ca="1" si="4406"/>
        <v>1</v>
      </c>
      <c r="E1482" s="204"/>
      <c r="F1482" s="93"/>
      <c r="G1482" s="206"/>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ca="1" si="4406"/>
        <v>#NAME?</v>
      </c>
      <c r="D1483" s="127">
        <f t="shared" ca="1" si="4406"/>
        <v>1</v>
      </c>
      <c r="E1483" s="204"/>
      <c r="F1483" s="136"/>
      <c r="G1483" s="206"/>
      <c r="H1483" s="209"/>
      <c r="I1483" s="209"/>
      <c r="J1483" s="210"/>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 ca="1">IF(_xlfn.ISFORMULA(E1489),MAX(INDEX('BASE FORMAÇÃO'!A:A,B1485+1),1),E1489)</f>
        <v>#NAME?</v>
      </c>
      <c r="D1485" s="127">
        <f t="shared" ref="D1485" ca="1" si="4587">IFERROR(IF(C1485=C1475,D1475+1,1),1)</f>
        <v>1</v>
      </c>
      <c r="E1485" s="38" t="s">
        <v>9</v>
      </c>
      <c r="F1485" s="73"/>
      <c r="G1485" s="38" t="s">
        <v>15</v>
      </c>
      <c r="H1485" s="135" t="e">
        <f>INDEX('BASE FORMAÇÃO'!B:B,B1485+1)</f>
        <v>#VALUE!</v>
      </c>
      <c r="I1485" s="181" t="s">
        <v>16</v>
      </c>
      <c r="J1485" s="6" t="e">
        <f>INDEX('BASE FORMAÇÃO'!K:K,B1485+1)</f>
        <v>#VALUE!</v>
      </c>
      <c r="K1485" s="65"/>
      <c r="L1485" s="188" t="s">
        <v>10</v>
      </c>
      <c r="M1485" s="190"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ca="1" si="4589"/>
        <v>#NAME?</v>
      </c>
      <c r="D1486" s="127">
        <f t="shared" ca="1" si="4589"/>
        <v>1</v>
      </c>
      <c r="E1486" s="192">
        <f t="shared" ref="E1486" ca="1" si="4590">D1485</f>
        <v>1</v>
      </c>
      <c r="F1486" s="92"/>
      <c r="G1486" s="194" t="s">
        <v>1</v>
      </c>
      <c r="H1486" s="197" t="e">
        <f>INDEX('BASE FORMAÇÃO'!C:C,B1485+1)</f>
        <v>#VALUE!</v>
      </c>
      <c r="I1486" s="197"/>
      <c r="J1486" s="198"/>
      <c r="K1486" s="66"/>
      <c r="L1486" s="189"/>
      <c r="M1486" s="191"/>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ca="1" si="4591"/>
        <v>#NAME?</v>
      </c>
      <c r="D1487" s="127">
        <f t="shared" ca="1" si="4591"/>
        <v>1</v>
      </c>
      <c r="E1487" s="193"/>
      <c r="F1487" s="93"/>
      <c r="G1487" s="195"/>
      <c r="H1487" s="199"/>
      <c r="I1487" s="199"/>
      <c r="J1487" s="200"/>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ca="1" si="4592"/>
        <v>#NAME?</v>
      </c>
      <c r="D1488" s="127">
        <f t="shared" ca="1" si="4406"/>
        <v>1</v>
      </c>
      <c r="E1488" s="38" t="s">
        <v>313</v>
      </c>
      <c r="F1488" s="93"/>
      <c r="G1488" s="196"/>
      <c r="H1488" s="201"/>
      <c r="I1488" s="201"/>
      <c r="J1488" s="202"/>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ca="1" si="4593"/>
        <v>#NAME?</v>
      </c>
      <c r="D1489" s="127">
        <f t="shared" ca="1" si="4406"/>
        <v>1</v>
      </c>
      <c r="E1489" s="203" t="e">
        <f t="shared" ref="E1489" ca="1" si="4594">C1485</f>
        <v>#NAME?</v>
      </c>
      <c r="F1489" s="93"/>
      <c r="G1489" s="205" t="s">
        <v>304</v>
      </c>
      <c r="H1489" s="207"/>
      <c r="I1489" s="208"/>
      <c r="J1489" s="208"/>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ca="1" si="4597">C1489</f>
        <v>#NAME?</v>
      </c>
      <c r="D1490" s="127">
        <f t="shared" ca="1" si="4406"/>
        <v>1</v>
      </c>
      <c r="E1490" s="204"/>
      <c r="F1490" s="93"/>
      <c r="G1490" s="206"/>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ca="1" si="4598"/>
        <v>#NAME?</v>
      </c>
      <c r="D1491" s="127">
        <f t="shared" ca="1" si="4406"/>
        <v>1</v>
      </c>
      <c r="E1491" s="204"/>
      <c r="F1491" s="93"/>
      <c r="G1491" s="206"/>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ca="1" si="4604">C1491</f>
        <v>#NAME?</v>
      </c>
      <c r="D1492" s="127">
        <f t="shared" ca="1" si="4406"/>
        <v>1</v>
      </c>
      <c r="E1492" s="204"/>
      <c r="F1492" s="93"/>
      <c r="G1492" s="206"/>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ca="1" si="4604"/>
        <v>#NAME?</v>
      </c>
      <c r="D1493" s="127">
        <f t="shared" ca="1" si="4604"/>
        <v>1</v>
      </c>
      <c r="E1493" s="204"/>
      <c r="F1493" s="93"/>
      <c r="G1493" s="206"/>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ca="1" si="4604"/>
        <v>#NAME?</v>
      </c>
      <c r="D1494" s="127">
        <f t="shared" ca="1" si="4604"/>
        <v>1</v>
      </c>
      <c r="E1494" s="204"/>
      <c r="F1494" s="93"/>
      <c r="G1494" s="206"/>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ca="1" si="4604"/>
        <v>#NAME?</v>
      </c>
      <c r="D1495" s="127">
        <f t="shared" ca="1" si="4604"/>
        <v>1</v>
      </c>
      <c r="E1495" s="204"/>
      <c r="F1495" s="93"/>
      <c r="G1495" s="206"/>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ca="1" si="4604"/>
        <v>#NAME?</v>
      </c>
      <c r="D1496" s="127">
        <f t="shared" ca="1" si="4604"/>
        <v>1</v>
      </c>
      <c r="E1496" s="204"/>
      <c r="F1496" s="93"/>
      <c r="G1496" s="206"/>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ca="1" si="4604"/>
        <v>#NAME?</v>
      </c>
      <c r="D1497" s="127">
        <f t="shared" ca="1" si="4604"/>
        <v>1</v>
      </c>
      <c r="E1497" s="204"/>
      <c r="F1497" s="93"/>
      <c r="G1497" s="206"/>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ca="1" si="4604"/>
        <v>#NAME?</v>
      </c>
      <c r="D1498" s="127">
        <f t="shared" ca="1" si="4604"/>
        <v>1</v>
      </c>
      <c r="E1498" s="204"/>
      <c r="F1498" s="93"/>
      <c r="G1498" s="206"/>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ca="1" si="4604"/>
        <v>#NAME?</v>
      </c>
      <c r="D1499" s="127">
        <f t="shared" ca="1" si="4604"/>
        <v>1</v>
      </c>
      <c r="E1499" s="204"/>
      <c r="F1499" s="93"/>
      <c r="G1499" s="206"/>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ca="1" si="4604"/>
        <v>#NAME?</v>
      </c>
      <c r="D1500" s="127">
        <f t="shared" ca="1" si="4604"/>
        <v>1</v>
      </c>
      <c r="E1500" s="204"/>
      <c r="F1500" s="93"/>
      <c r="G1500" s="206"/>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ca="1" si="4604"/>
        <v>#NAME?</v>
      </c>
      <c r="D1501" s="127">
        <f t="shared" ca="1" si="4604"/>
        <v>1</v>
      </c>
      <c r="E1501" s="204"/>
      <c r="F1501" s="93"/>
      <c r="G1501" s="206"/>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ca="1" si="4604"/>
        <v>#NAME?</v>
      </c>
      <c r="D1502" s="127">
        <f t="shared" ca="1" si="4604"/>
        <v>1</v>
      </c>
      <c r="E1502" s="204"/>
      <c r="F1502" s="93"/>
      <c r="G1502" s="206"/>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ca="1" si="4604"/>
        <v>#NAME?</v>
      </c>
      <c r="D1503" s="127">
        <f t="shared" ca="1" si="4604"/>
        <v>1</v>
      </c>
      <c r="E1503" s="204"/>
      <c r="F1503" s="93"/>
      <c r="G1503" s="206"/>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ca="1" si="4604"/>
        <v>#NAME?</v>
      </c>
      <c r="D1504" s="127">
        <f t="shared" ca="1" si="4604"/>
        <v>1</v>
      </c>
      <c r="E1504" s="204"/>
      <c r="F1504" s="136"/>
      <c r="G1504" s="206"/>
      <c r="H1504" s="209"/>
      <c r="I1504" s="209"/>
      <c r="J1504" s="210"/>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 ca="1">IF(_xlfn.ISFORMULA(E1510),MAX(INDEX('BASE FORMAÇÃO'!A:A,B1506+1),1),E1510)</f>
        <v>#NAME?</v>
      </c>
      <c r="D1506" s="127">
        <f t="shared" ref="D1506" ca="1" si="4653">IFERROR(IF(C1506=C1496,D1496+1,1),1)</f>
        <v>1</v>
      </c>
      <c r="E1506" s="38" t="s">
        <v>9</v>
      </c>
      <c r="F1506" s="73"/>
      <c r="G1506" s="38" t="s">
        <v>15</v>
      </c>
      <c r="H1506" s="135" t="e">
        <f>INDEX('BASE FORMAÇÃO'!B:B,B1506+1)</f>
        <v>#VALUE!</v>
      </c>
      <c r="I1506" s="181" t="s">
        <v>16</v>
      </c>
      <c r="J1506" s="6" t="e">
        <f>INDEX('BASE FORMAÇÃO'!K:K,B1506+1)</f>
        <v>#VALUE!</v>
      </c>
      <c r="K1506" s="65"/>
      <c r="L1506" s="188" t="s">
        <v>10</v>
      </c>
      <c r="M1506" s="190"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ca="1" si="4655"/>
        <v>#NAME?</v>
      </c>
      <c r="D1507" s="127">
        <f t="shared" ca="1" si="4655"/>
        <v>1</v>
      </c>
      <c r="E1507" s="192">
        <f t="shared" ref="E1507" ca="1" si="4656">D1506</f>
        <v>1</v>
      </c>
      <c r="F1507" s="92"/>
      <c r="G1507" s="194" t="s">
        <v>1</v>
      </c>
      <c r="H1507" s="197" t="e">
        <f>INDEX('BASE FORMAÇÃO'!C:C,B1506+1)</f>
        <v>#VALUE!</v>
      </c>
      <c r="I1507" s="197"/>
      <c r="J1507" s="198"/>
      <c r="K1507" s="66"/>
      <c r="L1507" s="189"/>
      <c r="M1507" s="191"/>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ca="1" si="4657"/>
        <v>#NAME?</v>
      </c>
      <c r="D1508" s="127">
        <f t="shared" ca="1" si="4657"/>
        <v>1</v>
      </c>
      <c r="E1508" s="193"/>
      <c r="F1508" s="93"/>
      <c r="G1508" s="195"/>
      <c r="H1508" s="199"/>
      <c r="I1508" s="199"/>
      <c r="J1508" s="200"/>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ca="1" si="4658"/>
        <v>#NAME?</v>
      </c>
      <c r="D1509" s="127">
        <f t="shared" ca="1" si="4604"/>
        <v>1</v>
      </c>
      <c r="E1509" s="38" t="s">
        <v>313</v>
      </c>
      <c r="F1509" s="93"/>
      <c r="G1509" s="196"/>
      <c r="H1509" s="201"/>
      <c r="I1509" s="201"/>
      <c r="J1509" s="202"/>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ca="1" si="4659"/>
        <v>#NAME?</v>
      </c>
      <c r="D1510" s="127">
        <f t="shared" ca="1" si="4604"/>
        <v>1</v>
      </c>
      <c r="E1510" s="203" t="e">
        <f t="shared" ref="E1510" ca="1" si="4660">C1506</f>
        <v>#NAME?</v>
      </c>
      <c r="F1510" s="93"/>
      <c r="G1510" s="205" t="s">
        <v>304</v>
      </c>
      <c r="H1510" s="207"/>
      <c r="I1510" s="208"/>
      <c r="J1510" s="208"/>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ca="1" si="4663">C1510</f>
        <v>#NAME?</v>
      </c>
      <c r="D1511" s="127">
        <f t="shared" ca="1" si="4604"/>
        <v>1</v>
      </c>
      <c r="E1511" s="204"/>
      <c r="F1511" s="93"/>
      <c r="G1511" s="206"/>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ca="1" si="4664"/>
        <v>#NAME?</v>
      </c>
      <c r="D1512" s="127">
        <f t="shared" ca="1" si="4604"/>
        <v>1</v>
      </c>
      <c r="E1512" s="204"/>
      <c r="F1512" s="93"/>
      <c r="G1512" s="206"/>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ca="1" si="4670">C1512</f>
        <v>#NAME?</v>
      </c>
      <c r="D1513" s="127">
        <f t="shared" ca="1" si="4604"/>
        <v>1</v>
      </c>
      <c r="E1513" s="204"/>
      <c r="F1513" s="93"/>
      <c r="G1513" s="206"/>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ca="1" si="4604"/>
        <v>#NAME?</v>
      </c>
      <c r="D1514" s="127">
        <f t="shared" ca="1" si="4604"/>
        <v>1</v>
      </c>
      <c r="E1514" s="204"/>
      <c r="F1514" s="93"/>
      <c r="G1514" s="206"/>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ca="1" si="4604"/>
        <v>#NAME?</v>
      </c>
      <c r="D1515" s="127">
        <f t="shared" ca="1" si="4604"/>
        <v>1</v>
      </c>
      <c r="E1515" s="204"/>
      <c r="F1515" s="93"/>
      <c r="G1515" s="206"/>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ca="1" si="4604"/>
        <v>#NAME?</v>
      </c>
      <c r="D1516" s="127">
        <f t="shared" ca="1" si="4604"/>
        <v>1</v>
      </c>
      <c r="E1516" s="204"/>
      <c r="F1516" s="93"/>
      <c r="G1516" s="206"/>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ca="1" si="4604"/>
        <v>#NAME?</v>
      </c>
      <c r="D1517" s="127">
        <f t="shared" ca="1" si="4604"/>
        <v>1</v>
      </c>
      <c r="E1517" s="204"/>
      <c r="F1517" s="93"/>
      <c r="G1517" s="206"/>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ca="1" si="4604"/>
        <v>#NAME?</v>
      </c>
      <c r="D1518" s="127">
        <f t="shared" ca="1" si="4604"/>
        <v>1</v>
      </c>
      <c r="E1518" s="204"/>
      <c r="F1518" s="93"/>
      <c r="G1518" s="206"/>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ca="1" si="4604"/>
        <v>#NAME?</v>
      </c>
      <c r="D1519" s="127">
        <f t="shared" ca="1" si="4604"/>
        <v>1</v>
      </c>
      <c r="E1519" s="204"/>
      <c r="F1519" s="93"/>
      <c r="G1519" s="206"/>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ca="1" si="4604"/>
        <v>#NAME?</v>
      </c>
      <c r="D1520" s="127">
        <f t="shared" ca="1" si="4604"/>
        <v>1</v>
      </c>
      <c r="E1520" s="204"/>
      <c r="F1520" s="93"/>
      <c r="G1520" s="206"/>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ca="1" si="4604"/>
        <v>#NAME?</v>
      </c>
      <c r="D1521" s="127">
        <f t="shared" ca="1" si="4604"/>
        <v>1</v>
      </c>
      <c r="E1521" s="204"/>
      <c r="F1521" s="93"/>
      <c r="G1521" s="206"/>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ca="1" si="4604"/>
        <v>#NAME?</v>
      </c>
      <c r="D1522" s="127">
        <f t="shared" ca="1" si="4604"/>
        <v>1</v>
      </c>
      <c r="E1522" s="204"/>
      <c r="F1522" s="93"/>
      <c r="G1522" s="206"/>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ca="1" si="4604"/>
        <v>#NAME?</v>
      </c>
      <c r="D1523" s="127">
        <f t="shared" ca="1" si="4604"/>
        <v>1</v>
      </c>
      <c r="E1523" s="204"/>
      <c r="F1523" s="93"/>
      <c r="G1523" s="206"/>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ca="1" si="4604"/>
        <v>#NAME?</v>
      </c>
      <c r="D1524" s="127">
        <f t="shared" ca="1" si="4604"/>
        <v>1</v>
      </c>
      <c r="E1524" s="204"/>
      <c r="F1524" s="93"/>
      <c r="G1524" s="206"/>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ca="1" si="4604"/>
        <v>#NAME?</v>
      </c>
      <c r="D1525" s="127">
        <f t="shared" ca="1" si="4604"/>
        <v>1</v>
      </c>
      <c r="E1525" s="204"/>
      <c r="F1525" s="136"/>
      <c r="G1525" s="206"/>
      <c r="H1525" s="209"/>
      <c r="I1525" s="209"/>
      <c r="J1525" s="210"/>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 ca="1">IF(_xlfn.ISFORMULA(E1531),MAX(INDEX('BASE FORMAÇÃO'!A:A,B1527+1),1),E1531)</f>
        <v>#NAME?</v>
      </c>
      <c r="D1527" s="127">
        <f t="shared" ref="D1527" ca="1" si="4719">IFERROR(IF(C1527=C1517,D1517+1,1),1)</f>
        <v>1</v>
      </c>
      <c r="E1527" s="38" t="s">
        <v>9</v>
      </c>
      <c r="F1527" s="73"/>
      <c r="G1527" s="38" t="s">
        <v>15</v>
      </c>
      <c r="H1527" s="135" t="e">
        <f>INDEX('BASE FORMAÇÃO'!B:B,B1527+1)</f>
        <v>#VALUE!</v>
      </c>
      <c r="I1527" s="181" t="s">
        <v>16</v>
      </c>
      <c r="J1527" s="6" t="e">
        <f>INDEX('BASE FORMAÇÃO'!K:K,B1527+1)</f>
        <v>#VALUE!</v>
      </c>
      <c r="K1527" s="65"/>
      <c r="L1527" s="188" t="s">
        <v>10</v>
      </c>
      <c r="M1527" s="190"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ca="1" si="4721"/>
        <v>#NAME?</v>
      </c>
      <c r="D1528" s="127">
        <f t="shared" ca="1" si="4721"/>
        <v>1</v>
      </c>
      <c r="E1528" s="192">
        <f t="shared" ref="E1528" ca="1" si="4722">D1527</f>
        <v>1</v>
      </c>
      <c r="F1528" s="92"/>
      <c r="G1528" s="194" t="s">
        <v>1</v>
      </c>
      <c r="H1528" s="197" t="e">
        <f>INDEX('BASE FORMAÇÃO'!C:C,B1527+1)</f>
        <v>#VALUE!</v>
      </c>
      <c r="I1528" s="197"/>
      <c r="J1528" s="198"/>
      <c r="K1528" s="66"/>
      <c r="L1528" s="189"/>
      <c r="M1528" s="191"/>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ca="1" si="4723"/>
        <v>#NAME?</v>
      </c>
      <c r="D1529" s="127">
        <f t="shared" ca="1" si="4723"/>
        <v>1</v>
      </c>
      <c r="E1529" s="193"/>
      <c r="F1529" s="93"/>
      <c r="G1529" s="195"/>
      <c r="H1529" s="199"/>
      <c r="I1529" s="199"/>
      <c r="J1529" s="200"/>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ca="1" si="4724"/>
        <v>#NAME?</v>
      </c>
      <c r="D1530" s="127">
        <f t="shared" ca="1" si="4604"/>
        <v>1</v>
      </c>
      <c r="E1530" s="38" t="s">
        <v>313</v>
      </c>
      <c r="F1530" s="93"/>
      <c r="G1530" s="196"/>
      <c r="H1530" s="201"/>
      <c r="I1530" s="201"/>
      <c r="J1530" s="202"/>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ca="1" si="4725"/>
        <v>#NAME?</v>
      </c>
      <c r="D1531" s="127">
        <f t="shared" ca="1" si="4604"/>
        <v>1</v>
      </c>
      <c r="E1531" s="203" t="e">
        <f t="shared" ref="E1531" ca="1" si="4726">C1527</f>
        <v>#NAME?</v>
      </c>
      <c r="F1531" s="93"/>
      <c r="G1531" s="205" t="s">
        <v>304</v>
      </c>
      <c r="H1531" s="207"/>
      <c r="I1531" s="208"/>
      <c r="J1531" s="208"/>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ca="1" si="4729">C1531</f>
        <v>#NAME?</v>
      </c>
      <c r="D1532" s="127">
        <f t="shared" ca="1" si="4604"/>
        <v>1</v>
      </c>
      <c r="E1532" s="204"/>
      <c r="F1532" s="93"/>
      <c r="G1532" s="206"/>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ca="1" si="4730"/>
        <v>#NAME?</v>
      </c>
      <c r="D1533" s="127">
        <f t="shared" ca="1" si="4604"/>
        <v>1</v>
      </c>
      <c r="E1533" s="204"/>
      <c r="F1533" s="93"/>
      <c r="G1533" s="206"/>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ca="1" si="4736">C1533</f>
        <v>#NAME?</v>
      </c>
      <c r="D1534" s="127">
        <f t="shared" ca="1" si="4604"/>
        <v>1</v>
      </c>
      <c r="E1534" s="204"/>
      <c r="F1534" s="93"/>
      <c r="G1534" s="206"/>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ca="1" si="4604"/>
        <v>#NAME?</v>
      </c>
      <c r="D1535" s="127">
        <f t="shared" ca="1" si="4604"/>
        <v>1</v>
      </c>
      <c r="E1535" s="204"/>
      <c r="F1535" s="93"/>
      <c r="G1535" s="206"/>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ca="1" si="4604"/>
        <v>#NAME?</v>
      </c>
      <c r="D1536" s="127">
        <f t="shared" ca="1" si="4604"/>
        <v>1</v>
      </c>
      <c r="E1536" s="204"/>
      <c r="F1536" s="93"/>
      <c r="G1536" s="206"/>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ca="1" si="4604"/>
        <v>#NAME?</v>
      </c>
      <c r="D1537" s="127">
        <f t="shared" ca="1" si="4604"/>
        <v>1</v>
      </c>
      <c r="E1537" s="204"/>
      <c r="F1537" s="93"/>
      <c r="G1537" s="206"/>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ca="1" si="4604"/>
        <v>#NAME?</v>
      </c>
      <c r="D1538" s="127">
        <f t="shared" ca="1" si="4604"/>
        <v>1</v>
      </c>
      <c r="E1538" s="204"/>
      <c r="F1538" s="93"/>
      <c r="G1538" s="206"/>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ca="1" si="4604"/>
        <v>#NAME?</v>
      </c>
      <c r="D1539" s="127">
        <f t="shared" ca="1" si="4604"/>
        <v>1</v>
      </c>
      <c r="E1539" s="204"/>
      <c r="F1539" s="93"/>
      <c r="G1539" s="206"/>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ca="1" si="4604"/>
        <v>#NAME?</v>
      </c>
      <c r="D1540" s="127">
        <f t="shared" ca="1" si="4604"/>
        <v>1</v>
      </c>
      <c r="E1540" s="204"/>
      <c r="F1540" s="93"/>
      <c r="G1540" s="206"/>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ca="1" si="4604"/>
        <v>#NAME?</v>
      </c>
      <c r="D1541" s="127">
        <f t="shared" ca="1" si="4604"/>
        <v>1</v>
      </c>
      <c r="E1541" s="204"/>
      <c r="F1541" s="93"/>
      <c r="G1541" s="206"/>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ca="1" si="4604"/>
        <v>#NAME?</v>
      </c>
      <c r="D1542" s="127">
        <f t="shared" ca="1" si="4604"/>
        <v>1</v>
      </c>
      <c r="E1542" s="204"/>
      <c r="F1542" s="93"/>
      <c r="G1542" s="206"/>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ca="1" si="4604"/>
        <v>#NAME?</v>
      </c>
      <c r="D1543" s="127">
        <f t="shared" ca="1" si="4604"/>
        <v>1</v>
      </c>
      <c r="E1543" s="204"/>
      <c r="F1543" s="93"/>
      <c r="G1543" s="206"/>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ca="1" si="4604"/>
        <v>#NAME?</v>
      </c>
      <c r="D1544" s="127">
        <f t="shared" ca="1" si="4604"/>
        <v>1</v>
      </c>
      <c r="E1544" s="204"/>
      <c r="F1544" s="93"/>
      <c r="G1544" s="206"/>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ca="1" si="4604"/>
        <v>#NAME?</v>
      </c>
      <c r="D1545" s="127">
        <f t="shared" ca="1" si="4604"/>
        <v>1</v>
      </c>
      <c r="E1545" s="204"/>
      <c r="F1545" s="93"/>
      <c r="G1545" s="206"/>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ca="1" si="4604"/>
        <v>#NAME?</v>
      </c>
      <c r="D1546" s="127">
        <f t="shared" ca="1" si="4604"/>
        <v>1</v>
      </c>
      <c r="E1546" s="204"/>
      <c r="F1546" s="136"/>
      <c r="G1546" s="206"/>
      <c r="H1546" s="209"/>
      <c r="I1546" s="209"/>
      <c r="J1546" s="210"/>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 ca="1">IF(_xlfn.ISFORMULA(E1552),MAX(INDEX('BASE FORMAÇÃO'!A:A,B1548+1),1),E1552)</f>
        <v>#NAME?</v>
      </c>
      <c r="D1548" s="127">
        <f t="shared" ref="D1548" ca="1" si="4785">IFERROR(IF(C1548=C1538,D1538+1,1),1)</f>
        <v>1</v>
      </c>
      <c r="E1548" s="38" t="s">
        <v>9</v>
      </c>
      <c r="F1548" s="73"/>
      <c r="G1548" s="38" t="s">
        <v>15</v>
      </c>
      <c r="H1548" s="135" t="e">
        <f>INDEX('BASE FORMAÇÃO'!B:B,B1548+1)</f>
        <v>#VALUE!</v>
      </c>
      <c r="I1548" s="181" t="s">
        <v>16</v>
      </c>
      <c r="J1548" s="6" t="e">
        <f>INDEX('BASE FORMAÇÃO'!K:K,B1548+1)</f>
        <v>#VALUE!</v>
      </c>
      <c r="K1548" s="65"/>
      <c r="L1548" s="188" t="s">
        <v>10</v>
      </c>
      <c r="M1548" s="190"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ca="1" si="4787"/>
        <v>#NAME?</v>
      </c>
      <c r="D1549" s="127">
        <f t="shared" ca="1" si="4787"/>
        <v>1</v>
      </c>
      <c r="E1549" s="192">
        <f t="shared" ref="E1549" ca="1" si="4788">D1548</f>
        <v>1</v>
      </c>
      <c r="F1549" s="92"/>
      <c r="G1549" s="194" t="s">
        <v>1</v>
      </c>
      <c r="H1549" s="197" t="e">
        <f>INDEX('BASE FORMAÇÃO'!C:C,B1548+1)</f>
        <v>#VALUE!</v>
      </c>
      <c r="I1549" s="197"/>
      <c r="J1549" s="198"/>
      <c r="K1549" s="66"/>
      <c r="L1549" s="189"/>
      <c r="M1549" s="191"/>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ca="1" si="4789"/>
        <v>#NAME?</v>
      </c>
      <c r="D1550" s="127">
        <f t="shared" ca="1" si="4789"/>
        <v>1</v>
      </c>
      <c r="E1550" s="193"/>
      <c r="F1550" s="93"/>
      <c r="G1550" s="195"/>
      <c r="H1550" s="199"/>
      <c r="I1550" s="199"/>
      <c r="J1550" s="200"/>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ca="1" si="4790"/>
        <v>#NAME?</v>
      </c>
      <c r="D1551" s="127">
        <f t="shared" ca="1" si="4604"/>
        <v>1</v>
      </c>
      <c r="E1551" s="38" t="s">
        <v>313</v>
      </c>
      <c r="F1551" s="93"/>
      <c r="G1551" s="196"/>
      <c r="H1551" s="201"/>
      <c r="I1551" s="201"/>
      <c r="J1551" s="202"/>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ca="1" si="4791"/>
        <v>#NAME?</v>
      </c>
      <c r="D1552" s="127">
        <f t="shared" ca="1" si="4604"/>
        <v>1</v>
      </c>
      <c r="E1552" s="203" t="e">
        <f t="shared" ref="E1552" ca="1" si="4792">C1548</f>
        <v>#NAME?</v>
      </c>
      <c r="F1552" s="93"/>
      <c r="G1552" s="205" t="s">
        <v>304</v>
      </c>
      <c r="H1552" s="207"/>
      <c r="I1552" s="208"/>
      <c r="J1552" s="208"/>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ca="1" si="4795">C1552</f>
        <v>#NAME?</v>
      </c>
      <c r="D1553" s="127">
        <f t="shared" ca="1" si="4604"/>
        <v>1</v>
      </c>
      <c r="E1553" s="204"/>
      <c r="F1553" s="93"/>
      <c r="G1553" s="206"/>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ca="1" si="4796"/>
        <v>#NAME?</v>
      </c>
      <c r="D1554" s="127">
        <f t="shared" ca="1" si="4604"/>
        <v>1</v>
      </c>
      <c r="E1554" s="204"/>
      <c r="F1554" s="93"/>
      <c r="G1554" s="206"/>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ca="1" si="4802">C1554</f>
        <v>#NAME?</v>
      </c>
      <c r="D1555" s="127">
        <f t="shared" ca="1" si="4604"/>
        <v>1</v>
      </c>
      <c r="E1555" s="204"/>
      <c r="F1555" s="93"/>
      <c r="G1555" s="206"/>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ca="1" si="4802"/>
        <v>#NAME?</v>
      </c>
      <c r="D1556" s="127">
        <f t="shared" ca="1" si="4802"/>
        <v>1</v>
      </c>
      <c r="E1556" s="204"/>
      <c r="F1556" s="93"/>
      <c r="G1556" s="206"/>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ca="1" si="4802"/>
        <v>#NAME?</v>
      </c>
      <c r="D1557" s="127">
        <f t="shared" ca="1" si="4802"/>
        <v>1</v>
      </c>
      <c r="E1557" s="204"/>
      <c r="F1557" s="93"/>
      <c r="G1557" s="206"/>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ca="1" si="4802"/>
        <v>#NAME?</v>
      </c>
      <c r="D1558" s="127">
        <f t="shared" ca="1" si="4802"/>
        <v>1</v>
      </c>
      <c r="E1558" s="204"/>
      <c r="F1558" s="93"/>
      <c r="G1558" s="206"/>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ca="1" si="4802"/>
        <v>#NAME?</v>
      </c>
      <c r="D1559" s="127">
        <f t="shared" ca="1" si="4802"/>
        <v>1</v>
      </c>
      <c r="E1559" s="204"/>
      <c r="F1559" s="93"/>
      <c r="G1559" s="206"/>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ca="1" si="4802"/>
        <v>#NAME?</v>
      </c>
      <c r="D1560" s="127">
        <f t="shared" ca="1" si="4802"/>
        <v>1</v>
      </c>
      <c r="E1560" s="204"/>
      <c r="F1560" s="93"/>
      <c r="G1560" s="206"/>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ca="1" si="4802"/>
        <v>#NAME?</v>
      </c>
      <c r="D1561" s="127">
        <f t="shared" ca="1" si="4802"/>
        <v>1</v>
      </c>
      <c r="E1561" s="204"/>
      <c r="F1561" s="93"/>
      <c r="G1561" s="206"/>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ca="1" si="4802"/>
        <v>#NAME?</v>
      </c>
      <c r="D1562" s="127">
        <f t="shared" ca="1" si="4802"/>
        <v>1</v>
      </c>
      <c r="E1562" s="204"/>
      <c r="F1562" s="93"/>
      <c r="G1562" s="206"/>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ca="1" si="4802"/>
        <v>#NAME?</v>
      </c>
      <c r="D1563" s="127">
        <f t="shared" ca="1" si="4802"/>
        <v>1</v>
      </c>
      <c r="E1563" s="204"/>
      <c r="F1563" s="93"/>
      <c r="G1563" s="206"/>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ca="1" si="4802"/>
        <v>#NAME?</v>
      </c>
      <c r="D1564" s="127">
        <f t="shared" ca="1" si="4802"/>
        <v>1</v>
      </c>
      <c r="E1564" s="204"/>
      <c r="F1564" s="93"/>
      <c r="G1564" s="206"/>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ca="1" si="4802"/>
        <v>#NAME?</v>
      </c>
      <c r="D1565" s="127">
        <f t="shared" ca="1" si="4802"/>
        <v>1</v>
      </c>
      <c r="E1565" s="204"/>
      <c r="F1565" s="93"/>
      <c r="G1565" s="206"/>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ca="1" si="4802"/>
        <v>#NAME?</v>
      </c>
      <c r="D1566" s="127">
        <f t="shared" ca="1" si="4802"/>
        <v>1</v>
      </c>
      <c r="E1566" s="204"/>
      <c r="F1566" s="93"/>
      <c r="G1566" s="206"/>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ca="1" si="4802"/>
        <v>#NAME?</v>
      </c>
      <c r="D1567" s="127">
        <f t="shared" ca="1" si="4802"/>
        <v>1</v>
      </c>
      <c r="E1567" s="204"/>
      <c r="F1567" s="136"/>
      <c r="G1567" s="206"/>
      <c r="H1567" s="209"/>
      <c r="I1567" s="209"/>
      <c r="J1567" s="210"/>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 ca="1">IF(_xlfn.ISFORMULA(E1573),MAX(INDEX('BASE FORMAÇÃO'!A:A,B1569+1),1),E1573)</f>
        <v>#NAME?</v>
      </c>
      <c r="D1569" s="127">
        <f t="shared" ref="D1569" ca="1" si="4851">IFERROR(IF(C1569=C1559,D1559+1,1),1)</f>
        <v>1</v>
      </c>
      <c r="E1569" s="38" t="s">
        <v>9</v>
      </c>
      <c r="F1569" s="73"/>
      <c r="G1569" s="38" t="s">
        <v>15</v>
      </c>
      <c r="H1569" s="135" t="e">
        <f>INDEX('BASE FORMAÇÃO'!B:B,B1569+1)</f>
        <v>#VALUE!</v>
      </c>
      <c r="I1569" s="181" t="s">
        <v>16</v>
      </c>
      <c r="J1569" s="6" t="e">
        <f>INDEX('BASE FORMAÇÃO'!K:K,B1569+1)</f>
        <v>#VALUE!</v>
      </c>
      <c r="K1569" s="65"/>
      <c r="L1569" s="188" t="s">
        <v>10</v>
      </c>
      <c r="M1569" s="190"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ca="1" si="4853"/>
        <v>#NAME?</v>
      </c>
      <c r="D1570" s="127">
        <f t="shared" ca="1" si="4853"/>
        <v>1</v>
      </c>
      <c r="E1570" s="192">
        <f t="shared" ref="E1570" ca="1" si="4854">D1569</f>
        <v>1</v>
      </c>
      <c r="F1570" s="92"/>
      <c r="G1570" s="194" t="s">
        <v>1</v>
      </c>
      <c r="H1570" s="197" t="e">
        <f>INDEX('BASE FORMAÇÃO'!C:C,B1569+1)</f>
        <v>#VALUE!</v>
      </c>
      <c r="I1570" s="197"/>
      <c r="J1570" s="198"/>
      <c r="K1570" s="66"/>
      <c r="L1570" s="189"/>
      <c r="M1570" s="191"/>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ca="1" si="4855"/>
        <v>#NAME?</v>
      </c>
      <c r="D1571" s="127">
        <f t="shared" ca="1" si="4855"/>
        <v>1</v>
      </c>
      <c r="E1571" s="193"/>
      <c r="F1571" s="93"/>
      <c r="G1571" s="195"/>
      <c r="H1571" s="199"/>
      <c r="I1571" s="199"/>
      <c r="J1571" s="200"/>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ca="1" si="4856"/>
        <v>#NAME?</v>
      </c>
      <c r="D1572" s="127">
        <f t="shared" ca="1" si="4802"/>
        <v>1</v>
      </c>
      <c r="E1572" s="38" t="s">
        <v>313</v>
      </c>
      <c r="F1572" s="93"/>
      <c r="G1572" s="196"/>
      <c r="H1572" s="201"/>
      <c r="I1572" s="201"/>
      <c r="J1572" s="202"/>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ca="1" si="4857"/>
        <v>#NAME?</v>
      </c>
      <c r="D1573" s="127">
        <f t="shared" ca="1" si="4802"/>
        <v>1</v>
      </c>
      <c r="E1573" s="203" t="e">
        <f t="shared" ref="E1573" ca="1" si="4858">C1569</f>
        <v>#NAME?</v>
      </c>
      <c r="F1573" s="93"/>
      <c r="G1573" s="205" t="s">
        <v>304</v>
      </c>
      <c r="H1573" s="207"/>
      <c r="I1573" s="208"/>
      <c r="J1573" s="208"/>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ca="1" si="4861">C1573</f>
        <v>#NAME?</v>
      </c>
      <c r="D1574" s="127">
        <f t="shared" ca="1" si="4802"/>
        <v>1</v>
      </c>
      <c r="E1574" s="204"/>
      <c r="F1574" s="93"/>
      <c r="G1574" s="206"/>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ca="1" si="4862"/>
        <v>#NAME?</v>
      </c>
      <c r="D1575" s="127">
        <f t="shared" ca="1" si="4802"/>
        <v>1</v>
      </c>
      <c r="E1575" s="204"/>
      <c r="F1575" s="93"/>
      <c r="G1575" s="206"/>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ca="1" si="4868">C1575</f>
        <v>#NAME?</v>
      </c>
      <c r="D1576" s="127">
        <f t="shared" ca="1" si="4802"/>
        <v>1</v>
      </c>
      <c r="E1576" s="204"/>
      <c r="F1576" s="93"/>
      <c r="G1576" s="206"/>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ca="1" si="4802"/>
        <v>#NAME?</v>
      </c>
      <c r="D1577" s="127">
        <f t="shared" ca="1" si="4802"/>
        <v>1</v>
      </c>
      <c r="E1577" s="204"/>
      <c r="F1577" s="93"/>
      <c r="G1577" s="206"/>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ca="1" si="4802"/>
        <v>#NAME?</v>
      </c>
      <c r="D1578" s="127">
        <f t="shared" ca="1" si="4802"/>
        <v>1</v>
      </c>
      <c r="E1578" s="204"/>
      <c r="F1578" s="93"/>
      <c r="G1578" s="206"/>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ca="1" si="4802"/>
        <v>#NAME?</v>
      </c>
      <c r="D1579" s="127">
        <f t="shared" ca="1" si="4802"/>
        <v>1</v>
      </c>
      <c r="E1579" s="204"/>
      <c r="F1579" s="93"/>
      <c r="G1579" s="206"/>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ca="1" si="4802"/>
        <v>#NAME?</v>
      </c>
      <c r="D1580" s="127">
        <f t="shared" ca="1" si="4802"/>
        <v>1</v>
      </c>
      <c r="E1580" s="204"/>
      <c r="F1580" s="93"/>
      <c r="G1580" s="206"/>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ca="1" si="4802"/>
        <v>#NAME?</v>
      </c>
      <c r="D1581" s="127">
        <f t="shared" ca="1" si="4802"/>
        <v>1</v>
      </c>
      <c r="E1581" s="204"/>
      <c r="F1581" s="93"/>
      <c r="G1581" s="206"/>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ca="1" si="4802"/>
        <v>#NAME?</v>
      </c>
      <c r="D1582" s="127">
        <f t="shared" ca="1" si="4802"/>
        <v>1</v>
      </c>
      <c r="E1582" s="204"/>
      <c r="F1582" s="93"/>
      <c r="G1582" s="206"/>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ca="1" si="4802"/>
        <v>#NAME?</v>
      </c>
      <c r="D1583" s="127">
        <f t="shared" ca="1" si="4802"/>
        <v>1</v>
      </c>
      <c r="E1583" s="204"/>
      <c r="F1583" s="93"/>
      <c r="G1583" s="206"/>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ca="1" si="4802"/>
        <v>#NAME?</v>
      </c>
      <c r="D1584" s="127">
        <f t="shared" ca="1" si="4802"/>
        <v>1</v>
      </c>
      <c r="E1584" s="204"/>
      <c r="F1584" s="93"/>
      <c r="G1584" s="206"/>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ca="1" si="4802"/>
        <v>#NAME?</v>
      </c>
      <c r="D1585" s="127">
        <f t="shared" ca="1" si="4802"/>
        <v>1</v>
      </c>
      <c r="E1585" s="204"/>
      <c r="F1585" s="93"/>
      <c r="G1585" s="206"/>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ca="1" si="4802"/>
        <v>#NAME?</v>
      </c>
      <c r="D1586" s="127">
        <f t="shared" ca="1" si="4802"/>
        <v>1</v>
      </c>
      <c r="E1586" s="204"/>
      <c r="F1586" s="93"/>
      <c r="G1586" s="206"/>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ca="1" si="4802"/>
        <v>#NAME?</v>
      </c>
      <c r="D1587" s="127">
        <f t="shared" ca="1" si="4802"/>
        <v>1</v>
      </c>
      <c r="E1587" s="204"/>
      <c r="F1587" s="93"/>
      <c r="G1587" s="206"/>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ca="1" si="4802"/>
        <v>#NAME?</v>
      </c>
      <c r="D1588" s="127">
        <f t="shared" ca="1" si="4802"/>
        <v>1</v>
      </c>
      <c r="E1588" s="204"/>
      <c r="F1588" s="136"/>
      <c r="G1588" s="206"/>
      <c r="H1588" s="209"/>
      <c r="I1588" s="209"/>
      <c r="J1588" s="210"/>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 ca="1">IF(_xlfn.ISFORMULA(E1594),MAX(INDEX('BASE FORMAÇÃO'!A:A,B1590+1),1),E1594)</f>
        <v>#NAME?</v>
      </c>
      <c r="D1590" s="127">
        <f t="shared" ref="D1590" ca="1" si="4917">IFERROR(IF(C1590=C1580,D1580+1,1),1)</f>
        <v>1</v>
      </c>
      <c r="E1590" s="38" t="s">
        <v>9</v>
      </c>
      <c r="F1590" s="73"/>
      <c r="G1590" s="38" t="s">
        <v>15</v>
      </c>
      <c r="H1590" s="135" t="e">
        <f>INDEX('BASE FORMAÇÃO'!B:B,B1590+1)</f>
        <v>#VALUE!</v>
      </c>
      <c r="I1590" s="181" t="s">
        <v>16</v>
      </c>
      <c r="J1590" s="6" t="e">
        <f>INDEX('BASE FORMAÇÃO'!K:K,B1590+1)</f>
        <v>#VALUE!</v>
      </c>
      <c r="K1590" s="65"/>
      <c r="L1590" s="188" t="s">
        <v>10</v>
      </c>
      <c r="M1590" s="190"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ca="1" si="4919"/>
        <v>#NAME?</v>
      </c>
      <c r="D1591" s="127">
        <f t="shared" ca="1" si="4919"/>
        <v>1</v>
      </c>
      <c r="E1591" s="192">
        <f t="shared" ref="E1591" ca="1" si="4920">D1590</f>
        <v>1</v>
      </c>
      <c r="F1591" s="92"/>
      <c r="G1591" s="194" t="s">
        <v>1</v>
      </c>
      <c r="H1591" s="197" t="e">
        <f>INDEX('BASE FORMAÇÃO'!C:C,B1590+1)</f>
        <v>#VALUE!</v>
      </c>
      <c r="I1591" s="197"/>
      <c r="J1591" s="198"/>
      <c r="K1591" s="66"/>
      <c r="L1591" s="189"/>
      <c r="M1591" s="191"/>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ca="1" si="4921"/>
        <v>#NAME?</v>
      </c>
      <c r="D1592" s="127">
        <f t="shared" ca="1" si="4921"/>
        <v>1</v>
      </c>
      <c r="E1592" s="193"/>
      <c r="F1592" s="93"/>
      <c r="G1592" s="195"/>
      <c r="H1592" s="199"/>
      <c r="I1592" s="199"/>
      <c r="J1592" s="200"/>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ca="1" si="4922"/>
        <v>#NAME?</v>
      </c>
      <c r="D1593" s="127">
        <f t="shared" ca="1" si="4802"/>
        <v>1</v>
      </c>
      <c r="E1593" s="38" t="s">
        <v>313</v>
      </c>
      <c r="F1593" s="93"/>
      <c r="G1593" s="196"/>
      <c r="H1593" s="201"/>
      <c r="I1593" s="201"/>
      <c r="J1593" s="202"/>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ca="1" si="4923"/>
        <v>#NAME?</v>
      </c>
      <c r="D1594" s="127">
        <f t="shared" ca="1" si="4802"/>
        <v>1</v>
      </c>
      <c r="E1594" s="203" t="e">
        <f t="shared" ref="E1594" ca="1" si="4924">C1590</f>
        <v>#NAME?</v>
      </c>
      <c r="F1594" s="93"/>
      <c r="G1594" s="205" t="s">
        <v>304</v>
      </c>
      <c r="H1594" s="207"/>
      <c r="I1594" s="208"/>
      <c r="J1594" s="208"/>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ca="1" si="4927">C1594</f>
        <v>#NAME?</v>
      </c>
      <c r="D1595" s="127">
        <f t="shared" ca="1" si="4802"/>
        <v>1</v>
      </c>
      <c r="E1595" s="204"/>
      <c r="F1595" s="93"/>
      <c r="G1595" s="206"/>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ca="1" si="4928"/>
        <v>#NAME?</v>
      </c>
      <c r="D1596" s="127">
        <f t="shared" ca="1" si="4802"/>
        <v>1</v>
      </c>
      <c r="E1596" s="204"/>
      <c r="F1596" s="93"/>
      <c r="G1596" s="206"/>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ca="1" si="4934">C1596</f>
        <v>#NAME?</v>
      </c>
      <c r="D1597" s="127">
        <f t="shared" ca="1" si="4802"/>
        <v>1</v>
      </c>
      <c r="E1597" s="204"/>
      <c r="F1597" s="93"/>
      <c r="G1597" s="206"/>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ca="1" si="4802"/>
        <v>#NAME?</v>
      </c>
      <c r="D1598" s="127">
        <f t="shared" ca="1" si="4802"/>
        <v>1</v>
      </c>
      <c r="E1598" s="204"/>
      <c r="F1598" s="93"/>
      <c r="G1598" s="206"/>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ca="1" si="4802"/>
        <v>#NAME?</v>
      </c>
      <c r="D1599" s="127">
        <f t="shared" ca="1" si="4802"/>
        <v>1</v>
      </c>
      <c r="E1599" s="204"/>
      <c r="F1599" s="93"/>
      <c r="G1599" s="206"/>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ca="1" si="4802"/>
        <v>#NAME?</v>
      </c>
      <c r="D1600" s="127">
        <f t="shared" ca="1" si="4802"/>
        <v>1</v>
      </c>
      <c r="E1600" s="204"/>
      <c r="F1600" s="93"/>
      <c r="G1600" s="206"/>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ca="1" si="4802"/>
        <v>#NAME?</v>
      </c>
      <c r="D1601" s="127">
        <f t="shared" ca="1" si="4802"/>
        <v>1</v>
      </c>
      <c r="E1601" s="204"/>
      <c r="F1601" s="93"/>
      <c r="G1601" s="206"/>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ca="1" si="4802"/>
        <v>#NAME?</v>
      </c>
      <c r="D1602" s="127">
        <f t="shared" ca="1" si="4802"/>
        <v>1</v>
      </c>
      <c r="E1602" s="204"/>
      <c r="F1602" s="93"/>
      <c r="G1602" s="206"/>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ca="1" si="4802"/>
        <v>#NAME?</v>
      </c>
      <c r="D1603" s="127">
        <f t="shared" ca="1" si="4802"/>
        <v>1</v>
      </c>
      <c r="E1603" s="204"/>
      <c r="F1603" s="93"/>
      <c r="G1603" s="206"/>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ca="1" si="4802"/>
        <v>#NAME?</v>
      </c>
      <c r="D1604" s="127">
        <f t="shared" ca="1" si="4802"/>
        <v>1</v>
      </c>
      <c r="E1604" s="204"/>
      <c r="F1604" s="93"/>
      <c r="G1604" s="206"/>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ca="1" si="4802"/>
        <v>#NAME?</v>
      </c>
      <c r="D1605" s="127">
        <f t="shared" ca="1" si="4802"/>
        <v>1</v>
      </c>
      <c r="E1605" s="204"/>
      <c r="F1605" s="93"/>
      <c r="G1605" s="206"/>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ca="1" si="4802"/>
        <v>#NAME?</v>
      </c>
      <c r="D1606" s="127">
        <f t="shared" ca="1" si="4802"/>
        <v>1</v>
      </c>
      <c r="E1606" s="204"/>
      <c r="F1606" s="93"/>
      <c r="G1606" s="206"/>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ca="1" si="4802"/>
        <v>#NAME?</v>
      </c>
      <c r="D1607" s="127">
        <f t="shared" ca="1" si="4802"/>
        <v>1</v>
      </c>
      <c r="E1607" s="204"/>
      <c r="F1607" s="93"/>
      <c r="G1607" s="206"/>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ca="1" si="4802"/>
        <v>#NAME?</v>
      </c>
      <c r="D1608" s="127">
        <f t="shared" ca="1" si="4802"/>
        <v>1</v>
      </c>
      <c r="E1608" s="204"/>
      <c r="F1608" s="93"/>
      <c r="G1608" s="206"/>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ca="1" si="4802"/>
        <v>#NAME?</v>
      </c>
      <c r="D1609" s="127">
        <f t="shared" ca="1" si="4802"/>
        <v>1</v>
      </c>
      <c r="E1609" s="204"/>
      <c r="F1609" s="136"/>
      <c r="G1609" s="206"/>
      <c r="H1609" s="209"/>
      <c r="I1609" s="209"/>
      <c r="J1609" s="210"/>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 ca="1">IF(_xlfn.ISFORMULA(E1615),MAX(INDEX('BASE FORMAÇÃO'!A:A,B1611+1),1),E1615)</f>
        <v>#NAME?</v>
      </c>
      <c r="D1611" s="127">
        <f t="shared" ref="D1611" ca="1" si="4983">IFERROR(IF(C1611=C1601,D1601+1,1),1)</f>
        <v>1</v>
      </c>
      <c r="E1611" s="38" t="s">
        <v>9</v>
      </c>
      <c r="F1611" s="73"/>
      <c r="G1611" s="38" t="s">
        <v>15</v>
      </c>
      <c r="H1611" s="135" t="e">
        <f>INDEX('BASE FORMAÇÃO'!B:B,B1611+1)</f>
        <v>#VALUE!</v>
      </c>
      <c r="I1611" s="181" t="s">
        <v>16</v>
      </c>
      <c r="J1611" s="6" t="e">
        <f>INDEX('BASE FORMAÇÃO'!K:K,B1611+1)</f>
        <v>#VALUE!</v>
      </c>
      <c r="K1611" s="65"/>
      <c r="L1611" s="188" t="s">
        <v>10</v>
      </c>
      <c r="M1611" s="190"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ca="1" si="4985"/>
        <v>#NAME?</v>
      </c>
      <c r="D1612" s="127">
        <f t="shared" ca="1" si="4985"/>
        <v>1</v>
      </c>
      <c r="E1612" s="192">
        <f t="shared" ref="E1612" ca="1" si="4986">D1611</f>
        <v>1</v>
      </c>
      <c r="F1612" s="92"/>
      <c r="G1612" s="194" t="s">
        <v>1</v>
      </c>
      <c r="H1612" s="197" t="e">
        <f>INDEX('BASE FORMAÇÃO'!C:C,B1611+1)</f>
        <v>#VALUE!</v>
      </c>
      <c r="I1612" s="197"/>
      <c r="J1612" s="198"/>
      <c r="K1612" s="66"/>
      <c r="L1612" s="189"/>
      <c r="M1612" s="191"/>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ca="1" si="4987"/>
        <v>#NAME?</v>
      </c>
      <c r="D1613" s="127">
        <f t="shared" ca="1" si="4987"/>
        <v>1</v>
      </c>
      <c r="E1613" s="193"/>
      <c r="F1613" s="93"/>
      <c r="G1613" s="195"/>
      <c r="H1613" s="199"/>
      <c r="I1613" s="199"/>
      <c r="J1613" s="200"/>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ca="1" si="4988"/>
        <v>#NAME?</v>
      </c>
      <c r="D1614" s="127">
        <f t="shared" ca="1" si="4802"/>
        <v>1</v>
      </c>
      <c r="E1614" s="38" t="s">
        <v>313</v>
      </c>
      <c r="F1614" s="93"/>
      <c r="G1614" s="196"/>
      <c r="H1614" s="201"/>
      <c r="I1614" s="201"/>
      <c r="J1614" s="202"/>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ca="1" si="4989"/>
        <v>#NAME?</v>
      </c>
      <c r="D1615" s="127">
        <f t="shared" ca="1" si="4802"/>
        <v>1</v>
      </c>
      <c r="E1615" s="203" t="e">
        <f t="shared" ref="E1615" ca="1" si="4990">C1611</f>
        <v>#NAME?</v>
      </c>
      <c r="F1615" s="93"/>
      <c r="G1615" s="205" t="s">
        <v>304</v>
      </c>
      <c r="H1615" s="207"/>
      <c r="I1615" s="208"/>
      <c r="J1615" s="208"/>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ca="1" si="4993">C1615</f>
        <v>#NAME?</v>
      </c>
      <c r="D1616" s="127">
        <f t="shared" ca="1" si="4802"/>
        <v>1</v>
      </c>
      <c r="E1616" s="204"/>
      <c r="F1616" s="93"/>
      <c r="G1616" s="206"/>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ca="1" si="4994"/>
        <v>#NAME?</v>
      </c>
      <c r="D1617" s="127">
        <f t="shared" ca="1" si="4802"/>
        <v>1</v>
      </c>
      <c r="E1617" s="204"/>
      <c r="F1617" s="93"/>
      <c r="G1617" s="206"/>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ca="1" si="5000">C1617</f>
        <v>#NAME?</v>
      </c>
      <c r="D1618" s="127">
        <f t="shared" ca="1" si="4802"/>
        <v>1</v>
      </c>
      <c r="E1618" s="204"/>
      <c r="F1618" s="93"/>
      <c r="G1618" s="206"/>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ca="1" si="5000"/>
        <v>#NAME?</v>
      </c>
      <c r="D1619" s="127">
        <f t="shared" ca="1" si="5000"/>
        <v>1</v>
      </c>
      <c r="E1619" s="204"/>
      <c r="F1619" s="93"/>
      <c r="G1619" s="206"/>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ca="1" si="5000"/>
        <v>#NAME?</v>
      </c>
      <c r="D1620" s="127">
        <f t="shared" ca="1" si="5000"/>
        <v>1</v>
      </c>
      <c r="E1620" s="204"/>
      <c r="F1620" s="93"/>
      <c r="G1620" s="206"/>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ca="1" si="5000"/>
        <v>#NAME?</v>
      </c>
      <c r="D1621" s="127">
        <f t="shared" ca="1" si="5000"/>
        <v>1</v>
      </c>
      <c r="E1621" s="204"/>
      <c r="F1621" s="93"/>
      <c r="G1621" s="206"/>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ca="1" si="5000"/>
        <v>#NAME?</v>
      </c>
      <c r="D1622" s="127">
        <f t="shared" ca="1" si="5000"/>
        <v>1</v>
      </c>
      <c r="E1622" s="204"/>
      <c r="F1622" s="93"/>
      <c r="G1622" s="206"/>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ca="1" si="5000"/>
        <v>#NAME?</v>
      </c>
      <c r="D1623" s="127">
        <f t="shared" ca="1" si="5000"/>
        <v>1</v>
      </c>
      <c r="E1623" s="204"/>
      <c r="F1623" s="93"/>
      <c r="G1623" s="206"/>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ca="1" si="5000"/>
        <v>#NAME?</v>
      </c>
      <c r="D1624" s="127">
        <f t="shared" ca="1" si="5000"/>
        <v>1</v>
      </c>
      <c r="E1624" s="204"/>
      <c r="F1624" s="93"/>
      <c r="G1624" s="206"/>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ca="1" si="5000"/>
        <v>#NAME?</v>
      </c>
      <c r="D1625" s="127">
        <f t="shared" ca="1" si="5000"/>
        <v>1</v>
      </c>
      <c r="E1625" s="204"/>
      <c r="F1625" s="93"/>
      <c r="G1625" s="206"/>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ca="1" si="5000"/>
        <v>#NAME?</v>
      </c>
      <c r="D1626" s="127">
        <f t="shared" ca="1" si="5000"/>
        <v>1</v>
      </c>
      <c r="E1626" s="204"/>
      <c r="F1626" s="93"/>
      <c r="G1626" s="206"/>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ca="1" si="5000"/>
        <v>#NAME?</v>
      </c>
      <c r="D1627" s="127">
        <f t="shared" ca="1" si="5000"/>
        <v>1</v>
      </c>
      <c r="E1627" s="204"/>
      <c r="F1627" s="93"/>
      <c r="G1627" s="206"/>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ca="1" si="5000"/>
        <v>#NAME?</v>
      </c>
      <c r="D1628" s="127">
        <f t="shared" ca="1" si="5000"/>
        <v>1</v>
      </c>
      <c r="E1628" s="204"/>
      <c r="F1628" s="93"/>
      <c r="G1628" s="206"/>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ca="1" si="5000"/>
        <v>#NAME?</v>
      </c>
      <c r="D1629" s="127">
        <f t="shared" ca="1" si="5000"/>
        <v>1</v>
      </c>
      <c r="E1629" s="204"/>
      <c r="F1629" s="93"/>
      <c r="G1629" s="206"/>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ca="1" si="5000"/>
        <v>#NAME?</v>
      </c>
      <c r="D1630" s="127">
        <f t="shared" ca="1" si="5000"/>
        <v>1</v>
      </c>
      <c r="E1630" s="204"/>
      <c r="F1630" s="136"/>
      <c r="G1630" s="206"/>
      <c r="H1630" s="209"/>
      <c r="I1630" s="209"/>
      <c r="J1630" s="210"/>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 ca="1">IF(_xlfn.ISFORMULA(E1636),MAX(INDEX('BASE FORMAÇÃO'!A:A,B1632+1),1),E1636)</f>
        <v>#NAME?</v>
      </c>
      <c r="D1632" s="127">
        <f t="shared" ref="D1632" ca="1" si="5049">IFERROR(IF(C1632=C1622,D1622+1,1),1)</f>
        <v>1</v>
      </c>
      <c r="E1632" s="38" t="s">
        <v>9</v>
      </c>
      <c r="F1632" s="73"/>
      <c r="G1632" s="38" t="s">
        <v>15</v>
      </c>
      <c r="H1632" s="135" t="e">
        <f>INDEX('BASE FORMAÇÃO'!B:B,B1632+1)</f>
        <v>#VALUE!</v>
      </c>
      <c r="I1632" s="181" t="s">
        <v>16</v>
      </c>
      <c r="J1632" s="6" t="e">
        <f>INDEX('BASE FORMAÇÃO'!K:K,B1632+1)</f>
        <v>#VALUE!</v>
      </c>
      <c r="K1632" s="65"/>
      <c r="L1632" s="188" t="s">
        <v>10</v>
      </c>
      <c r="M1632" s="190"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ca="1" si="5051"/>
        <v>#NAME?</v>
      </c>
      <c r="D1633" s="127">
        <f t="shared" ca="1" si="5051"/>
        <v>1</v>
      </c>
      <c r="E1633" s="192">
        <f t="shared" ref="E1633" ca="1" si="5052">D1632</f>
        <v>1</v>
      </c>
      <c r="F1633" s="92"/>
      <c r="G1633" s="194" t="s">
        <v>1</v>
      </c>
      <c r="H1633" s="197" t="e">
        <f>INDEX('BASE FORMAÇÃO'!C:C,B1632+1)</f>
        <v>#VALUE!</v>
      </c>
      <c r="I1633" s="197"/>
      <c r="J1633" s="198"/>
      <c r="K1633" s="66"/>
      <c r="L1633" s="189"/>
      <c r="M1633" s="191"/>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ca="1" si="5053"/>
        <v>#NAME?</v>
      </c>
      <c r="D1634" s="127">
        <f t="shared" ca="1" si="5053"/>
        <v>1</v>
      </c>
      <c r="E1634" s="193"/>
      <c r="F1634" s="93"/>
      <c r="G1634" s="195"/>
      <c r="H1634" s="199"/>
      <c r="I1634" s="199"/>
      <c r="J1634" s="200"/>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ca="1" si="5054"/>
        <v>#NAME?</v>
      </c>
      <c r="D1635" s="127">
        <f t="shared" ca="1" si="5000"/>
        <v>1</v>
      </c>
      <c r="E1635" s="38" t="s">
        <v>313</v>
      </c>
      <c r="F1635" s="93"/>
      <c r="G1635" s="196"/>
      <c r="H1635" s="201"/>
      <c r="I1635" s="201"/>
      <c r="J1635" s="202"/>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ca="1" si="5055"/>
        <v>#NAME?</v>
      </c>
      <c r="D1636" s="127">
        <f t="shared" ca="1" si="5000"/>
        <v>1</v>
      </c>
      <c r="E1636" s="203" t="e">
        <f t="shared" ref="E1636" ca="1" si="5056">C1632</f>
        <v>#NAME?</v>
      </c>
      <c r="F1636" s="93"/>
      <c r="G1636" s="205" t="s">
        <v>304</v>
      </c>
      <c r="H1636" s="207"/>
      <c r="I1636" s="208"/>
      <c r="J1636" s="208"/>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ca="1" si="5059">C1636</f>
        <v>#NAME?</v>
      </c>
      <c r="D1637" s="127">
        <f t="shared" ca="1" si="5000"/>
        <v>1</v>
      </c>
      <c r="E1637" s="204"/>
      <c r="F1637" s="93"/>
      <c r="G1637" s="206"/>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ca="1" si="5060"/>
        <v>#NAME?</v>
      </c>
      <c r="D1638" s="127">
        <f t="shared" ca="1" si="5000"/>
        <v>1</v>
      </c>
      <c r="E1638" s="204"/>
      <c r="F1638" s="93"/>
      <c r="G1638" s="206"/>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ca="1" si="5066">C1638</f>
        <v>#NAME?</v>
      </c>
      <c r="D1639" s="127">
        <f t="shared" ca="1" si="5000"/>
        <v>1</v>
      </c>
      <c r="E1639" s="204"/>
      <c r="F1639" s="93"/>
      <c r="G1639" s="206"/>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ca="1" si="5000"/>
        <v>#NAME?</v>
      </c>
      <c r="D1640" s="127">
        <f t="shared" ca="1" si="5000"/>
        <v>1</v>
      </c>
      <c r="E1640" s="204"/>
      <c r="F1640" s="93"/>
      <c r="G1640" s="206"/>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ca="1" si="5000"/>
        <v>#NAME?</v>
      </c>
      <c r="D1641" s="127">
        <f t="shared" ca="1" si="5000"/>
        <v>1</v>
      </c>
      <c r="E1641" s="204"/>
      <c r="F1641" s="93"/>
      <c r="G1641" s="206"/>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ca="1" si="5000"/>
        <v>#NAME?</v>
      </c>
      <c r="D1642" s="127">
        <f t="shared" ca="1" si="5000"/>
        <v>1</v>
      </c>
      <c r="E1642" s="204"/>
      <c r="F1642" s="93"/>
      <c r="G1642" s="206"/>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ca="1" si="5000"/>
        <v>#NAME?</v>
      </c>
      <c r="D1643" s="127">
        <f t="shared" ca="1" si="5000"/>
        <v>1</v>
      </c>
      <c r="E1643" s="204"/>
      <c r="F1643" s="93"/>
      <c r="G1643" s="206"/>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ca="1" si="5000"/>
        <v>#NAME?</v>
      </c>
      <c r="D1644" s="127">
        <f t="shared" ca="1" si="5000"/>
        <v>1</v>
      </c>
      <c r="E1644" s="204"/>
      <c r="F1644" s="93"/>
      <c r="G1644" s="206"/>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ca="1" si="5000"/>
        <v>#NAME?</v>
      </c>
      <c r="D1645" s="127">
        <f t="shared" ca="1" si="5000"/>
        <v>1</v>
      </c>
      <c r="E1645" s="204"/>
      <c r="F1645" s="93"/>
      <c r="G1645" s="206"/>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ca="1" si="5000"/>
        <v>#NAME?</v>
      </c>
      <c r="D1646" s="127">
        <f t="shared" ca="1" si="5000"/>
        <v>1</v>
      </c>
      <c r="E1646" s="204"/>
      <c r="F1646" s="93"/>
      <c r="G1646" s="206"/>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ca="1" si="5000"/>
        <v>#NAME?</v>
      </c>
      <c r="D1647" s="127">
        <f t="shared" ca="1" si="5000"/>
        <v>1</v>
      </c>
      <c r="E1647" s="204"/>
      <c r="F1647" s="93"/>
      <c r="G1647" s="206"/>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ca="1" si="5000"/>
        <v>#NAME?</v>
      </c>
      <c r="D1648" s="127">
        <f t="shared" ca="1" si="5000"/>
        <v>1</v>
      </c>
      <c r="E1648" s="204"/>
      <c r="F1648" s="93"/>
      <c r="G1648" s="206"/>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ca="1" si="5000"/>
        <v>#NAME?</v>
      </c>
      <c r="D1649" s="127">
        <f t="shared" ca="1" si="5000"/>
        <v>1</v>
      </c>
      <c r="E1649" s="204"/>
      <c r="F1649" s="93"/>
      <c r="G1649" s="206"/>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ca="1" si="5000"/>
        <v>#NAME?</v>
      </c>
      <c r="D1650" s="127">
        <f t="shared" ca="1" si="5000"/>
        <v>1</v>
      </c>
      <c r="E1650" s="204"/>
      <c r="F1650" s="93"/>
      <c r="G1650" s="206"/>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ca="1" si="5000"/>
        <v>#NAME?</v>
      </c>
      <c r="D1651" s="127">
        <f t="shared" ca="1" si="5000"/>
        <v>1</v>
      </c>
      <c r="E1651" s="204"/>
      <c r="F1651" s="136"/>
      <c r="G1651" s="206"/>
      <c r="H1651" s="209"/>
      <c r="I1651" s="209"/>
      <c r="J1651" s="210"/>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 ca="1">IF(_xlfn.ISFORMULA(E1657),MAX(INDEX('BASE FORMAÇÃO'!A:A,B1653+1),1),E1657)</f>
        <v>#NAME?</v>
      </c>
      <c r="D1653" s="127">
        <f t="shared" ref="D1653" ca="1" si="5115">IFERROR(IF(C1653=C1643,D1643+1,1),1)</f>
        <v>1</v>
      </c>
      <c r="E1653" s="38" t="s">
        <v>9</v>
      </c>
      <c r="F1653" s="73"/>
      <c r="G1653" s="38" t="s">
        <v>15</v>
      </c>
      <c r="H1653" s="135" t="e">
        <f>INDEX('BASE FORMAÇÃO'!B:B,B1653+1)</f>
        <v>#VALUE!</v>
      </c>
      <c r="I1653" s="181" t="s">
        <v>16</v>
      </c>
      <c r="J1653" s="6" t="e">
        <f>INDEX('BASE FORMAÇÃO'!K:K,B1653+1)</f>
        <v>#VALUE!</v>
      </c>
      <c r="K1653" s="65"/>
      <c r="L1653" s="188" t="s">
        <v>10</v>
      </c>
      <c r="M1653" s="190"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ca="1" si="5117"/>
        <v>#NAME?</v>
      </c>
      <c r="D1654" s="127">
        <f t="shared" ca="1" si="5117"/>
        <v>1</v>
      </c>
      <c r="E1654" s="192">
        <f t="shared" ref="E1654" ca="1" si="5118">D1653</f>
        <v>1</v>
      </c>
      <c r="F1654" s="92"/>
      <c r="G1654" s="194" t="s">
        <v>1</v>
      </c>
      <c r="H1654" s="197" t="e">
        <f>INDEX('BASE FORMAÇÃO'!C:C,B1653+1)</f>
        <v>#VALUE!</v>
      </c>
      <c r="I1654" s="197"/>
      <c r="J1654" s="198"/>
      <c r="K1654" s="66"/>
      <c r="L1654" s="189"/>
      <c r="M1654" s="191"/>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ca="1" si="5119"/>
        <v>#NAME?</v>
      </c>
      <c r="D1655" s="127">
        <f t="shared" ca="1" si="5119"/>
        <v>1</v>
      </c>
      <c r="E1655" s="193"/>
      <c r="F1655" s="93"/>
      <c r="G1655" s="195"/>
      <c r="H1655" s="199"/>
      <c r="I1655" s="199"/>
      <c r="J1655" s="200"/>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ca="1" si="5120"/>
        <v>#NAME?</v>
      </c>
      <c r="D1656" s="127">
        <f t="shared" ca="1" si="5000"/>
        <v>1</v>
      </c>
      <c r="E1656" s="38" t="s">
        <v>313</v>
      </c>
      <c r="F1656" s="93"/>
      <c r="G1656" s="196"/>
      <c r="H1656" s="201"/>
      <c r="I1656" s="201"/>
      <c r="J1656" s="202"/>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ca="1" si="5121"/>
        <v>#NAME?</v>
      </c>
      <c r="D1657" s="127">
        <f t="shared" ca="1" si="5000"/>
        <v>1</v>
      </c>
      <c r="E1657" s="203" t="e">
        <f t="shared" ref="E1657" ca="1" si="5122">C1653</f>
        <v>#NAME?</v>
      </c>
      <c r="F1657" s="93"/>
      <c r="G1657" s="205" t="s">
        <v>304</v>
      </c>
      <c r="H1657" s="207"/>
      <c r="I1657" s="208"/>
      <c r="J1657" s="208"/>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ca="1" si="5125">C1657</f>
        <v>#NAME?</v>
      </c>
      <c r="D1658" s="127">
        <f t="shared" ca="1" si="5000"/>
        <v>1</v>
      </c>
      <c r="E1658" s="204"/>
      <c r="F1658" s="93"/>
      <c r="G1658" s="206"/>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ca="1" si="5126"/>
        <v>#NAME?</v>
      </c>
      <c r="D1659" s="127">
        <f t="shared" ca="1" si="5000"/>
        <v>1</v>
      </c>
      <c r="E1659" s="204"/>
      <c r="F1659" s="93"/>
      <c r="G1659" s="206"/>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ca="1" si="5132">C1659</f>
        <v>#NAME?</v>
      </c>
      <c r="D1660" s="127">
        <f t="shared" ca="1" si="5000"/>
        <v>1</v>
      </c>
      <c r="E1660" s="204"/>
      <c r="F1660" s="93"/>
      <c r="G1660" s="206"/>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ca="1" si="5000"/>
        <v>#NAME?</v>
      </c>
      <c r="D1661" s="127">
        <f t="shared" ca="1" si="5000"/>
        <v>1</v>
      </c>
      <c r="E1661" s="204"/>
      <c r="F1661" s="93"/>
      <c r="G1661" s="206"/>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ca="1" si="5000"/>
        <v>#NAME?</v>
      </c>
      <c r="D1662" s="127">
        <f t="shared" ca="1" si="5000"/>
        <v>1</v>
      </c>
      <c r="E1662" s="204"/>
      <c r="F1662" s="93"/>
      <c r="G1662" s="206"/>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ca="1" si="5000"/>
        <v>#NAME?</v>
      </c>
      <c r="D1663" s="127">
        <f t="shared" ca="1" si="5000"/>
        <v>1</v>
      </c>
      <c r="E1663" s="204"/>
      <c r="F1663" s="93"/>
      <c r="G1663" s="206"/>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ca="1" si="5000"/>
        <v>#NAME?</v>
      </c>
      <c r="D1664" s="127">
        <f t="shared" ca="1" si="5000"/>
        <v>1</v>
      </c>
      <c r="E1664" s="204"/>
      <c r="F1664" s="93"/>
      <c r="G1664" s="206"/>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ca="1" si="5000"/>
        <v>#NAME?</v>
      </c>
      <c r="D1665" s="127">
        <f t="shared" ca="1" si="5000"/>
        <v>1</v>
      </c>
      <c r="E1665" s="204"/>
      <c r="F1665" s="93"/>
      <c r="G1665" s="206"/>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ca="1" si="5000"/>
        <v>#NAME?</v>
      </c>
      <c r="D1666" s="127">
        <f t="shared" ca="1" si="5000"/>
        <v>1</v>
      </c>
      <c r="E1666" s="204"/>
      <c r="F1666" s="93"/>
      <c r="G1666" s="206"/>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ca="1" si="5000"/>
        <v>#NAME?</v>
      </c>
      <c r="D1667" s="127">
        <f t="shared" ca="1" si="5000"/>
        <v>1</v>
      </c>
      <c r="E1667" s="204"/>
      <c r="F1667" s="93"/>
      <c r="G1667" s="206"/>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ca="1" si="5000"/>
        <v>#NAME?</v>
      </c>
      <c r="D1668" s="127">
        <f t="shared" ca="1" si="5000"/>
        <v>1</v>
      </c>
      <c r="E1668" s="204"/>
      <c r="F1668" s="93"/>
      <c r="G1668" s="206"/>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ca="1" si="5000"/>
        <v>#NAME?</v>
      </c>
      <c r="D1669" s="127">
        <f t="shared" ca="1" si="5000"/>
        <v>1</v>
      </c>
      <c r="E1669" s="204"/>
      <c r="F1669" s="93"/>
      <c r="G1669" s="206"/>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ca="1" si="5000"/>
        <v>#NAME?</v>
      </c>
      <c r="D1670" s="127">
        <f t="shared" ca="1" si="5000"/>
        <v>1</v>
      </c>
      <c r="E1670" s="204"/>
      <c r="F1670" s="93"/>
      <c r="G1670" s="206"/>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ca="1" si="5000"/>
        <v>#NAME?</v>
      </c>
      <c r="D1671" s="127">
        <f t="shared" ca="1" si="5000"/>
        <v>1</v>
      </c>
      <c r="E1671" s="204"/>
      <c r="F1671" s="93"/>
      <c r="G1671" s="206"/>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ca="1" si="5000"/>
        <v>#NAME?</v>
      </c>
      <c r="D1672" s="127">
        <f t="shared" ca="1" si="5000"/>
        <v>1</v>
      </c>
      <c r="E1672" s="204"/>
      <c r="F1672" s="136"/>
      <c r="G1672" s="206"/>
      <c r="H1672" s="209"/>
      <c r="I1672" s="209"/>
      <c r="J1672" s="210"/>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 ca="1">IF(_xlfn.ISFORMULA(E1678),MAX(INDEX('BASE FORMAÇÃO'!A:A,B1674+1),1),E1678)</f>
        <v>#NAME?</v>
      </c>
      <c r="D1674" s="127">
        <f t="shared" ref="D1674" ca="1" si="5181">IFERROR(IF(C1674=C1664,D1664+1,1),1)</f>
        <v>1</v>
      </c>
      <c r="E1674" s="38" t="s">
        <v>9</v>
      </c>
      <c r="F1674" s="73"/>
      <c r="G1674" s="38" t="s">
        <v>15</v>
      </c>
      <c r="H1674" s="135" t="e">
        <f>INDEX('BASE FORMAÇÃO'!B:B,B1674+1)</f>
        <v>#VALUE!</v>
      </c>
      <c r="I1674" s="181" t="s">
        <v>16</v>
      </c>
      <c r="J1674" s="6" t="e">
        <f>INDEX('BASE FORMAÇÃO'!K:K,B1674+1)</f>
        <v>#VALUE!</v>
      </c>
      <c r="K1674" s="65"/>
      <c r="L1674" s="188" t="s">
        <v>10</v>
      </c>
      <c r="M1674" s="190"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ca="1" si="5183"/>
        <v>#NAME?</v>
      </c>
      <c r="D1675" s="127">
        <f t="shared" ca="1" si="5183"/>
        <v>1</v>
      </c>
      <c r="E1675" s="192">
        <f t="shared" ref="E1675" ca="1" si="5184">D1674</f>
        <v>1</v>
      </c>
      <c r="F1675" s="92"/>
      <c r="G1675" s="194" t="s">
        <v>1</v>
      </c>
      <c r="H1675" s="197" t="e">
        <f>INDEX('BASE FORMAÇÃO'!C:C,B1674+1)</f>
        <v>#VALUE!</v>
      </c>
      <c r="I1675" s="197"/>
      <c r="J1675" s="198"/>
      <c r="K1675" s="66"/>
      <c r="L1675" s="189"/>
      <c r="M1675" s="191"/>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ca="1" si="5185"/>
        <v>#NAME?</v>
      </c>
      <c r="D1676" s="127">
        <f t="shared" ca="1" si="5185"/>
        <v>1</v>
      </c>
      <c r="E1676" s="193"/>
      <c r="F1676" s="93"/>
      <c r="G1676" s="195"/>
      <c r="H1676" s="199"/>
      <c r="I1676" s="199"/>
      <c r="J1676" s="200"/>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ca="1" si="5186"/>
        <v>#NAME?</v>
      </c>
      <c r="D1677" s="127">
        <f t="shared" ca="1" si="5000"/>
        <v>1</v>
      </c>
      <c r="E1677" s="38" t="s">
        <v>313</v>
      </c>
      <c r="F1677" s="93"/>
      <c r="G1677" s="196"/>
      <c r="H1677" s="201"/>
      <c r="I1677" s="201"/>
      <c r="J1677" s="202"/>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ca="1" si="5187"/>
        <v>#NAME?</v>
      </c>
      <c r="D1678" s="127">
        <f t="shared" ca="1" si="5000"/>
        <v>1</v>
      </c>
      <c r="E1678" s="203" t="e">
        <f t="shared" ref="E1678" ca="1" si="5188">C1674</f>
        <v>#NAME?</v>
      </c>
      <c r="F1678" s="93"/>
      <c r="G1678" s="205" t="s">
        <v>304</v>
      </c>
      <c r="H1678" s="207"/>
      <c r="I1678" s="208"/>
      <c r="J1678" s="208"/>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ca="1" si="5191">C1678</f>
        <v>#NAME?</v>
      </c>
      <c r="D1679" s="127">
        <f t="shared" ca="1" si="5000"/>
        <v>1</v>
      </c>
      <c r="E1679" s="204"/>
      <c r="F1679" s="93"/>
      <c r="G1679" s="206"/>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ca="1" si="5192"/>
        <v>#NAME?</v>
      </c>
      <c r="D1680" s="127">
        <f t="shared" ca="1" si="5000"/>
        <v>1</v>
      </c>
      <c r="E1680" s="204"/>
      <c r="F1680" s="93"/>
      <c r="G1680" s="206"/>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ca="1" si="5198">C1680</f>
        <v>#NAME?</v>
      </c>
      <c r="D1681" s="127">
        <f t="shared" ca="1" si="5000"/>
        <v>1</v>
      </c>
      <c r="E1681" s="204"/>
      <c r="F1681" s="93"/>
      <c r="G1681" s="206"/>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ca="1" si="5198"/>
        <v>#NAME?</v>
      </c>
      <c r="D1682" s="127">
        <f t="shared" ca="1" si="5198"/>
        <v>1</v>
      </c>
      <c r="E1682" s="204"/>
      <c r="F1682" s="93"/>
      <c r="G1682" s="206"/>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ca="1" si="5198"/>
        <v>#NAME?</v>
      </c>
      <c r="D1683" s="127">
        <f t="shared" ca="1" si="5198"/>
        <v>1</v>
      </c>
      <c r="E1683" s="204"/>
      <c r="F1683" s="93"/>
      <c r="G1683" s="206"/>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ca="1" si="5198"/>
        <v>#NAME?</v>
      </c>
      <c r="D1684" s="127">
        <f t="shared" ca="1" si="5198"/>
        <v>1</v>
      </c>
      <c r="E1684" s="204"/>
      <c r="F1684" s="93"/>
      <c r="G1684" s="206"/>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ca="1" si="5198"/>
        <v>#NAME?</v>
      </c>
      <c r="D1685" s="127">
        <f t="shared" ca="1" si="5198"/>
        <v>1</v>
      </c>
      <c r="E1685" s="204"/>
      <c r="F1685" s="93"/>
      <c r="G1685" s="206"/>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ca="1" si="5198"/>
        <v>#NAME?</v>
      </c>
      <c r="D1686" s="127">
        <f t="shared" ca="1" si="5198"/>
        <v>1</v>
      </c>
      <c r="E1686" s="204"/>
      <c r="F1686" s="93"/>
      <c r="G1686" s="206"/>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ca="1" si="5198"/>
        <v>#NAME?</v>
      </c>
      <c r="D1687" s="127">
        <f t="shared" ca="1" si="5198"/>
        <v>1</v>
      </c>
      <c r="E1687" s="204"/>
      <c r="F1687" s="93"/>
      <c r="G1687" s="206"/>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ca="1" si="5198"/>
        <v>#NAME?</v>
      </c>
      <c r="D1688" s="127">
        <f t="shared" ca="1" si="5198"/>
        <v>1</v>
      </c>
      <c r="E1688" s="204"/>
      <c r="F1688" s="93"/>
      <c r="G1688" s="206"/>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ca="1" si="5198"/>
        <v>#NAME?</v>
      </c>
      <c r="D1689" s="127">
        <f t="shared" ca="1" si="5198"/>
        <v>1</v>
      </c>
      <c r="E1689" s="204"/>
      <c r="F1689" s="93"/>
      <c r="G1689" s="206"/>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ca="1" si="5198"/>
        <v>#NAME?</v>
      </c>
      <c r="D1690" s="127">
        <f t="shared" ca="1" si="5198"/>
        <v>1</v>
      </c>
      <c r="E1690" s="204"/>
      <c r="F1690" s="93"/>
      <c r="G1690" s="206"/>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ca="1" si="5198"/>
        <v>#NAME?</v>
      </c>
      <c r="D1691" s="127">
        <f t="shared" ca="1" si="5198"/>
        <v>1</v>
      </c>
      <c r="E1691" s="204"/>
      <c r="F1691" s="93"/>
      <c r="G1691" s="206"/>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ca="1" si="5198"/>
        <v>#NAME?</v>
      </c>
      <c r="D1692" s="127">
        <f t="shared" ca="1" si="5198"/>
        <v>1</v>
      </c>
      <c r="E1692" s="204"/>
      <c r="F1692" s="93"/>
      <c r="G1692" s="206"/>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ca="1" si="5198"/>
        <v>#NAME?</v>
      </c>
      <c r="D1693" s="127">
        <f t="shared" ca="1" si="5198"/>
        <v>1</v>
      </c>
      <c r="E1693" s="204"/>
      <c r="F1693" s="136"/>
      <c r="G1693" s="206"/>
      <c r="H1693" s="209"/>
      <c r="I1693" s="209"/>
      <c r="J1693" s="210"/>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 ca="1">IF(_xlfn.ISFORMULA(E1699),MAX(INDEX('BASE FORMAÇÃO'!A:A,B1695+1),1),E1699)</f>
        <v>#NAME?</v>
      </c>
      <c r="D1695" s="127">
        <f t="shared" ref="D1695" ca="1" si="5247">IFERROR(IF(C1695=C1685,D1685+1,1),1)</f>
        <v>1</v>
      </c>
      <c r="E1695" s="38" t="s">
        <v>9</v>
      </c>
      <c r="F1695" s="73"/>
      <c r="G1695" s="38" t="s">
        <v>15</v>
      </c>
      <c r="H1695" s="135" t="e">
        <f>INDEX('BASE FORMAÇÃO'!B:B,B1695+1)</f>
        <v>#VALUE!</v>
      </c>
      <c r="I1695" s="181" t="s">
        <v>16</v>
      </c>
      <c r="J1695" s="6" t="e">
        <f>INDEX('BASE FORMAÇÃO'!K:K,B1695+1)</f>
        <v>#VALUE!</v>
      </c>
      <c r="K1695" s="65"/>
      <c r="L1695" s="188" t="s">
        <v>10</v>
      </c>
      <c r="M1695" s="190"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ca="1" si="5249"/>
        <v>#NAME?</v>
      </c>
      <c r="D1696" s="127">
        <f t="shared" ca="1" si="5249"/>
        <v>1</v>
      </c>
      <c r="E1696" s="192">
        <f t="shared" ref="E1696" ca="1" si="5250">D1695</f>
        <v>1</v>
      </c>
      <c r="F1696" s="92"/>
      <c r="G1696" s="194" t="s">
        <v>1</v>
      </c>
      <c r="H1696" s="197" t="e">
        <f>INDEX('BASE FORMAÇÃO'!C:C,B1695+1)</f>
        <v>#VALUE!</v>
      </c>
      <c r="I1696" s="197"/>
      <c r="J1696" s="198"/>
      <c r="K1696" s="66"/>
      <c r="L1696" s="189"/>
      <c r="M1696" s="191"/>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ca="1" si="5251"/>
        <v>#NAME?</v>
      </c>
      <c r="D1697" s="127">
        <f t="shared" ca="1" si="5251"/>
        <v>1</v>
      </c>
      <c r="E1697" s="193"/>
      <c r="F1697" s="93"/>
      <c r="G1697" s="195"/>
      <c r="H1697" s="199"/>
      <c r="I1697" s="199"/>
      <c r="J1697" s="200"/>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ca="1" si="5252"/>
        <v>#NAME?</v>
      </c>
      <c r="D1698" s="127">
        <f t="shared" ca="1" si="5198"/>
        <v>1</v>
      </c>
      <c r="E1698" s="38" t="s">
        <v>313</v>
      </c>
      <c r="F1698" s="93"/>
      <c r="G1698" s="196"/>
      <c r="H1698" s="201"/>
      <c r="I1698" s="201"/>
      <c r="J1698" s="202"/>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ca="1" si="5253"/>
        <v>#NAME?</v>
      </c>
      <c r="D1699" s="127">
        <f t="shared" ca="1" si="5198"/>
        <v>1</v>
      </c>
      <c r="E1699" s="203" t="e">
        <f t="shared" ref="E1699" ca="1" si="5254">C1695</f>
        <v>#NAME?</v>
      </c>
      <c r="F1699" s="93"/>
      <c r="G1699" s="205" t="s">
        <v>304</v>
      </c>
      <c r="H1699" s="207"/>
      <c r="I1699" s="208"/>
      <c r="J1699" s="208"/>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ca="1" si="5257">C1699</f>
        <v>#NAME?</v>
      </c>
      <c r="D1700" s="127">
        <f t="shared" ca="1" si="5198"/>
        <v>1</v>
      </c>
      <c r="E1700" s="204"/>
      <c r="F1700" s="93"/>
      <c r="G1700" s="206"/>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ca="1" si="5258"/>
        <v>#NAME?</v>
      </c>
      <c r="D1701" s="127">
        <f t="shared" ca="1" si="5198"/>
        <v>1</v>
      </c>
      <c r="E1701" s="204"/>
      <c r="F1701" s="93"/>
      <c r="G1701" s="206"/>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ca="1" si="5264">C1701</f>
        <v>#NAME?</v>
      </c>
      <c r="D1702" s="127">
        <f t="shared" ca="1" si="5198"/>
        <v>1</v>
      </c>
      <c r="E1702" s="204"/>
      <c r="F1702" s="93"/>
      <c r="G1702" s="206"/>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ca="1" si="5198"/>
        <v>#NAME?</v>
      </c>
      <c r="D1703" s="127">
        <f t="shared" ca="1" si="5198"/>
        <v>1</v>
      </c>
      <c r="E1703" s="204"/>
      <c r="F1703" s="93"/>
      <c r="G1703" s="206"/>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ca="1" si="5198"/>
        <v>#NAME?</v>
      </c>
      <c r="D1704" s="127">
        <f t="shared" ca="1" si="5198"/>
        <v>1</v>
      </c>
      <c r="E1704" s="204"/>
      <c r="F1704" s="93"/>
      <c r="G1704" s="206"/>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ca="1" si="5198"/>
        <v>#NAME?</v>
      </c>
      <c r="D1705" s="127">
        <f t="shared" ca="1" si="5198"/>
        <v>1</v>
      </c>
      <c r="E1705" s="204"/>
      <c r="F1705" s="93"/>
      <c r="G1705" s="206"/>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ca="1" si="5198"/>
        <v>#NAME?</v>
      </c>
      <c r="D1706" s="127">
        <f t="shared" ca="1" si="5198"/>
        <v>1</v>
      </c>
      <c r="E1706" s="204"/>
      <c r="F1706" s="93"/>
      <c r="G1706" s="206"/>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ca="1" si="5198"/>
        <v>#NAME?</v>
      </c>
      <c r="D1707" s="127">
        <f t="shared" ca="1" si="5198"/>
        <v>1</v>
      </c>
      <c r="E1707" s="204"/>
      <c r="F1707" s="93"/>
      <c r="G1707" s="206"/>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ca="1" si="5198"/>
        <v>#NAME?</v>
      </c>
      <c r="D1708" s="127">
        <f t="shared" ca="1" si="5198"/>
        <v>1</v>
      </c>
      <c r="E1708" s="204"/>
      <c r="F1708" s="93"/>
      <c r="G1708" s="206"/>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ca="1" si="5198"/>
        <v>#NAME?</v>
      </c>
      <c r="D1709" s="127">
        <f t="shared" ca="1" si="5198"/>
        <v>1</v>
      </c>
      <c r="E1709" s="204"/>
      <c r="F1709" s="93"/>
      <c r="G1709" s="206"/>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ca="1" si="5198"/>
        <v>#NAME?</v>
      </c>
      <c r="D1710" s="127">
        <f t="shared" ca="1" si="5198"/>
        <v>1</v>
      </c>
      <c r="E1710" s="204"/>
      <c r="F1710" s="93"/>
      <c r="G1710" s="206"/>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ca="1" si="5198"/>
        <v>#NAME?</v>
      </c>
      <c r="D1711" s="127">
        <f t="shared" ca="1" si="5198"/>
        <v>1</v>
      </c>
      <c r="E1711" s="204"/>
      <c r="F1711" s="93"/>
      <c r="G1711" s="206"/>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ca="1" si="5198"/>
        <v>#NAME?</v>
      </c>
      <c r="D1712" s="127">
        <f t="shared" ca="1" si="5198"/>
        <v>1</v>
      </c>
      <c r="E1712" s="204"/>
      <c r="F1712" s="93"/>
      <c r="G1712" s="206"/>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ca="1" si="5198"/>
        <v>#NAME?</v>
      </c>
      <c r="D1713" s="127">
        <f t="shared" ca="1" si="5198"/>
        <v>1</v>
      </c>
      <c r="E1713" s="204"/>
      <c r="F1713" s="93"/>
      <c r="G1713" s="206"/>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ca="1" si="5198"/>
        <v>#NAME?</v>
      </c>
      <c r="D1714" s="127">
        <f t="shared" ca="1" si="5198"/>
        <v>1</v>
      </c>
      <c r="E1714" s="204"/>
      <c r="F1714" s="136"/>
      <c r="G1714" s="206"/>
      <c r="H1714" s="209"/>
      <c r="I1714" s="209"/>
      <c r="J1714" s="210"/>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 ca="1">IF(_xlfn.ISFORMULA(E1720),MAX(INDEX('BASE FORMAÇÃO'!A:A,B1716+1),1),E1720)</f>
        <v>#NAME?</v>
      </c>
      <c r="D1716" s="127">
        <f t="shared" ref="D1716" ca="1" si="5313">IFERROR(IF(C1716=C1706,D1706+1,1),1)</f>
        <v>1</v>
      </c>
      <c r="E1716" s="38" t="s">
        <v>9</v>
      </c>
      <c r="F1716" s="73"/>
      <c r="G1716" s="38" t="s">
        <v>15</v>
      </c>
      <c r="H1716" s="135" t="e">
        <f>INDEX('BASE FORMAÇÃO'!B:B,B1716+1)</f>
        <v>#VALUE!</v>
      </c>
      <c r="I1716" s="181" t="s">
        <v>16</v>
      </c>
      <c r="J1716" s="6" t="e">
        <f>INDEX('BASE FORMAÇÃO'!K:K,B1716+1)</f>
        <v>#VALUE!</v>
      </c>
      <c r="K1716" s="65"/>
      <c r="L1716" s="188" t="s">
        <v>10</v>
      </c>
      <c r="M1716" s="190"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ca="1" si="5315"/>
        <v>#NAME?</v>
      </c>
      <c r="D1717" s="127">
        <f t="shared" ca="1" si="5315"/>
        <v>1</v>
      </c>
      <c r="E1717" s="192">
        <f t="shared" ref="E1717" ca="1" si="5316">D1716</f>
        <v>1</v>
      </c>
      <c r="F1717" s="92"/>
      <c r="G1717" s="194" t="s">
        <v>1</v>
      </c>
      <c r="H1717" s="197" t="e">
        <f>INDEX('BASE FORMAÇÃO'!C:C,B1716+1)</f>
        <v>#VALUE!</v>
      </c>
      <c r="I1717" s="197"/>
      <c r="J1717" s="198"/>
      <c r="K1717" s="66"/>
      <c r="L1717" s="189"/>
      <c r="M1717" s="191"/>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ca="1" si="5317"/>
        <v>#NAME?</v>
      </c>
      <c r="D1718" s="127">
        <f t="shared" ca="1" si="5317"/>
        <v>1</v>
      </c>
      <c r="E1718" s="193"/>
      <c r="F1718" s="93"/>
      <c r="G1718" s="195"/>
      <c r="H1718" s="199"/>
      <c r="I1718" s="199"/>
      <c r="J1718" s="200"/>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ca="1" si="5318"/>
        <v>#NAME?</v>
      </c>
      <c r="D1719" s="127">
        <f t="shared" ca="1" si="5198"/>
        <v>1</v>
      </c>
      <c r="E1719" s="38" t="s">
        <v>313</v>
      </c>
      <c r="F1719" s="93"/>
      <c r="G1719" s="196"/>
      <c r="H1719" s="201"/>
      <c r="I1719" s="201"/>
      <c r="J1719" s="202"/>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ca="1" si="5319"/>
        <v>#NAME?</v>
      </c>
      <c r="D1720" s="127">
        <f t="shared" ca="1" si="5198"/>
        <v>1</v>
      </c>
      <c r="E1720" s="203" t="e">
        <f t="shared" ref="E1720" ca="1" si="5320">C1716</f>
        <v>#NAME?</v>
      </c>
      <c r="F1720" s="93"/>
      <c r="G1720" s="205" t="s">
        <v>304</v>
      </c>
      <c r="H1720" s="207"/>
      <c r="I1720" s="208"/>
      <c r="J1720" s="208"/>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ca="1" si="5323">C1720</f>
        <v>#NAME?</v>
      </c>
      <c r="D1721" s="127">
        <f t="shared" ca="1" si="5198"/>
        <v>1</v>
      </c>
      <c r="E1721" s="204"/>
      <c r="F1721" s="93"/>
      <c r="G1721" s="206"/>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ca="1" si="5324"/>
        <v>#NAME?</v>
      </c>
      <c r="D1722" s="127">
        <f t="shared" ca="1" si="5198"/>
        <v>1</v>
      </c>
      <c r="E1722" s="204"/>
      <c r="F1722" s="93"/>
      <c r="G1722" s="206"/>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ca="1" si="5330">C1722</f>
        <v>#NAME?</v>
      </c>
      <c r="D1723" s="127">
        <f t="shared" ca="1" si="5198"/>
        <v>1</v>
      </c>
      <c r="E1723" s="204"/>
      <c r="F1723" s="93"/>
      <c r="G1723" s="206"/>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ca="1" si="5198"/>
        <v>#NAME?</v>
      </c>
      <c r="D1724" s="127">
        <f t="shared" ca="1" si="5198"/>
        <v>1</v>
      </c>
      <c r="E1724" s="204"/>
      <c r="F1724" s="93"/>
      <c r="G1724" s="206"/>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ca="1" si="5198"/>
        <v>#NAME?</v>
      </c>
      <c r="D1725" s="127">
        <f t="shared" ca="1" si="5198"/>
        <v>1</v>
      </c>
      <c r="E1725" s="204"/>
      <c r="F1725" s="93"/>
      <c r="G1725" s="206"/>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ca="1" si="5198"/>
        <v>#NAME?</v>
      </c>
      <c r="D1726" s="127">
        <f t="shared" ca="1" si="5198"/>
        <v>1</v>
      </c>
      <c r="E1726" s="204"/>
      <c r="F1726" s="93"/>
      <c r="G1726" s="206"/>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ca="1" si="5198"/>
        <v>#NAME?</v>
      </c>
      <c r="D1727" s="127">
        <f t="shared" ca="1" si="5198"/>
        <v>1</v>
      </c>
      <c r="E1727" s="204"/>
      <c r="F1727" s="93"/>
      <c r="G1727" s="206"/>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ca="1" si="5198"/>
        <v>#NAME?</v>
      </c>
      <c r="D1728" s="127">
        <f t="shared" ca="1" si="5198"/>
        <v>1</v>
      </c>
      <c r="E1728" s="204"/>
      <c r="F1728" s="93"/>
      <c r="G1728" s="206"/>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ca="1" si="5198"/>
        <v>#NAME?</v>
      </c>
      <c r="D1729" s="127">
        <f t="shared" ca="1" si="5198"/>
        <v>1</v>
      </c>
      <c r="E1729" s="204"/>
      <c r="F1729" s="93"/>
      <c r="G1729" s="206"/>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ca="1" si="5198"/>
        <v>#NAME?</v>
      </c>
      <c r="D1730" s="127">
        <f t="shared" ca="1" si="5198"/>
        <v>1</v>
      </c>
      <c r="E1730" s="204"/>
      <c r="F1730" s="93"/>
      <c r="G1730" s="206"/>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ca="1" si="5198"/>
        <v>#NAME?</v>
      </c>
      <c r="D1731" s="127">
        <f t="shared" ca="1" si="5198"/>
        <v>1</v>
      </c>
      <c r="E1731" s="204"/>
      <c r="F1731" s="93"/>
      <c r="G1731" s="206"/>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ca="1" si="5198"/>
        <v>#NAME?</v>
      </c>
      <c r="D1732" s="127">
        <f t="shared" ca="1" si="5198"/>
        <v>1</v>
      </c>
      <c r="E1732" s="204"/>
      <c r="F1732" s="93"/>
      <c r="G1732" s="206"/>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ca="1" si="5198"/>
        <v>#NAME?</v>
      </c>
      <c r="D1733" s="127">
        <f t="shared" ca="1" si="5198"/>
        <v>1</v>
      </c>
      <c r="E1733" s="204"/>
      <c r="F1733" s="93"/>
      <c r="G1733" s="206"/>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ca="1" si="5198"/>
        <v>#NAME?</v>
      </c>
      <c r="D1734" s="127">
        <f t="shared" ca="1" si="5198"/>
        <v>1</v>
      </c>
      <c r="E1734" s="204"/>
      <c r="F1734" s="93"/>
      <c r="G1734" s="206"/>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ca="1" si="5198"/>
        <v>#NAME?</v>
      </c>
      <c r="D1735" s="127">
        <f t="shared" ca="1" si="5198"/>
        <v>1</v>
      </c>
      <c r="E1735" s="204"/>
      <c r="F1735" s="136"/>
      <c r="G1735" s="206"/>
      <c r="H1735" s="209"/>
      <c r="I1735" s="209"/>
      <c r="J1735" s="210"/>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 ca="1">IF(_xlfn.ISFORMULA(E1741),MAX(INDEX('BASE FORMAÇÃO'!A:A,B1737+1),1),E1741)</f>
        <v>#NAME?</v>
      </c>
      <c r="D1737" s="127">
        <f t="shared" ref="D1737" ca="1" si="5379">IFERROR(IF(C1737=C1727,D1727+1,1),1)</f>
        <v>1</v>
      </c>
      <c r="E1737" s="38" t="s">
        <v>9</v>
      </c>
      <c r="F1737" s="73"/>
      <c r="G1737" s="38" t="s">
        <v>15</v>
      </c>
      <c r="H1737" s="135" t="e">
        <f>INDEX('BASE FORMAÇÃO'!B:B,B1737+1)</f>
        <v>#VALUE!</v>
      </c>
      <c r="I1737" s="181" t="s">
        <v>16</v>
      </c>
      <c r="J1737" s="6" t="e">
        <f>INDEX('BASE FORMAÇÃO'!K:K,B1737+1)</f>
        <v>#VALUE!</v>
      </c>
      <c r="K1737" s="65"/>
      <c r="L1737" s="188" t="s">
        <v>10</v>
      </c>
      <c r="M1737" s="190"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ca="1" si="5381"/>
        <v>#NAME?</v>
      </c>
      <c r="D1738" s="127">
        <f t="shared" ca="1" si="5381"/>
        <v>1</v>
      </c>
      <c r="E1738" s="192">
        <f t="shared" ref="E1738" ca="1" si="5382">D1737</f>
        <v>1</v>
      </c>
      <c r="F1738" s="92"/>
      <c r="G1738" s="194" t="s">
        <v>1</v>
      </c>
      <c r="H1738" s="197" t="e">
        <f>INDEX('BASE FORMAÇÃO'!C:C,B1737+1)</f>
        <v>#VALUE!</v>
      </c>
      <c r="I1738" s="197"/>
      <c r="J1738" s="198"/>
      <c r="K1738" s="66"/>
      <c r="L1738" s="189"/>
      <c r="M1738" s="191"/>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ca="1" si="5383"/>
        <v>#NAME?</v>
      </c>
      <c r="D1739" s="127">
        <f t="shared" ca="1" si="5383"/>
        <v>1</v>
      </c>
      <c r="E1739" s="193"/>
      <c r="F1739" s="93"/>
      <c r="G1739" s="195"/>
      <c r="H1739" s="199"/>
      <c r="I1739" s="199"/>
      <c r="J1739" s="200"/>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ca="1" si="5384"/>
        <v>#NAME?</v>
      </c>
      <c r="D1740" s="127">
        <f t="shared" ca="1" si="5198"/>
        <v>1</v>
      </c>
      <c r="E1740" s="38" t="s">
        <v>313</v>
      </c>
      <c r="F1740" s="93"/>
      <c r="G1740" s="196"/>
      <c r="H1740" s="201"/>
      <c r="I1740" s="201"/>
      <c r="J1740" s="202"/>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ca="1" si="5385"/>
        <v>#NAME?</v>
      </c>
      <c r="D1741" s="127">
        <f t="shared" ca="1" si="5198"/>
        <v>1</v>
      </c>
      <c r="E1741" s="203" t="e">
        <f t="shared" ref="E1741" ca="1" si="5386">C1737</f>
        <v>#NAME?</v>
      </c>
      <c r="F1741" s="93"/>
      <c r="G1741" s="205" t="s">
        <v>304</v>
      </c>
      <c r="H1741" s="207"/>
      <c r="I1741" s="208"/>
      <c r="J1741" s="208"/>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ca="1" si="5389">C1741</f>
        <v>#NAME?</v>
      </c>
      <c r="D1742" s="127">
        <f t="shared" ca="1" si="5198"/>
        <v>1</v>
      </c>
      <c r="E1742" s="204"/>
      <c r="F1742" s="93"/>
      <c r="G1742" s="206"/>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ca="1" si="5390"/>
        <v>#NAME?</v>
      </c>
      <c r="D1743" s="127">
        <f t="shared" ca="1" si="5198"/>
        <v>1</v>
      </c>
      <c r="E1743" s="204"/>
      <c r="F1743" s="93"/>
      <c r="G1743" s="206"/>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ca="1" si="5396">C1743</f>
        <v>#NAME?</v>
      </c>
      <c r="D1744" s="127">
        <f t="shared" ca="1" si="5198"/>
        <v>1</v>
      </c>
      <c r="E1744" s="204"/>
      <c r="F1744" s="93"/>
      <c r="G1744" s="206"/>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ca="1" si="5396"/>
        <v>#NAME?</v>
      </c>
      <c r="D1745" s="127">
        <f t="shared" ca="1" si="5396"/>
        <v>1</v>
      </c>
      <c r="E1745" s="204"/>
      <c r="F1745" s="93"/>
      <c r="G1745" s="206"/>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ca="1" si="5396"/>
        <v>#NAME?</v>
      </c>
      <c r="D1746" s="127">
        <f t="shared" ca="1" si="5396"/>
        <v>1</v>
      </c>
      <c r="E1746" s="204"/>
      <c r="F1746" s="93"/>
      <c r="G1746" s="206"/>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ca="1" si="5396"/>
        <v>#NAME?</v>
      </c>
      <c r="D1747" s="127">
        <f t="shared" ca="1" si="5396"/>
        <v>1</v>
      </c>
      <c r="E1747" s="204"/>
      <c r="F1747" s="93"/>
      <c r="G1747" s="206"/>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ca="1" si="5396"/>
        <v>#NAME?</v>
      </c>
      <c r="D1748" s="127">
        <f t="shared" ca="1" si="5396"/>
        <v>1</v>
      </c>
      <c r="E1748" s="204"/>
      <c r="F1748" s="93"/>
      <c r="G1748" s="206"/>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ca="1" si="5396"/>
        <v>#NAME?</v>
      </c>
      <c r="D1749" s="127">
        <f t="shared" ca="1" si="5396"/>
        <v>1</v>
      </c>
      <c r="E1749" s="204"/>
      <c r="F1749" s="93"/>
      <c r="G1749" s="206"/>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ca="1" si="5396"/>
        <v>#NAME?</v>
      </c>
      <c r="D1750" s="127">
        <f t="shared" ca="1" si="5396"/>
        <v>1</v>
      </c>
      <c r="E1750" s="204"/>
      <c r="F1750" s="93"/>
      <c r="G1750" s="206"/>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ca="1" si="5396"/>
        <v>#NAME?</v>
      </c>
      <c r="D1751" s="127">
        <f t="shared" ca="1" si="5396"/>
        <v>1</v>
      </c>
      <c r="E1751" s="204"/>
      <c r="F1751" s="93"/>
      <c r="G1751" s="206"/>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ca="1" si="5396"/>
        <v>#NAME?</v>
      </c>
      <c r="D1752" s="127">
        <f t="shared" ca="1" si="5396"/>
        <v>1</v>
      </c>
      <c r="E1752" s="204"/>
      <c r="F1752" s="93"/>
      <c r="G1752" s="206"/>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ca="1" si="5396"/>
        <v>#NAME?</v>
      </c>
      <c r="D1753" s="127">
        <f t="shared" ca="1" si="5396"/>
        <v>1</v>
      </c>
      <c r="E1753" s="204"/>
      <c r="F1753" s="93"/>
      <c r="G1753" s="206"/>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ca="1" si="5396"/>
        <v>#NAME?</v>
      </c>
      <c r="D1754" s="127">
        <f t="shared" ca="1" si="5396"/>
        <v>1</v>
      </c>
      <c r="E1754" s="204"/>
      <c r="F1754" s="93"/>
      <c r="G1754" s="206"/>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ca="1" si="5396"/>
        <v>#NAME?</v>
      </c>
      <c r="D1755" s="127">
        <f t="shared" ca="1" si="5396"/>
        <v>1</v>
      </c>
      <c r="E1755" s="204"/>
      <c r="F1755" s="93"/>
      <c r="G1755" s="206"/>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ca="1" si="5396"/>
        <v>#NAME?</v>
      </c>
      <c r="D1756" s="127">
        <f t="shared" ca="1" si="5396"/>
        <v>1</v>
      </c>
      <c r="E1756" s="204"/>
      <c r="F1756" s="136"/>
      <c r="G1756" s="206"/>
      <c r="H1756" s="209"/>
      <c r="I1756" s="209"/>
      <c r="J1756" s="210"/>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 ca="1">IF(_xlfn.ISFORMULA(E1762),MAX(INDEX('BASE FORMAÇÃO'!A:A,B1758+1),1),E1762)</f>
        <v>#NAME?</v>
      </c>
      <c r="D1758" s="127">
        <f t="shared" ref="D1758" ca="1" si="5445">IFERROR(IF(C1758=C1748,D1748+1,1),1)</f>
        <v>1</v>
      </c>
      <c r="E1758" s="38" t="s">
        <v>9</v>
      </c>
      <c r="F1758" s="73"/>
      <c r="G1758" s="38" t="s">
        <v>15</v>
      </c>
      <c r="H1758" s="135" t="e">
        <f>INDEX('BASE FORMAÇÃO'!B:B,B1758+1)</f>
        <v>#VALUE!</v>
      </c>
      <c r="I1758" s="181" t="s">
        <v>16</v>
      </c>
      <c r="J1758" s="6" t="e">
        <f>INDEX('BASE FORMAÇÃO'!K:K,B1758+1)</f>
        <v>#VALUE!</v>
      </c>
      <c r="K1758" s="65"/>
      <c r="L1758" s="188" t="s">
        <v>10</v>
      </c>
      <c r="M1758" s="190"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ca="1" si="5447"/>
        <v>#NAME?</v>
      </c>
      <c r="D1759" s="127">
        <f t="shared" ca="1" si="5447"/>
        <v>1</v>
      </c>
      <c r="E1759" s="192">
        <f t="shared" ref="E1759" ca="1" si="5448">D1758</f>
        <v>1</v>
      </c>
      <c r="F1759" s="92"/>
      <c r="G1759" s="194" t="s">
        <v>1</v>
      </c>
      <c r="H1759" s="197" t="e">
        <f>INDEX('BASE FORMAÇÃO'!C:C,B1758+1)</f>
        <v>#VALUE!</v>
      </c>
      <c r="I1759" s="197"/>
      <c r="J1759" s="198"/>
      <c r="K1759" s="66"/>
      <c r="L1759" s="189"/>
      <c r="M1759" s="191"/>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ca="1" si="5449"/>
        <v>#NAME?</v>
      </c>
      <c r="D1760" s="127">
        <f t="shared" ca="1" si="5449"/>
        <v>1</v>
      </c>
      <c r="E1760" s="193"/>
      <c r="F1760" s="93"/>
      <c r="G1760" s="195"/>
      <c r="H1760" s="199"/>
      <c r="I1760" s="199"/>
      <c r="J1760" s="200"/>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ca="1" si="5450"/>
        <v>#NAME?</v>
      </c>
      <c r="D1761" s="127">
        <f t="shared" ca="1" si="5396"/>
        <v>1</v>
      </c>
      <c r="E1761" s="38" t="s">
        <v>313</v>
      </c>
      <c r="F1761" s="93"/>
      <c r="G1761" s="196"/>
      <c r="H1761" s="201"/>
      <c r="I1761" s="201"/>
      <c r="J1761" s="202"/>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ca="1" si="5451"/>
        <v>#NAME?</v>
      </c>
      <c r="D1762" s="127">
        <f t="shared" ca="1" si="5396"/>
        <v>1</v>
      </c>
      <c r="E1762" s="203" t="e">
        <f t="shared" ref="E1762" ca="1" si="5452">C1758</f>
        <v>#NAME?</v>
      </c>
      <c r="F1762" s="93"/>
      <c r="G1762" s="205" t="s">
        <v>304</v>
      </c>
      <c r="H1762" s="207"/>
      <c r="I1762" s="208"/>
      <c r="J1762" s="208"/>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ca="1" si="5455">C1762</f>
        <v>#NAME?</v>
      </c>
      <c r="D1763" s="127">
        <f t="shared" ca="1" si="5396"/>
        <v>1</v>
      </c>
      <c r="E1763" s="204"/>
      <c r="F1763" s="93"/>
      <c r="G1763" s="206"/>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ca="1" si="5456"/>
        <v>#NAME?</v>
      </c>
      <c r="D1764" s="127">
        <f t="shared" ca="1" si="5396"/>
        <v>1</v>
      </c>
      <c r="E1764" s="204"/>
      <c r="F1764" s="93"/>
      <c r="G1764" s="206"/>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ca="1" si="5462">C1764</f>
        <v>#NAME?</v>
      </c>
      <c r="D1765" s="127">
        <f t="shared" ca="1" si="5396"/>
        <v>1</v>
      </c>
      <c r="E1765" s="204"/>
      <c r="F1765" s="93"/>
      <c r="G1765" s="206"/>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ca="1" si="5396"/>
        <v>#NAME?</v>
      </c>
      <c r="D1766" s="127">
        <f t="shared" ca="1" si="5396"/>
        <v>1</v>
      </c>
      <c r="E1766" s="204"/>
      <c r="F1766" s="93"/>
      <c r="G1766" s="206"/>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ca="1" si="5396"/>
        <v>#NAME?</v>
      </c>
      <c r="D1767" s="127">
        <f t="shared" ca="1" si="5396"/>
        <v>1</v>
      </c>
      <c r="E1767" s="204"/>
      <c r="F1767" s="93"/>
      <c r="G1767" s="206"/>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ca="1" si="5396"/>
        <v>#NAME?</v>
      </c>
      <c r="D1768" s="127">
        <f t="shared" ca="1" si="5396"/>
        <v>1</v>
      </c>
      <c r="E1768" s="204"/>
      <c r="F1768" s="93"/>
      <c r="G1768" s="206"/>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ca="1" si="5396"/>
        <v>#NAME?</v>
      </c>
      <c r="D1769" s="127">
        <f t="shared" ca="1" si="5396"/>
        <v>1</v>
      </c>
      <c r="E1769" s="204"/>
      <c r="F1769" s="93"/>
      <c r="G1769" s="206"/>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ca="1" si="5396"/>
        <v>#NAME?</v>
      </c>
      <c r="D1770" s="127">
        <f t="shared" ca="1" si="5396"/>
        <v>1</v>
      </c>
      <c r="E1770" s="204"/>
      <c r="F1770" s="93"/>
      <c r="G1770" s="206"/>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ca="1" si="5396"/>
        <v>#NAME?</v>
      </c>
      <c r="D1771" s="127">
        <f t="shared" ca="1" si="5396"/>
        <v>1</v>
      </c>
      <c r="E1771" s="204"/>
      <c r="F1771" s="93"/>
      <c r="G1771" s="206"/>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ca="1" si="5396"/>
        <v>#NAME?</v>
      </c>
      <c r="D1772" s="127">
        <f t="shared" ca="1" si="5396"/>
        <v>1</v>
      </c>
      <c r="E1772" s="204"/>
      <c r="F1772" s="93"/>
      <c r="G1772" s="206"/>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ca="1" si="5396"/>
        <v>#NAME?</v>
      </c>
      <c r="D1773" s="127">
        <f t="shared" ca="1" si="5396"/>
        <v>1</v>
      </c>
      <c r="E1773" s="204"/>
      <c r="F1773" s="93"/>
      <c r="G1773" s="206"/>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ca="1" si="5396"/>
        <v>#NAME?</v>
      </c>
      <c r="D1774" s="127">
        <f t="shared" ca="1" si="5396"/>
        <v>1</v>
      </c>
      <c r="E1774" s="204"/>
      <c r="F1774" s="93"/>
      <c r="G1774" s="206"/>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ca="1" si="5396"/>
        <v>#NAME?</v>
      </c>
      <c r="D1775" s="127">
        <f t="shared" ca="1" si="5396"/>
        <v>1</v>
      </c>
      <c r="E1775" s="204"/>
      <c r="F1775" s="93"/>
      <c r="G1775" s="206"/>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ca="1" si="5396"/>
        <v>#NAME?</v>
      </c>
      <c r="D1776" s="127">
        <f t="shared" ca="1" si="5396"/>
        <v>1</v>
      </c>
      <c r="E1776" s="204"/>
      <c r="F1776" s="93"/>
      <c r="G1776" s="206"/>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ca="1" si="5396"/>
        <v>#NAME?</v>
      </c>
      <c r="D1777" s="127">
        <f t="shared" ca="1" si="5396"/>
        <v>1</v>
      </c>
      <c r="E1777" s="204"/>
      <c r="F1777" s="136"/>
      <c r="G1777" s="206"/>
      <c r="H1777" s="209"/>
      <c r="I1777" s="209"/>
      <c r="J1777" s="210"/>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 ca="1">IF(_xlfn.ISFORMULA(E1783),MAX(INDEX('BASE FORMAÇÃO'!A:A,B1779+1),1),E1783)</f>
        <v>#NAME?</v>
      </c>
      <c r="D1779" s="127">
        <f t="shared" ref="D1779" ca="1" si="5511">IFERROR(IF(C1779=C1769,D1769+1,1),1)</f>
        <v>1</v>
      </c>
      <c r="E1779" s="38" t="s">
        <v>9</v>
      </c>
      <c r="F1779" s="73"/>
      <c r="G1779" s="38" t="s">
        <v>15</v>
      </c>
      <c r="H1779" s="135" t="e">
        <f>INDEX('BASE FORMAÇÃO'!B:B,B1779+1)</f>
        <v>#VALUE!</v>
      </c>
      <c r="I1779" s="181" t="s">
        <v>16</v>
      </c>
      <c r="J1779" s="6" t="e">
        <f>INDEX('BASE FORMAÇÃO'!K:K,B1779+1)</f>
        <v>#VALUE!</v>
      </c>
      <c r="K1779" s="65"/>
      <c r="L1779" s="188" t="s">
        <v>10</v>
      </c>
      <c r="M1779" s="190"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ca="1" si="5513"/>
        <v>#NAME?</v>
      </c>
      <c r="D1780" s="127">
        <f t="shared" ca="1" si="5513"/>
        <v>1</v>
      </c>
      <c r="E1780" s="192">
        <f t="shared" ref="E1780" ca="1" si="5514">D1779</f>
        <v>1</v>
      </c>
      <c r="F1780" s="92"/>
      <c r="G1780" s="194" t="s">
        <v>1</v>
      </c>
      <c r="H1780" s="197" t="e">
        <f>INDEX('BASE FORMAÇÃO'!C:C,B1779+1)</f>
        <v>#VALUE!</v>
      </c>
      <c r="I1780" s="197"/>
      <c r="J1780" s="198"/>
      <c r="K1780" s="66"/>
      <c r="L1780" s="189"/>
      <c r="M1780" s="191"/>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ca="1" si="5515"/>
        <v>#NAME?</v>
      </c>
      <c r="D1781" s="127">
        <f t="shared" ca="1" si="5515"/>
        <v>1</v>
      </c>
      <c r="E1781" s="193"/>
      <c r="F1781" s="93"/>
      <c r="G1781" s="195"/>
      <c r="H1781" s="199"/>
      <c r="I1781" s="199"/>
      <c r="J1781" s="200"/>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ca="1" si="5516"/>
        <v>#NAME?</v>
      </c>
      <c r="D1782" s="127">
        <f t="shared" ca="1" si="5396"/>
        <v>1</v>
      </c>
      <c r="E1782" s="38" t="s">
        <v>313</v>
      </c>
      <c r="F1782" s="93"/>
      <c r="G1782" s="196"/>
      <c r="H1782" s="201"/>
      <c r="I1782" s="201"/>
      <c r="J1782" s="202"/>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ca="1" si="5517"/>
        <v>#NAME?</v>
      </c>
      <c r="D1783" s="127">
        <f t="shared" ca="1" si="5396"/>
        <v>1</v>
      </c>
      <c r="E1783" s="203" t="e">
        <f t="shared" ref="E1783" ca="1" si="5518">C1779</f>
        <v>#NAME?</v>
      </c>
      <c r="F1783" s="93"/>
      <c r="G1783" s="205" t="s">
        <v>304</v>
      </c>
      <c r="H1783" s="207"/>
      <c r="I1783" s="208"/>
      <c r="J1783" s="208"/>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ca="1" si="5521">C1783</f>
        <v>#NAME?</v>
      </c>
      <c r="D1784" s="127">
        <f t="shared" ca="1" si="5396"/>
        <v>1</v>
      </c>
      <c r="E1784" s="204"/>
      <c r="F1784" s="93"/>
      <c r="G1784" s="206"/>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ca="1" si="5522"/>
        <v>#NAME?</v>
      </c>
      <c r="D1785" s="127">
        <f t="shared" ca="1" si="5396"/>
        <v>1</v>
      </c>
      <c r="E1785" s="204"/>
      <c r="F1785" s="93"/>
      <c r="G1785" s="206"/>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ca="1" si="5528">C1785</f>
        <v>#NAME?</v>
      </c>
      <c r="D1786" s="127">
        <f t="shared" ca="1" si="5396"/>
        <v>1</v>
      </c>
      <c r="E1786" s="204"/>
      <c r="F1786" s="93"/>
      <c r="G1786" s="206"/>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ca="1" si="5396"/>
        <v>#NAME?</v>
      </c>
      <c r="D1787" s="127">
        <f t="shared" ca="1" si="5396"/>
        <v>1</v>
      </c>
      <c r="E1787" s="204"/>
      <c r="F1787" s="93"/>
      <c r="G1787" s="206"/>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ca="1" si="5396"/>
        <v>#NAME?</v>
      </c>
      <c r="D1788" s="127">
        <f t="shared" ca="1" si="5396"/>
        <v>1</v>
      </c>
      <c r="E1788" s="204"/>
      <c r="F1788" s="93"/>
      <c r="G1788" s="206"/>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ca="1" si="5396"/>
        <v>#NAME?</v>
      </c>
      <c r="D1789" s="127">
        <f t="shared" ca="1" si="5396"/>
        <v>1</v>
      </c>
      <c r="E1789" s="204"/>
      <c r="F1789" s="93"/>
      <c r="G1789" s="206"/>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ca="1" si="5396"/>
        <v>#NAME?</v>
      </c>
      <c r="D1790" s="127">
        <f t="shared" ca="1" si="5396"/>
        <v>1</v>
      </c>
      <c r="E1790" s="204"/>
      <c r="F1790" s="93"/>
      <c r="G1790" s="206"/>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ca="1" si="5396"/>
        <v>#NAME?</v>
      </c>
      <c r="D1791" s="127">
        <f t="shared" ca="1" si="5396"/>
        <v>1</v>
      </c>
      <c r="E1791" s="204"/>
      <c r="F1791" s="93"/>
      <c r="G1791" s="206"/>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ca="1" si="5396"/>
        <v>#NAME?</v>
      </c>
      <c r="D1792" s="127">
        <f t="shared" ca="1" si="5396"/>
        <v>1</v>
      </c>
      <c r="E1792" s="204"/>
      <c r="F1792" s="93"/>
      <c r="G1792" s="206"/>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ca="1" si="5396"/>
        <v>#NAME?</v>
      </c>
      <c r="D1793" s="127">
        <f t="shared" ca="1" si="5396"/>
        <v>1</v>
      </c>
      <c r="E1793" s="204"/>
      <c r="F1793" s="93"/>
      <c r="G1793" s="206"/>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ca="1" si="5396"/>
        <v>#NAME?</v>
      </c>
      <c r="D1794" s="127">
        <f t="shared" ca="1" si="5396"/>
        <v>1</v>
      </c>
      <c r="E1794" s="204"/>
      <c r="F1794" s="93"/>
      <c r="G1794" s="206"/>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ca="1" si="5396"/>
        <v>#NAME?</v>
      </c>
      <c r="D1795" s="127">
        <f t="shared" ca="1" si="5396"/>
        <v>1</v>
      </c>
      <c r="E1795" s="204"/>
      <c r="F1795" s="93"/>
      <c r="G1795" s="206"/>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ca="1" si="5396"/>
        <v>#NAME?</v>
      </c>
      <c r="D1796" s="127">
        <f t="shared" ca="1" si="5396"/>
        <v>1</v>
      </c>
      <c r="E1796" s="204"/>
      <c r="F1796" s="93"/>
      <c r="G1796" s="206"/>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ca="1" si="5396"/>
        <v>#NAME?</v>
      </c>
      <c r="D1797" s="127">
        <f t="shared" ca="1" si="5396"/>
        <v>1</v>
      </c>
      <c r="E1797" s="204"/>
      <c r="F1797" s="93"/>
      <c r="G1797" s="206"/>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ca="1" si="5396"/>
        <v>#NAME?</v>
      </c>
      <c r="D1798" s="127">
        <f t="shared" ca="1" si="5396"/>
        <v>1</v>
      </c>
      <c r="E1798" s="204"/>
      <c r="F1798" s="136"/>
      <c r="G1798" s="206"/>
      <c r="H1798" s="209"/>
      <c r="I1798" s="209"/>
      <c r="J1798" s="210"/>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 ca="1">IF(_xlfn.ISFORMULA(E1804),MAX(INDEX('BASE FORMAÇÃO'!A:A,B1800+1),1),E1804)</f>
        <v>#NAME?</v>
      </c>
      <c r="D1800" s="127">
        <f t="shared" ref="D1800" ca="1" si="5577">IFERROR(IF(C1800=C1790,D1790+1,1),1)</f>
        <v>1</v>
      </c>
      <c r="E1800" s="38" t="s">
        <v>9</v>
      </c>
      <c r="F1800" s="73"/>
      <c r="G1800" s="38" t="s">
        <v>15</v>
      </c>
      <c r="H1800" s="135" t="e">
        <f>INDEX('BASE FORMAÇÃO'!B:B,B1800+1)</f>
        <v>#VALUE!</v>
      </c>
      <c r="I1800" s="181" t="s">
        <v>16</v>
      </c>
      <c r="J1800" s="6" t="e">
        <f>INDEX('BASE FORMAÇÃO'!K:K,B1800+1)</f>
        <v>#VALUE!</v>
      </c>
      <c r="K1800" s="65"/>
      <c r="L1800" s="188" t="s">
        <v>10</v>
      </c>
      <c r="M1800" s="190"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ca="1" si="5579"/>
        <v>#NAME?</v>
      </c>
      <c r="D1801" s="127">
        <f t="shared" ca="1" si="5579"/>
        <v>1</v>
      </c>
      <c r="E1801" s="192">
        <f t="shared" ref="E1801" ca="1" si="5580">D1800</f>
        <v>1</v>
      </c>
      <c r="F1801" s="92"/>
      <c r="G1801" s="194" t="s">
        <v>1</v>
      </c>
      <c r="H1801" s="197" t="e">
        <f>INDEX('BASE FORMAÇÃO'!C:C,B1800+1)</f>
        <v>#VALUE!</v>
      </c>
      <c r="I1801" s="197"/>
      <c r="J1801" s="198"/>
      <c r="K1801" s="66"/>
      <c r="L1801" s="189"/>
      <c r="M1801" s="191"/>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ca="1" si="5581"/>
        <v>#NAME?</v>
      </c>
      <c r="D1802" s="127">
        <f t="shared" ca="1" si="5581"/>
        <v>1</v>
      </c>
      <c r="E1802" s="193"/>
      <c r="F1802" s="93"/>
      <c r="G1802" s="195"/>
      <c r="H1802" s="199"/>
      <c r="I1802" s="199"/>
      <c r="J1802" s="200"/>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ca="1" si="5582"/>
        <v>#NAME?</v>
      </c>
      <c r="D1803" s="127">
        <f t="shared" ca="1" si="5396"/>
        <v>1</v>
      </c>
      <c r="E1803" s="38" t="s">
        <v>313</v>
      </c>
      <c r="F1803" s="93"/>
      <c r="G1803" s="196"/>
      <c r="H1803" s="201"/>
      <c r="I1803" s="201"/>
      <c r="J1803" s="202"/>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ca="1" si="5583"/>
        <v>#NAME?</v>
      </c>
      <c r="D1804" s="127">
        <f t="shared" ca="1" si="5396"/>
        <v>1</v>
      </c>
      <c r="E1804" s="203" t="e">
        <f t="shared" ref="E1804" ca="1" si="5584">C1800</f>
        <v>#NAME?</v>
      </c>
      <c r="F1804" s="93"/>
      <c r="G1804" s="205" t="s">
        <v>304</v>
      </c>
      <c r="H1804" s="207"/>
      <c r="I1804" s="208"/>
      <c r="J1804" s="208"/>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ca="1" si="5587">C1804</f>
        <v>#NAME?</v>
      </c>
      <c r="D1805" s="127">
        <f t="shared" ca="1" si="5396"/>
        <v>1</v>
      </c>
      <c r="E1805" s="204"/>
      <c r="F1805" s="93"/>
      <c r="G1805" s="206"/>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ca="1" si="5588"/>
        <v>#NAME?</v>
      </c>
      <c r="D1806" s="127">
        <f t="shared" ca="1" si="5396"/>
        <v>1</v>
      </c>
      <c r="E1806" s="204"/>
      <c r="F1806" s="93"/>
      <c r="G1806" s="206"/>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ca="1" si="5594">C1806</f>
        <v>#NAME?</v>
      </c>
      <c r="D1807" s="127">
        <f t="shared" ca="1" si="5396"/>
        <v>1</v>
      </c>
      <c r="E1807" s="204"/>
      <c r="F1807" s="93"/>
      <c r="G1807" s="206"/>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ca="1" si="5594"/>
        <v>#NAME?</v>
      </c>
      <c r="D1808" s="127">
        <f t="shared" ca="1" si="5594"/>
        <v>1</v>
      </c>
      <c r="E1808" s="204"/>
      <c r="F1808" s="93"/>
      <c r="G1808" s="206"/>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ca="1" si="5594"/>
        <v>#NAME?</v>
      </c>
      <c r="D1809" s="127">
        <f t="shared" ca="1" si="5594"/>
        <v>1</v>
      </c>
      <c r="E1809" s="204"/>
      <c r="F1809" s="93"/>
      <c r="G1809" s="206"/>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ca="1" si="5594"/>
        <v>#NAME?</v>
      </c>
      <c r="D1810" s="127">
        <f t="shared" ca="1" si="5594"/>
        <v>1</v>
      </c>
      <c r="E1810" s="204"/>
      <c r="F1810" s="93"/>
      <c r="G1810" s="206"/>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ca="1" si="5594"/>
        <v>#NAME?</v>
      </c>
      <c r="D1811" s="127">
        <f t="shared" ca="1" si="5594"/>
        <v>1</v>
      </c>
      <c r="E1811" s="204"/>
      <c r="F1811" s="93"/>
      <c r="G1811" s="206"/>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ca="1" si="5594"/>
        <v>#NAME?</v>
      </c>
      <c r="D1812" s="127">
        <f t="shared" ca="1" si="5594"/>
        <v>1</v>
      </c>
      <c r="E1812" s="204"/>
      <c r="F1812" s="93"/>
      <c r="G1812" s="206"/>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ca="1" si="5594"/>
        <v>#NAME?</v>
      </c>
      <c r="D1813" s="127">
        <f t="shared" ca="1" si="5594"/>
        <v>1</v>
      </c>
      <c r="E1813" s="204"/>
      <c r="F1813" s="93"/>
      <c r="G1813" s="206"/>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ca="1" si="5594"/>
        <v>#NAME?</v>
      </c>
      <c r="D1814" s="127">
        <f t="shared" ca="1" si="5594"/>
        <v>1</v>
      </c>
      <c r="E1814" s="204"/>
      <c r="F1814" s="93"/>
      <c r="G1814" s="206"/>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ca="1" si="5594"/>
        <v>#NAME?</v>
      </c>
      <c r="D1815" s="127">
        <f t="shared" ca="1" si="5594"/>
        <v>1</v>
      </c>
      <c r="E1815" s="204"/>
      <c r="F1815" s="93"/>
      <c r="G1815" s="206"/>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ca="1" si="5594"/>
        <v>#NAME?</v>
      </c>
      <c r="D1816" s="127">
        <f t="shared" ca="1" si="5594"/>
        <v>1</v>
      </c>
      <c r="E1816" s="204"/>
      <c r="F1816" s="93"/>
      <c r="G1816" s="206"/>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ca="1" si="5594"/>
        <v>#NAME?</v>
      </c>
      <c r="D1817" s="127">
        <f t="shared" ca="1" si="5594"/>
        <v>1</v>
      </c>
      <c r="E1817" s="204"/>
      <c r="F1817" s="93"/>
      <c r="G1817" s="206"/>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ca="1" si="5594"/>
        <v>#NAME?</v>
      </c>
      <c r="D1818" s="127">
        <f t="shared" ca="1" si="5594"/>
        <v>1</v>
      </c>
      <c r="E1818" s="204"/>
      <c r="F1818" s="93"/>
      <c r="G1818" s="206"/>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ca="1" si="5594"/>
        <v>#NAME?</v>
      </c>
      <c r="D1819" s="127">
        <f t="shared" ca="1" si="5594"/>
        <v>1</v>
      </c>
      <c r="E1819" s="204"/>
      <c r="F1819" s="136"/>
      <c r="G1819" s="206"/>
      <c r="H1819" s="209"/>
      <c r="I1819" s="209"/>
      <c r="J1819" s="210"/>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 ca="1">IF(_xlfn.ISFORMULA(E1825),MAX(INDEX('BASE FORMAÇÃO'!A:A,B1821+1),1),E1825)</f>
        <v>#NAME?</v>
      </c>
      <c r="D1821" s="127">
        <f t="shared" ref="D1821" ca="1" si="5643">IFERROR(IF(C1821=C1811,D1811+1,1),1)</f>
        <v>1</v>
      </c>
      <c r="E1821" s="38" t="s">
        <v>9</v>
      </c>
      <c r="F1821" s="73"/>
      <c r="G1821" s="38" t="s">
        <v>15</v>
      </c>
      <c r="H1821" s="135" t="e">
        <f>INDEX('BASE FORMAÇÃO'!B:B,B1821+1)</f>
        <v>#VALUE!</v>
      </c>
      <c r="I1821" s="181" t="s">
        <v>16</v>
      </c>
      <c r="J1821" s="6" t="e">
        <f>INDEX('BASE FORMAÇÃO'!K:K,B1821+1)</f>
        <v>#VALUE!</v>
      </c>
      <c r="K1821" s="65"/>
      <c r="L1821" s="188" t="s">
        <v>10</v>
      </c>
      <c r="M1821" s="190"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ca="1" si="5645"/>
        <v>#NAME?</v>
      </c>
      <c r="D1822" s="127">
        <f t="shared" ca="1" si="5645"/>
        <v>1</v>
      </c>
      <c r="E1822" s="192">
        <f t="shared" ref="E1822" ca="1" si="5646">D1821</f>
        <v>1</v>
      </c>
      <c r="F1822" s="92"/>
      <c r="G1822" s="194" t="s">
        <v>1</v>
      </c>
      <c r="H1822" s="197" t="e">
        <f>INDEX('BASE FORMAÇÃO'!C:C,B1821+1)</f>
        <v>#VALUE!</v>
      </c>
      <c r="I1822" s="197"/>
      <c r="J1822" s="198"/>
      <c r="K1822" s="66"/>
      <c r="L1822" s="189"/>
      <c r="M1822" s="191"/>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ca="1" si="5647"/>
        <v>#NAME?</v>
      </c>
      <c r="D1823" s="127">
        <f t="shared" ca="1" si="5647"/>
        <v>1</v>
      </c>
      <c r="E1823" s="193"/>
      <c r="F1823" s="93"/>
      <c r="G1823" s="195"/>
      <c r="H1823" s="199"/>
      <c r="I1823" s="199"/>
      <c r="J1823" s="200"/>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ca="1" si="5648"/>
        <v>#NAME?</v>
      </c>
      <c r="D1824" s="127">
        <f t="shared" ca="1" si="5594"/>
        <v>1</v>
      </c>
      <c r="E1824" s="38" t="s">
        <v>313</v>
      </c>
      <c r="F1824" s="93"/>
      <c r="G1824" s="196"/>
      <c r="H1824" s="201"/>
      <c r="I1824" s="201"/>
      <c r="J1824" s="202"/>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ca="1" si="5649"/>
        <v>#NAME?</v>
      </c>
      <c r="D1825" s="127">
        <f t="shared" ca="1" si="5594"/>
        <v>1</v>
      </c>
      <c r="E1825" s="203" t="e">
        <f t="shared" ref="E1825" ca="1" si="5650">C1821</f>
        <v>#NAME?</v>
      </c>
      <c r="F1825" s="93"/>
      <c r="G1825" s="205" t="s">
        <v>304</v>
      </c>
      <c r="H1825" s="207"/>
      <c r="I1825" s="208"/>
      <c r="J1825" s="208"/>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ca="1" si="5653">C1825</f>
        <v>#NAME?</v>
      </c>
      <c r="D1826" s="127">
        <f t="shared" ca="1" si="5594"/>
        <v>1</v>
      </c>
      <c r="E1826" s="204"/>
      <c r="F1826" s="93"/>
      <c r="G1826" s="206"/>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ca="1" si="5654"/>
        <v>#NAME?</v>
      </c>
      <c r="D1827" s="127">
        <f t="shared" ca="1" si="5594"/>
        <v>1</v>
      </c>
      <c r="E1827" s="204"/>
      <c r="F1827" s="93"/>
      <c r="G1827" s="206"/>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ca="1" si="5660">C1827</f>
        <v>#NAME?</v>
      </c>
      <c r="D1828" s="127">
        <f t="shared" ca="1" si="5594"/>
        <v>1</v>
      </c>
      <c r="E1828" s="204"/>
      <c r="F1828" s="93"/>
      <c r="G1828" s="206"/>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ca="1" si="5594"/>
        <v>#NAME?</v>
      </c>
      <c r="D1829" s="127">
        <f t="shared" ca="1" si="5594"/>
        <v>1</v>
      </c>
      <c r="E1829" s="204"/>
      <c r="F1829" s="93"/>
      <c r="G1829" s="206"/>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ca="1" si="5594"/>
        <v>#NAME?</v>
      </c>
      <c r="D1830" s="127">
        <f t="shared" ca="1" si="5594"/>
        <v>1</v>
      </c>
      <c r="E1830" s="204"/>
      <c r="F1830" s="93"/>
      <c r="G1830" s="206"/>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ca="1" si="5594"/>
        <v>#NAME?</v>
      </c>
      <c r="D1831" s="127">
        <f t="shared" ca="1" si="5594"/>
        <v>1</v>
      </c>
      <c r="E1831" s="204"/>
      <c r="F1831" s="93"/>
      <c r="G1831" s="206"/>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ca="1" si="5594"/>
        <v>#NAME?</v>
      </c>
      <c r="D1832" s="127">
        <f t="shared" ca="1" si="5594"/>
        <v>1</v>
      </c>
      <c r="E1832" s="204"/>
      <c r="F1832" s="93"/>
      <c r="G1832" s="206"/>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ca="1" si="5594"/>
        <v>#NAME?</v>
      </c>
      <c r="D1833" s="127">
        <f t="shared" ca="1" si="5594"/>
        <v>1</v>
      </c>
      <c r="E1833" s="204"/>
      <c r="F1833" s="93"/>
      <c r="G1833" s="206"/>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ca="1" si="5594"/>
        <v>#NAME?</v>
      </c>
      <c r="D1834" s="127">
        <f t="shared" ca="1" si="5594"/>
        <v>1</v>
      </c>
      <c r="E1834" s="204"/>
      <c r="F1834" s="93"/>
      <c r="G1834" s="206"/>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ca="1" si="5594"/>
        <v>#NAME?</v>
      </c>
      <c r="D1835" s="127">
        <f t="shared" ca="1" si="5594"/>
        <v>1</v>
      </c>
      <c r="E1835" s="204"/>
      <c r="F1835" s="93"/>
      <c r="G1835" s="206"/>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ca="1" si="5594"/>
        <v>#NAME?</v>
      </c>
      <c r="D1836" s="127">
        <f t="shared" ca="1" si="5594"/>
        <v>1</v>
      </c>
      <c r="E1836" s="204"/>
      <c r="F1836" s="93"/>
      <c r="G1836" s="206"/>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ca="1" si="5594"/>
        <v>#NAME?</v>
      </c>
      <c r="D1837" s="127">
        <f t="shared" ca="1" si="5594"/>
        <v>1</v>
      </c>
      <c r="E1837" s="204"/>
      <c r="F1837" s="93"/>
      <c r="G1837" s="206"/>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ca="1" si="5594"/>
        <v>#NAME?</v>
      </c>
      <c r="D1838" s="127">
        <f t="shared" ca="1" si="5594"/>
        <v>1</v>
      </c>
      <c r="E1838" s="204"/>
      <c r="F1838" s="93"/>
      <c r="G1838" s="206"/>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ca="1" si="5594"/>
        <v>#NAME?</v>
      </c>
      <c r="D1839" s="127">
        <f t="shared" ca="1" si="5594"/>
        <v>1</v>
      </c>
      <c r="E1839" s="204"/>
      <c r="F1839" s="93"/>
      <c r="G1839" s="206"/>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ca="1" si="5594"/>
        <v>#NAME?</v>
      </c>
      <c r="D1840" s="127">
        <f t="shared" ca="1" si="5594"/>
        <v>1</v>
      </c>
      <c r="E1840" s="204"/>
      <c r="F1840" s="136"/>
      <c r="G1840" s="206"/>
      <c r="H1840" s="209"/>
      <c r="I1840" s="209"/>
      <c r="J1840" s="210"/>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 ca="1">IF(_xlfn.ISFORMULA(E1846),MAX(INDEX('BASE FORMAÇÃO'!A:A,B1842+1),1),E1846)</f>
        <v>#NAME?</v>
      </c>
      <c r="D1842" s="127">
        <f t="shared" ref="D1842" ca="1" si="5709">IFERROR(IF(C1842=C1832,D1832+1,1),1)</f>
        <v>1</v>
      </c>
      <c r="E1842" s="38" t="s">
        <v>9</v>
      </c>
      <c r="F1842" s="73"/>
      <c r="G1842" s="38" t="s">
        <v>15</v>
      </c>
      <c r="H1842" s="135" t="e">
        <f>INDEX('BASE FORMAÇÃO'!B:B,B1842+1)</f>
        <v>#VALUE!</v>
      </c>
      <c r="I1842" s="181" t="s">
        <v>16</v>
      </c>
      <c r="J1842" s="6" t="e">
        <f>INDEX('BASE FORMAÇÃO'!K:K,B1842+1)</f>
        <v>#VALUE!</v>
      </c>
      <c r="K1842" s="65"/>
      <c r="L1842" s="188" t="s">
        <v>10</v>
      </c>
      <c r="M1842" s="190"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ca="1" si="5711"/>
        <v>#NAME?</v>
      </c>
      <c r="D1843" s="127">
        <f t="shared" ca="1" si="5711"/>
        <v>1</v>
      </c>
      <c r="E1843" s="192">
        <f t="shared" ref="E1843" ca="1" si="5712">D1842</f>
        <v>1</v>
      </c>
      <c r="F1843" s="92"/>
      <c r="G1843" s="194" t="s">
        <v>1</v>
      </c>
      <c r="H1843" s="197" t="e">
        <f>INDEX('BASE FORMAÇÃO'!C:C,B1842+1)</f>
        <v>#VALUE!</v>
      </c>
      <c r="I1843" s="197"/>
      <c r="J1843" s="198"/>
      <c r="K1843" s="66"/>
      <c r="L1843" s="189"/>
      <c r="M1843" s="191"/>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ca="1" si="5713"/>
        <v>#NAME?</v>
      </c>
      <c r="D1844" s="127">
        <f t="shared" ca="1" si="5713"/>
        <v>1</v>
      </c>
      <c r="E1844" s="193"/>
      <c r="F1844" s="93"/>
      <c r="G1844" s="195"/>
      <c r="H1844" s="199"/>
      <c r="I1844" s="199"/>
      <c r="J1844" s="200"/>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ca="1" si="5714"/>
        <v>#NAME?</v>
      </c>
      <c r="D1845" s="127">
        <f t="shared" ca="1" si="5594"/>
        <v>1</v>
      </c>
      <c r="E1845" s="38" t="s">
        <v>313</v>
      </c>
      <c r="F1845" s="93"/>
      <c r="G1845" s="196"/>
      <c r="H1845" s="201"/>
      <c r="I1845" s="201"/>
      <c r="J1845" s="202"/>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ca="1" si="5715"/>
        <v>#NAME?</v>
      </c>
      <c r="D1846" s="127">
        <f t="shared" ca="1" si="5594"/>
        <v>1</v>
      </c>
      <c r="E1846" s="203" t="e">
        <f t="shared" ref="E1846" ca="1" si="5716">C1842</f>
        <v>#NAME?</v>
      </c>
      <c r="F1846" s="93"/>
      <c r="G1846" s="205" t="s">
        <v>304</v>
      </c>
      <c r="H1846" s="207"/>
      <c r="I1846" s="208"/>
      <c r="J1846" s="208"/>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ca="1" si="5719">C1846</f>
        <v>#NAME?</v>
      </c>
      <c r="D1847" s="127">
        <f t="shared" ca="1" si="5594"/>
        <v>1</v>
      </c>
      <c r="E1847" s="204"/>
      <c r="F1847" s="93"/>
      <c r="G1847" s="206"/>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ca="1" si="5720"/>
        <v>#NAME?</v>
      </c>
      <c r="D1848" s="127">
        <f t="shared" ca="1" si="5594"/>
        <v>1</v>
      </c>
      <c r="E1848" s="204"/>
      <c r="F1848" s="93"/>
      <c r="G1848" s="206"/>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ca="1" si="5726">C1848</f>
        <v>#NAME?</v>
      </c>
      <c r="D1849" s="127">
        <f t="shared" ca="1" si="5594"/>
        <v>1</v>
      </c>
      <c r="E1849" s="204"/>
      <c r="F1849" s="93"/>
      <c r="G1849" s="206"/>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ca="1" si="5594"/>
        <v>#NAME?</v>
      </c>
      <c r="D1850" s="127">
        <f t="shared" ca="1" si="5594"/>
        <v>1</v>
      </c>
      <c r="E1850" s="204"/>
      <c r="F1850" s="93"/>
      <c r="G1850" s="206"/>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ca="1" si="5594"/>
        <v>#NAME?</v>
      </c>
      <c r="D1851" s="127">
        <f t="shared" ca="1" si="5594"/>
        <v>1</v>
      </c>
      <c r="E1851" s="204"/>
      <c r="F1851" s="93"/>
      <c r="G1851" s="206"/>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ca="1" si="5594"/>
        <v>#NAME?</v>
      </c>
      <c r="D1852" s="127">
        <f t="shared" ca="1" si="5594"/>
        <v>1</v>
      </c>
      <c r="E1852" s="204"/>
      <c r="F1852" s="93"/>
      <c r="G1852" s="206"/>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ca="1" si="5594"/>
        <v>#NAME?</v>
      </c>
      <c r="D1853" s="127">
        <f t="shared" ca="1" si="5594"/>
        <v>1</v>
      </c>
      <c r="E1853" s="204"/>
      <c r="F1853" s="93"/>
      <c r="G1853" s="206"/>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ca="1" si="5594"/>
        <v>#NAME?</v>
      </c>
      <c r="D1854" s="127">
        <f t="shared" ca="1" si="5594"/>
        <v>1</v>
      </c>
      <c r="E1854" s="204"/>
      <c r="F1854" s="93"/>
      <c r="G1854" s="206"/>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ca="1" si="5594"/>
        <v>#NAME?</v>
      </c>
      <c r="D1855" s="127">
        <f t="shared" ca="1" si="5594"/>
        <v>1</v>
      </c>
      <c r="E1855" s="204"/>
      <c r="F1855" s="93"/>
      <c r="G1855" s="206"/>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ca="1" si="5594"/>
        <v>#NAME?</v>
      </c>
      <c r="D1856" s="127">
        <f t="shared" ca="1" si="5594"/>
        <v>1</v>
      </c>
      <c r="E1856" s="204"/>
      <c r="F1856" s="93"/>
      <c r="G1856" s="206"/>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ca="1" si="5594"/>
        <v>#NAME?</v>
      </c>
      <c r="D1857" s="127">
        <f t="shared" ca="1" si="5594"/>
        <v>1</v>
      </c>
      <c r="E1857" s="204"/>
      <c r="F1857" s="93"/>
      <c r="G1857" s="206"/>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ca="1" si="5594"/>
        <v>#NAME?</v>
      </c>
      <c r="D1858" s="127">
        <f t="shared" ca="1" si="5594"/>
        <v>1</v>
      </c>
      <c r="E1858" s="204"/>
      <c r="F1858" s="93"/>
      <c r="G1858" s="206"/>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ca="1" si="5594"/>
        <v>#NAME?</v>
      </c>
      <c r="D1859" s="127">
        <f t="shared" ca="1" si="5594"/>
        <v>1</v>
      </c>
      <c r="E1859" s="204"/>
      <c r="F1859" s="93"/>
      <c r="G1859" s="206"/>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ca="1" si="5594"/>
        <v>#NAME?</v>
      </c>
      <c r="D1860" s="127">
        <f t="shared" ca="1" si="5594"/>
        <v>1</v>
      </c>
      <c r="E1860" s="204"/>
      <c r="F1860" s="93"/>
      <c r="G1860" s="206"/>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ca="1" si="5594"/>
        <v>#NAME?</v>
      </c>
      <c r="D1861" s="127">
        <f t="shared" ca="1" si="5594"/>
        <v>1</v>
      </c>
      <c r="E1861" s="204"/>
      <c r="F1861" s="136"/>
      <c r="G1861" s="206"/>
      <c r="H1861" s="209"/>
      <c r="I1861" s="209"/>
      <c r="J1861" s="210"/>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 ca="1">IF(_xlfn.ISFORMULA(E1867),MAX(INDEX('BASE FORMAÇÃO'!A:A,B1863+1),1),E1867)</f>
        <v>#NAME?</v>
      </c>
      <c r="D1863" s="127">
        <f t="shared" ref="D1863" ca="1" si="5775">IFERROR(IF(C1863=C1853,D1853+1,1),1)</f>
        <v>1</v>
      </c>
      <c r="E1863" s="38" t="s">
        <v>9</v>
      </c>
      <c r="F1863" s="73"/>
      <c r="G1863" s="38" t="s">
        <v>15</v>
      </c>
      <c r="H1863" s="135" t="e">
        <f>INDEX('BASE FORMAÇÃO'!B:B,B1863+1)</f>
        <v>#VALUE!</v>
      </c>
      <c r="I1863" s="181" t="s">
        <v>16</v>
      </c>
      <c r="J1863" s="6" t="e">
        <f>INDEX('BASE FORMAÇÃO'!K:K,B1863+1)</f>
        <v>#VALUE!</v>
      </c>
      <c r="K1863" s="65"/>
      <c r="L1863" s="188" t="s">
        <v>10</v>
      </c>
      <c r="M1863" s="190"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ca="1" si="5777"/>
        <v>#NAME?</v>
      </c>
      <c r="D1864" s="127">
        <f t="shared" ca="1" si="5777"/>
        <v>1</v>
      </c>
      <c r="E1864" s="192">
        <f t="shared" ref="E1864" ca="1" si="5778">D1863</f>
        <v>1</v>
      </c>
      <c r="F1864" s="92"/>
      <c r="G1864" s="194" t="s">
        <v>1</v>
      </c>
      <c r="H1864" s="197" t="e">
        <f>INDEX('BASE FORMAÇÃO'!C:C,B1863+1)</f>
        <v>#VALUE!</v>
      </c>
      <c r="I1864" s="197"/>
      <c r="J1864" s="198"/>
      <c r="K1864" s="66"/>
      <c r="L1864" s="189"/>
      <c r="M1864" s="191"/>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ca="1" si="5779"/>
        <v>#NAME?</v>
      </c>
      <c r="D1865" s="127">
        <f t="shared" ca="1" si="5779"/>
        <v>1</v>
      </c>
      <c r="E1865" s="193"/>
      <c r="F1865" s="93"/>
      <c r="G1865" s="195"/>
      <c r="H1865" s="199"/>
      <c r="I1865" s="199"/>
      <c r="J1865" s="200"/>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ca="1" si="5780"/>
        <v>#NAME?</v>
      </c>
      <c r="D1866" s="127">
        <f t="shared" ca="1" si="5594"/>
        <v>1</v>
      </c>
      <c r="E1866" s="38" t="s">
        <v>313</v>
      </c>
      <c r="F1866" s="93"/>
      <c r="G1866" s="196"/>
      <c r="H1866" s="201"/>
      <c r="I1866" s="201"/>
      <c r="J1866" s="202"/>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ca="1" si="5781"/>
        <v>#NAME?</v>
      </c>
      <c r="D1867" s="127">
        <f t="shared" ca="1" si="5594"/>
        <v>1</v>
      </c>
      <c r="E1867" s="203" t="e">
        <f t="shared" ref="E1867" ca="1" si="5782">C1863</f>
        <v>#NAME?</v>
      </c>
      <c r="F1867" s="93"/>
      <c r="G1867" s="205" t="s">
        <v>304</v>
      </c>
      <c r="H1867" s="207"/>
      <c r="I1867" s="208"/>
      <c r="J1867" s="208"/>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ca="1" si="5785">C1867</f>
        <v>#NAME?</v>
      </c>
      <c r="D1868" s="127">
        <f t="shared" ca="1" si="5594"/>
        <v>1</v>
      </c>
      <c r="E1868" s="204"/>
      <c r="F1868" s="93"/>
      <c r="G1868" s="206"/>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ca="1" si="5786"/>
        <v>#NAME?</v>
      </c>
      <c r="D1869" s="127">
        <f t="shared" ca="1" si="5594"/>
        <v>1</v>
      </c>
      <c r="E1869" s="204"/>
      <c r="F1869" s="93"/>
      <c r="G1869" s="206"/>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ca="1" si="5792">C1869</f>
        <v>#NAME?</v>
      </c>
      <c r="D1870" s="127">
        <f t="shared" ca="1" si="5594"/>
        <v>1</v>
      </c>
      <c r="E1870" s="204"/>
      <c r="F1870" s="93"/>
      <c r="G1870" s="206"/>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ca="1" si="5792"/>
        <v>#NAME?</v>
      </c>
      <c r="D1871" s="127">
        <f t="shared" ca="1" si="5792"/>
        <v>1</v>
      </c>
      <c r="E1871" s="204"/>
      <c r="F1871" s="93"/>
      <c r="G1871" s="206"/>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ca="1" si="5792"/>
        <v>#NAME?</v>
      </c>
      <c r="D1872" s="127">
        <f t="shared" ca="1" si="5792"/>
        <v>1</v>
      </c>
      <c r="E1872" s="204"/>
      <c r="F1872" s="93"/>
      <c r="G1872" s="206"/>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ca="1" si="5792"/>
        <v>#NAME?</v>
      </c>
      <c r="D1873" s="127">
        <f t="shared" ca="1" si="5792"/>
        <v>1</v>
      </c>
      <c r="E1873" s="204"/>
      <c r="F1873" s="93"/>
      <c r="G1873" s="206"/>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ca="1" si="5792"/>
        <v>#NAME?</v>
      </c>
      <c r="D1874" s="127">
        <f t="shared" ca="1" si="5792"/>
        <v>1</v>
      </c>
      <c r="E1874" s="204"/>
      <c r="F1874" s="93"/>
      <c r="G1874" s="206"/>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ca="1" si="5792"/>
        <v>#NAME?</v>
      </c>
      <c r="D1875" s="127">
        <f t="shared" ca="1" si="5792"/>
        <v>1</v>
      </c>
      <c r="E1875" s="204"/>
      <c r="F1875" s="93"/>
      <c r="G1875" s="206"/>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ca="1" si="5792"/>
        <v>#NAME?</v>
      </c>
      <c r="D1876" s="127">
        <f t="shared" ca="1" si="5792"/>
        <v>1</v>
      </c>
      <c r="E1876" s="204"/>
      <c r="F1876" s="93"/>
      <c r="G1876" s="206"/>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ca="1" si="5792"/>
        <v>#NAME?</v>
      </c>
      <c r="D1877" s="127">
        <f t="shared" ca="1" si="5792"/>
        <v>1</v>
      </c>
      <c r="E1877" s="204"/>
      <c r="F1877" s="93"/>
      <c r="G1877" s="206"/>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ca="1" si="5792"/>
        <v>#NAME?</v>
      </c>
      <c r="D1878" s="127">
        <f t="shared" ca="1" si="5792"/>
        <v>1</v>
      </c>
      <c r="E1878" s="204"/>
      <c r="F1878" s="93"/>
      <c r="G1878" s="206"/>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ca="1" si="5792"/>
        <v>#NAME?</v>
      </c>
      <c r="D1879" s="127">
        <f t="shared" ca="1" si="5792"/>
        <v>1</v>
      </c>
      <c r="E1879" s="204"/>
      <c r="F1879" s="93"/>
      <c r="G1879" s="206"/>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ca="1" si="5792"/>
        <v>#NAME?</v>
      </c>
      <c r="D1880" s="127">
        <f t="shared" ca="1" si="5792"/>
        <v>1</v>
      </c>
      <c r="E1880" s="204"/>
      <c r="F1880" s="93"/>
      <c r="G1880" s="206"/>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ca="1" si="5792"/>
        <v>#NAME?</v>
      </c>
      <c r="D1881" s="127">
        <f t="shared" ca="1" si="5792"/>
        <v>1</v>
      </c>
      <c r="E1881" s="204"/>
      <c r="F1881" s="93"/>
      <c r="G1881" s="206"/>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ca="1" si="5792"/>
        <v>#NAME?</v>
      </c>
      <c r="D1882" s="127">
        <f t="shared" ca="1" si="5792"/>
        <v>1</v>
      </c>
      <c r="E1882" s="204"/>
      <c r="F1882" s="136"/>
      <c r="G1882" s="206"/>
      <c r="H1882" s="209"/>
      <c r="I1882" s="209"/>
      <c r="J1882" s="210"/>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 ca="1">IF(_xlfn.ISFORMULA(E1888),MAX(INDEX('BASE FORMAÇÃO'!A:A,B1884+1),1),E1888)</f>
        <v>#NAME?</v>
      </c>
      <c r="D1884" s="127">
        <f t="shared" ref="D1884" ca="1" si="5841">IFERROR(IF(C1884=C1874,D1874+1,1),1)</f>
        <v>1</v>
      </c>
      <c r="E1884" s="38" t="s">
        <v>9</v>
      </c>
      <c r="F1884" s="73"/>
      <c r="G1884" s="38" t="s">
        <v>15</v>
      </c>
      <c r="H1884" s="135" t="e">
        <f>INDEX('BASE FORMAÇÃO'!B:B,B1884+1)</f>
        <v>#VALUE!</v>
      </c>
      <c r="I1884" s="181" t="s">
        <v>16</v>
      </c>
      <c r="J1884" s="6" t="e">
        <f>INDEX('BASE FORMAÇÃO'!K:K,B1884+1)</f>
        <v>#VALUE!</v>
      </c>
      <c r="K1884" s="65"/>
      <c r="L1884" s="188" t="s">
        <v>10</v>
      </c>
      <c r="M1884" s="190"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ca="1" si="5843"/>
        <v>#NAME?</v>
      </c>
      <c r="D1885" s="127">
        <f t="shared" ca="1" si="5843"/>
        <v>1</v>
      </c>
      <c r="E1885" s="192">
        <f t="shared" ref="E1885" ca="1" si="5844">D1884</f>
        <v>1</v>
      </c>
      <c r="F1885" s="92"/>
      <c r="G1885" s="194" t="s">
        <v>1</v>
      </c>
      <c r="H1885" s="197" t="e">
        <f>INDEX('BASE FORMAÇÃO'!C:C,B1884+1)</f>
        <v>#VALUE!</v>
      </c>
      <c r="I1885" s="197"/>
      <c r="J1885" s="198"/>
      <c r="K1885" s="66"/>
      <c r="L1885" s="189"/>
      <c r="M1885" s="191"/>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ca="1" si="5845"/>
        <v>#NAME?</v>
      </c>
      <c r="D1886" s="127">
        <f t="shared" ca="1" si="5845"/>
        <v>1</v>
      </c>
      <c r="E1886" s="193"/>
      <c r="F1886" s="93"/>
      <c r="G1886" s="195"/>
      <c r="H1886" s="199"/>
      <c r="I1886" s="199"/>
      <c r="J1886" s="200"/>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ca="1" si="5846"/>
        <v>#NAME?</v>
      </c>
      <c r="D1887" s="127">
        <f t="shared" ca="1" si="5792"/>
        <v>1</v>
      </c>
      <c r="E1887" s="38" t="s">
        <v>313</v>
      </c>
      <c r="F1887" s="93"/>
      <c r="G1887" s="196"/>
      <c r="H1887" s="201"/>
      <c r="I1887" s="201"/>
      <c r="J1887" s="202"/>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ca="1" si="5847"/>
        <v>#NAME?</v>
      </c>
      <c r="D1888" s="127">
        <f t="shared" ca="1" si="5792"/>
        <v>1</v>
      </c>
      <c r="E1888" s="203" t="e">
        <f t="shared" ref="E1888" ca="1" si="5848">C1884</f>
        <v>#NAME?</v>
      </c>
      <c r="F1888" s="93"/>
      <c r="G1888" s="205" t="s">
        <v>304</v>
      </c>
      <c r="H1888" s="207"/>
      <c r="I1888" s="208"/>
      <c r="J1888" s="208"/>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ca="1" si="5851">C1888</f>
        <v>#NAME?</v>
      </c>
      <c r="D1889" s="127">
        <f t="shared" ca="1" si="5792"/>
        <v>1</v>
      </c>
      <c r="E1889" s="204"/>
      <c r="F1889" s="93"/>
      <c r="G1889" s="206"/>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ca="1" si="5852"/>
        <v>#NAME?</v>
      </c>
      <c r="D1890" s="127">
        <f t="shared" ca="1" si="5792"/>
        <v>1</v>
      </c>
      <c r="E1890" s="204"/>
      <c r="F1890" s="93"/>
      <c r="G1890" s="206"/>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ca="1" si="5858">C1890</f>
        <v>#NAME?</v>
      </c>
      <c r="D1891" s="127">
        <f t="shared" ca="1" si="5792"/>
        <v>1</v>
      </c>
      <c r="E1891" s="204"/>
      <c r="F1891" s="93"/>
      <c r="G1891" s="206"/>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ca="1" si="5792"/>
        <v>#NAME?</v>
      </c>
      <c r="D1892" s="127">
        <f t="shared" ca="1" si="5792"/>
        <v>1</v>
      </c>
      <c r="E1892" s="204"/>
      <c r="F1892" s="93"/>
      <c r="G1892" s="206"/>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ca="1" si="5792"/>
        <v>#NAME?</v>
      </c>
      <c r="D1893" s="127">
        <f t="shared" ca="1" si="5792"/>
        <v>1</v>
      </c>
      <c r="E1893" s="204"/>
      <c r="F1893" s="93"/>
      <c r="G1893" s="206"/>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ca="1" si="5792"/>
        <v>#NAME?</v>
      </c>
      <c r="D1894" s="127">
        <f t="shared" ca="1" si="5792"/>
        <v>1</v>
      </c>
      <c r="E1894" s="204"/>
      <c r="F1894" s="93"/>
      <c r="G1894" s="206"/>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ca="1" si="5792"/>
        <v>#NAME?</v>
      </c>
      <c r="D1895" s="127">
        <f t="shared" ca="1" si="5792"/>
        <v>1</v>
      </c>
      <c r="E1895" s="204"/>
      <c r="F1895" s="93"/>
      <c r="G1895" s="206"/>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ca="1" si="5792"/>
        <v>#NAME?</v>
      </c>
      <c r="D1896" s="127">
        <f t="shared" ca="1" si="5792"/>
        <v>1</v>
      </c>
      <c r="E1896" s="204"/>
      <c r="F1896" s="93"/>
      <c r="G1896" s="206"/>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ca="1" si="5792"/>
        <v>#NAME?</v>
      </c>
      <c r="D1897" s="127">
        <f t="shared" ca="1" si="5792"/>
        <v>1</v>
      </c>
      <c r="E1897" s="204"/>
      <c r="F1897" s="93"/>
      <c r="G1897" s="206"/>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ca="1" si="5792"/>
        <v>#NAME?</v>
      </c>
      <c r="D1898" s="127">
        <f t="shared" ca="1" si="5792"/>
        <v>1</v>
      </c>
      <c r="E1898" s="204"/>
      <c r="F1898" s="93"/>
      <c r="G1898" s="206"/>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ca="1" si="5792"/>
        <v>#NAME?</v>
      </c>
      <c r="D1899" s="127">
        <f t="shared" ca="1" si="5792"/>
        <v>1</v>
      </c>
      <c r="E1899" s="204"/>
      <c r="F1899" s="93"/>
      <c r="G1899" s="206"/>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ca="1" si="5792"/>
        <v>#NAME?</v>
      </c>
      <c r="D1900" s="127">
        <f t="shared" ca="1" si="5792"/>
        <v>1</v>
      </c>
      <c r="E1900" s="204"/>
      <c r="F1900" s="93"/>
      <c r="G1900" s="206"/>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ca="1" si="5792"/>
        <v>#NAME?</v>
      </c>
      <c r="D1901" s="127">
        <f t="shared" ca="1" si="5792"/>
        <v>1</v>
      </c>
      <c r="E1901" s="204"/>
      <c r="F1901" s="93"/>
      <c r="G1901" s="206"/>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ca="1" si="5792"/>
        <v>#NAME?</v>
      </c>
      <c r="D1902" s="127">
        <f t="shared" ca="1" si="5792"/>
        <v>1</v>
      </c>
      <c r="E1902" s="204"/>
      <c r="F1902" s="93"/>
      <c r="G1902" s="206"/>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ca="1" si="5792"/>
        <v>#NAME?</v>
      </c>
      <c r="D1903" s="127">
        <f t="shared" ca="1" si="5792"/>
        <v>1</v>
      </c>
      <c r="E1903" s="204"/>
      <c r="F1903" s="136"/>
      <c r="G1903" s="206"/>
      <c r="H1903" s="209"/>
      <c r="I1903" s="209"/>
      <c r="J1903" s="210"/>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 ca="1">IF(_xlfn.ISFORMULA(E1909),MAX(INDEX('BASE FORMAÇÃO'!A:A,B1905+1),1),E1909)</f>
        <v>#NAME?</v>
      </c>
      <c r="D1905" s="127">
        <f t="shared" ref="D1905" ca="1" si="5907">IFERROR(IF(C1905=C1895,D1895+1,1),1)</f>
        <v>1</v>
      </c>
      <c r="E1905" s="38" t="s">
        <v>9</v>
      </c>
      <c r="F1905" s="73"/>
      <c r="G1905" s="38" t="s">
        <v>15</v>
      </c>
      <c r="H1905" s="135" t="e">
        <f>INDEX('BASE FORMAÇÃO'!B:B,B1905+1)</f>
        <v>#VALUE!</v>
      </c>
      <c r="I1905" s="181" t="s">
        <v>16</v>
      </c>
      <c r="J1905" s="6" t="e">
        <f>INDEX('BASE FORMAÇÃO'!K:K,B1905+1)</f>
        <v>#VALUE!</v>
      </c>
      <c r="K1905" s="65"/>
      <c r="L1905" s="188" t="s">
        <v>10</v>
      </c>
      <c r="M1905" s="190"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ca="1" si="5909"/>
        <v>#NAME?</v>
      </c>
      <c r="D1906" s="127">
        <f t="shared" ca="1" si="5909"/>
        <v>1</v>
      </c>
      <c r="E1906" s="192">
        <f t="shared" ref="E1906" ca="1" si="5910">D1905</f>
        <v>1</v>
      </c>
      <c r="F1906" s="92"/>
      <c r="G1906" s="194" t="s">
        <v>1</v>
      </c>
      <c r="H1906" s="197" t="e">
        <f>INDEX('BASE FORMAÇÃO'!C:C,B1905+1)</f>
        <v>#VALUE!</v>
      </c>
      <c r="I1906" s="197"/>
      <c r="J1906" s="198"/>
      <c r="K1906" s="66"/>
      <c r="L1906" s="189"/>
      <c r="M1906" s="191"/>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ca="1" si="5911"/>
        <v>#NAME?</v>
      </c>
      <c r="D1907" s="127">
        <f t="shared" ca="1" si="5911"/>
        <v>1</v>
      </c>
      <c r="E1907" s="193"/>
      <c r="F1907" s="93"/>
      <c r="G1907" s="195"/>
      <c r="H1907" s="199"/>
      <c r="I1907" s="199"/>
      <c r="J1907" s="200"/>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ca="1" si="5912"/>
        <v>#NAME?</v>
      </c>
      <c r="D1908" s="127">
        <f t="shared" ca="1" si="5792"/>
        <v>1</v>
      </c>
      <c r="E1908" s="38" t="s">
        <v>313</v>
      </c>
      <c r="F1908" s="93"/>
      <c r="G1908" s="196"/>
      <c r="H1908" s="201"/>
      <c r="I1908" s="201"/>
      <c r="J1908" s="202"/>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ca="1" si="5913"/>
        <v>#NAME?</v>
      </c>
      <c r="D1909" s="127">
        <f t="shared" ca="1" si="5792"/>
        <v>1</v>
      </c>
      <c r="E1909" s="203" t="e">
        <f t="shared" ref="E1909" ca="1" si="5914">C1905</f>
        <v>#NAME?</v>
      </c>
      <c r="F1909" s="93"/>
      <c r="G1909" s="205" t="s">
        <v>304</v>
      </c>
      <c r="H1909" s="207"/>
      <c r="I1909" s="208"/>
      <c r="J1909" s="208"/>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ca="1" si="5917">C1909</f>
        <v>#NAME?</v>
      </c>
      <c r="D1910" s="127">
        <f t="shared" ca="1" si="5792"/>
        <v>1</v>
      </c>
      <c r="E1910" s="204"/>
      <c r="F1910" s="93"/>
      <c r="G1910" s="206"/>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ca="1" si="5918"/>
        <v>#NAME?</v>
      </c>
      <c r="D1911" s="127">
        <f t="shared" ca="1" si="5792"/>
        <v>1</v>
      </c>
      <c r="E1911" s="204"/>
      <c r="F1911" s="93"/>
      <c r="G1911" s="206"/>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ca="1" si="5924">C1911</f>
        <v>#NAME?</v>
      </c>
      <c r="D1912" s="127">
        <f t="shared" ca="1" si="5792"/>
        <v>1</v>
      </c>
      <c r="E1912" s="204"/>
      <c r="F1912" s="93"/>
      <c r="G1912" s="206"/>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ca="1" si="5792"/>
        <v>#NAME?</v>
      </c>
      <c r="D1913" s="127">
        <f t="shared" ca="1" si="5792"/>
        <v>1</v>
      </c>
      <c r="E1913" s="204"/>
      <c r="F1913" s="93"/>
      <c r="G1913" s="206"/>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ca="1" si="5792"/>
        <v>#NAME?</v>
      </c>
      <c r="D1914" s="127">
        <f t="shared" ca="1" si="5792"/>
        <v>1</v>
      </c>
      <c r="E1914" s="204"/>
      <c r="F1914" s="93"/>
      <c r="G1914" s="206"/>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ca="1" si="5792"/>
        <v>#NAME?</v>
      </c>
      <c r="D1915" s="127">
        <f t="shared" ca="1" si="5792"/>
        <v>1</v>
      </c>
      <c r="E1915" s="204"/>
      <c r="F1915" s="93"/>
      <c r="G1915" s="206"/>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ca="1" si="5792"/>
        <v>#NAME?</v>
      </c>
      <c r="D1916" s="127">
        <f t="shared" ca="1" si="5792"/>
        <v>1</v>
      </c>
      <c r="E1916" s="204"/>
      <c r="F1916" s="93"/>
      <c r="G1916" s="206"/>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ca="1" si="5792"/>
        <v>#NAME?</v>
      </c>
      <c r="D1917" s="127">
        <f t="shared" ca="1" si="5792"/>
        <v>1</v>
      </c>
      <c r="E1917" s="204"/>
      <c r="F1917" s="93"/>
      <c r="G1917" s="206"/>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ca="1" si="5792"/>
        <v>#NAME?</v>
      </c>
      <c r="D1918" s="127">
        <f t="shared" ca="1" si="5792"/>
        <v>1</v>
      </c>
      <c r="E1918" s="204"/>
      <c r="F1918" s="93"/>
      <c r="G1918" s="206"/>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ca="1" si="5792"/>
        <v>#NAME?</v>
      </c>
      <c r="D1919" s="127">
        <f t="shared" ca="1" si="5792"/>
        <v>1</v>
      </c>
      <c r="E1919" s="204"/>
      <c r="F1919" s="93"/>
      <c r="G1919" s="206"/>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ca="1" si="5792"/>
        <v>#NAME?</v>
      </c>
      <c r="D1920" s="127">
        <f t="shared" ca="1" si="5792"/>
        <v>1</v>
      </c>
      <c r="E1920" s="204"/>
      <c r="F1920" s="93"/>
      <c r="G1920" s="206"/>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ca="1" si="5792"/>
        <v>#NAME?</v>
      </c>
      <c r="D1921" s="127">
        <f t="shared" ca="1" si="5792"/>
        <v>1</v>
      </c>
      <c r="E1921" s="204"/>
      <c r="F1921" s="93"/>
      <c r="G1921" s="206"/>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ca="1" si="5792"/>
        <v>#NAME?</v>
      </c>
      <c r="D1922" s="127">
        <f t="shared" ca="1" si="5792"/>
        <v>1</v>
      </c>
      <c r="E1922" s="204"/>
      <c r="F1922" s="93"/>
      <c r="G1922" s="206"/>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ca="1" si="5792"/>
        <v>#NAME?</v>
      </c>
      <c r="D1923" s="127">
        <f t="shared" ca="1" si="5792"/>
        <v>1</v>
      </c>
      <c r="E1923" s="204"/>
      <c r="F1923" s="93"/>
      <c r="G1923" s="206"/>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ca="1" si="5792"/>
        <v>#NAME?</v>
      </c>
      <c r="D1924" s="127">
        <f t="shared" ca="1" si="5792"/>
        <v>1</v>
      </c>
      <c r="E1924" s="204"/>
      <c r="F1924" s="136"/>
      <c r="G1924" s="206"/>
      <c r="H1924" s="209"/>
      <c r="I1924" s="209"/>
      <c r="J1924" s="210"/>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 ca="1">IF(_xlfn.ISFORMULA(E1930),MAX(INDEX('BASE FORMAÇÃO'!A:A,B1926+1),1),E1930)</f>
        <v>#NAME?</v>
      </c>
      <c r="D1926" s="127">
        <f t="shared" ref="D1926" ca="1" si="5973">IFERROR(IF(C1926=C1916,D1916+1,1),1)</f>
        <v>1</v>
      </c>
      <c r="E1926" s="38" t="s">
        <v>9</v>
      </c>
      <c r="F1926" s="73"/>
      <c r="G1926" s="38" t="s">
        <v>15</v>
      </c>
      <c r="H1926" s="135" t="e">
        <f>INDEX('BASE FORMAÇÃO'!B:B,B1926+1)</f>
        <v>#VALUE!</v>
      </c>
      <c r="I1926" s="181" t="s">
        <v>16</v>
      </c>
      <c r="J1926" s="6" t="e">
        <f>INDEX('BASE FORMAÇÃO'!K:K,B1926+1)</f>
        <v>#VALUE!</v>
      </c>
      <c r="K1926" s="65"/>
      <c r="L1926" s="188" t="s">
        <v>10</v>
      </c>
      <c r="M1926" s="190"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ca="1" si="5975"/>
        <v>#NAME?</v>
      </c>
      <c r="D1927" s="127">
        <f t="shared" ca="1" si="5975"/>
        <v>1</v>
      </c>
      <c r="E1927" s="192">
        <f t="shared" ref="E1927" ca="1" si="5976">D1926</f>
        <v>1</v>
      </c>
      <c r="F1927" s="92"/>
      <c r="G1927" s="194" t="s">
        <v>1</v>
      </c>
      <c r="H1927" s="197" t="e">
        <f>INDEX('BASE FORMAÇÃO'!C:C,B1926+1)</f>
        <v>#VALUE!</v>
      </c>
      <c r="I1927" s="197"/>
      <c r="J1927" s="198"/>
      <c r="K1927" s="66"/>
      <c r="L1927" s="189"/>
      <c r="M1927" s="191"/>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ca="1" si="5977"/>
        <v>#NAME?</v>
      </c>
      <c r="D1928" s="127">
        <f t="shared" ca="1" si="5977"/>
        <v>1</v>
      </c>
      <c r="E1928" s="193"/>
      <c r="F1928" s="93"/>
      <c r="G1928" s="195"/>
      <c r="H1928" s="199"/>
      <c r="I1928" s="199"/>
      <c r="J1928" s="200"/>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ca="1" si="5978"/>
        <v>#NAME?</v>
      </c>
      <c r="D1929" s="127">
        <f t="shared" ca="1" si="5792"/>
        <v>1</v>
      </c>
      <c r="E1929" s="38" t="s">
        <v>313</v>
      </c>
      <c r="F1929" s="93"/>
      <c r="G1929" s="196"/>
      <c r="H1929" s="201"/>
      <c r="I1929" s="201"/>
      <c r="J1929" s="202"/>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ca="1" si="5979"/>
        <v>#NAME?</v>
      </c>
      <c r="D1930" s="127">
        <f t="shared" ca="1" si="5792"/>
        <v>1</v>
      </c>
      <c r="E1930" s="203" t="e">
        <f t="shared" ref="E1930" ca="1" si="5980">C1926</f>
        <v>#NAME?</v>
      </c>
      <c r="F1930" s="93"/>
      <c r="G1930" s="205" t="s">
        <v>304</v>
      </c>
      <c r="H1930" s="207"/>
      <c r="I1930" s="208"/>
      <c r="J1930" s="208"/>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ca="1" si="5983">C1930</f>
        <v>#NAME?</v>
      </c>
      <c r="D1931" s="127">
        <f t="shared" ca="1" si="5792"/>
        <v>1</v>
      </c>
      <c r="E1931" s="204"/>
      <c r="F1931" s="93"/>
      <c r="G1931" s="206"/>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ca="1" si="5984"/>
        <v>#NAME?</v>
      </c>
      <c r="D1932" s="127">
        <f t="shared" ca="1" si="5792"/>
        <v>1</v>
      </c>
      <c r="E1932" s="204"/>
      <c r="F1932" s="93"/>
      <c r="G1932" s="206"/>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ca="1" si="5990">C1932</f>
        <v>#NAME?</v>
      </c>
      <c r="D1933" s="127">
        <f t="shared" ca="1" si="5792"/>
        <v>1</v>
      </c>
      <c r="E1933" s="204"/>
      <c r="F1933" s="93"/>
      <c r="G1933" s="206"/>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ca="1" si="5990"/>
        <v>#NAME?</v>
      </c>
      <c r="D1934" s="127">
        <f t="shared" ca="1" si="5990"/>
        <v>1</v>
      </c>
      <c r="E1934" s="204"/>
      <c r="F1934" s="93"/>
      <c r="G1934" s="206"/>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ca="1" si="5990"/>
        <v>#NAME?</v>
      </c>
      <c r="D1935" s="127">
        <f t="shared" ca="1" si="5990"/>
        <v>1</v>
      </c>
      <c r="E1935" s="204"/>
      <c r="F1935" s="93"/>
      <c r="G1935" s="206"/>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ca="1" si="5990"/>
        <v>#NAME?</v>
      </c>
      <c r="D1936" s="127">
        <f t="shared" ca="1" si="5990"/>
        <v>1</v>
      </c>
      <c r="E1936" s="204"/>
      <c r="F1936" s="93"/>
      <c r="G1936" s="206"/>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ca="1" si="5990"/>
        <v>#NAME?</v>
      </c>
      <c r="D1937" s="127">
        <f t="shared" ca="1" si="5990"/>
        <v>1</v>
      </c>
      <c r="E1937" s="204"/>
      <c r="F1937" s="93"/>
      <c r="G1937" s="206"/>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ca="1" si="5990"/>
        <v>#NAME?</v>
      </c>
      <c r="D1938" s="127">
        <f t="shared" ca="1" si="5990"/>
        <v>1</v>
      </c>
      <c r="E1938" s="204"/>
      <c r="F1938" s="93"/>
      <c r="G1938" s="206"/>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ca="1" si="5990"/>
        <v>#NAME?</v>
      </c>
      <c r="D1939" s="127">
        <f t="shared" ca="1" si="5990"/>
        <v>1</v>
      </c>
      <c r="E1939" s="204"/>
      <c r="F1939" s="93"/>
      <c r="G1939" s="206"/>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ca="1" si="5990"/>
        <v>#NAME?</v>
      </c>
      <c r="D1940" s="127">
        <f t="shared" ca="1" si="5990"/>
        <v>1</v>
      </c>
      <c r="E1940" s="204"/>
      <c r="F1940" s="93"/>
      <c r="G1940" s="206"/>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ca="1" si="5990"/>
        <v>#NAME?</v>
      </c>
      <c r="D1941" s="127">
        <f t="shared" ca="1" si="5990"/>
        <v>1</v>
      </c>
      <c r="E1941" s="204"/>
      <c r="F1941" s="93"/>
      <c r="G1941" s="206"/>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ca="1" si="5990"/>
        <v>#NAME?</v>
      </c>
      <c r="D1942" s="127">
        <f t="shared" ca="1" si="5990"/>
        <v>1</v>
      </c>
      <c r="E1942" s="204"/>
      <c r="F1942" s="93"/>
      <c r="G1942" s="206"/>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ca="1" si="5990"/>
        <v>#NAME?</v>
      </c>
      <c r="D1943" s="127">
        <f t="shared" ca="1" si="5990"/>
        <v>1</v>
      </c>
      <c r="E1943" s="204"/>
      <c r="F1943" s="93"/>
      <c r="G1943" s="206"/>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ca="1" si="5990"/>
        <v>#NAME?</v>
      </c>
      <c r="D1944" s="127">
        <f t="shared" ca="1" si="5990"/>
        <v>1</v>
      </c>
      <c r="E1944" s="204"/>
      <c r="F1944" s="93"/>
      <c r="G1944" s="206"/>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ca="1" si="5990"/>
        <v>#NAME?</v>
      </c>
      <c r="D1945" s="127">
        <f t="shared" ca="1" si="5990"/>
        <v>1</v>
      </c>
      <c r="E1945" s="204"/>
      <c r="F1945" s="136"/>
      <c r="G1945" s="206"/>
      <c r="H1945" s="209"/>
      <c r="I1945" s="209"/>
      <c r="J1945" s="210"/>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 ca="1">IF(_xlfn.ISFORMULA(E1951),MAX(INDEX('BASE FORMAÇÃO'!A:A,B1947+1),1),E1951)</f>
        <v>#NAME?</v>
      </c>
      <c r="D1947" s="127">
        <f t="shared" ref="D1947" ca="1" si="6039">IFERROR(IF(C1947=C1937,D1937+1,1),1)</f>
        <v>1</v>
      </c>
      <c r="E1947" s="38" t="s">
        <v>9</v>
      </c>
      <c r="F1947" s="73"/>
      <c r="G1947" s="38" t="s">
        <v>15</v>
      </c>
      <c r="H1947" s="135" t="e">
        <f>INDEX('BASE FORMAÇÃO'!B:B,B1947+1)</f>
        <v>#VALUE!</v>
      </c>
      <c r="I1947" s="181" t="s">
        <v>16</v>
      </c>
      <c r="J1947" s="6" t="e">
        <f>INDEX('BASE FORMAÇÃO'!K:K,B1947+1)</f>
        <v>#VALUE!</v>
      </c>
      <c r="K1947" s="65"/>
      <c r="L1947" s="188" t="s">
        <v>10</v>
      </c>
      <c r="M1947" s="190"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ca="1" si="6041"/>
        <v>#NAME?</v>
      </c>
      <c r="D1948" s="127">
        <f t="shared" ca="1" si="6041"/>
        <v>1</v>
      </c>
      <c r="E1948" s="192">
        <f t="shared" ref="E1948" ca="1" si="6042">D1947</f>
        <v>1</v>
      </c>
      <c r="F1948" s="92"/>
      <c r="G1948" s="194" t="s">
        <v>1</v>
      </c>
      <c r="H1948" s="197" t="e">
        <f>INDEX('BASE FORMAÇÃO'!C:C,B1947+1)</f>
        <v>#VALUE!</v>
      </c>
      <c r="I1948" s="197"/>
      <c r="J1948" s="198"/>
      <c r="K1948" s="66"/>
      <c r="L1948" s="189"/>
      <c r="M1948" s="191"/>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ca="1" si="6043"/>
        <v>#NAME?</v>
      </c>
      <c r="D1949" s="127">
        <f t="shared" ca="1" si="6043"/>
        <v>1</v>
      </c>
      <c r="E1949" s="193"/>
      <c r="F1949" s="93"/>
      <c r="G1949" s="195"/>
      <c r="H1949" s="199"/>
      <c r="I1949" s="199"/>
      <c r="J1949" s="200"/>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ca="1" si="6044"/>
        <v>#NAME?</v>
      </c>
      <c r="D1950" s="127">
        <f t="shared" ca="1" si="5990"/>
        <v>1</v>
      </c>
      <c r="E1950" s="38" t="s">
        <v>313</v>
      </c>
      <c r="F1950" s="93"/>
      <c r="G1950" s="196"/>
      <c r="H1950" s="201"/>
      <c r="I1950" s="201"/>
      <c r="J1950" s="202"/>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ca="1" si="6045"/>
        <v>#NAME?</v>
      </c>
      <c r="D1951" s="127">
        <f t="shared" ca="1" si="5990"/>
        <v>1</v>
      </c>
      <c r="E1951" s="203" t="e">
        <f t="shared" ref="E1951" ca="1" si="6046">C1947</f>
        <v>#NAME?</v>
      </c>
      <c r="F1951" s="93"/>
      <c r="G1951" s="205" t="s">
        <v>304</v>
      </c>
      <c r="H1951" s="207"/>
      <c r="I1951" s="208"/>
      <c r="J1951" s="208"/>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ca="1" si="6049">C1951</f>
        <v>#NAME?</v>
      </c>
      <c r="D1952" s="127">
        <f t="shared" ca="1" si="5990"/>
        <v>1</v>
      </c>
      <c r="E1952" s="204"/>
      <c r="F1952" s="93"/>
      <c r="G1952" s="206"/>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ca="1" si="6050"/>
        <v>#NAME?</v>
      </c>
      <c r="D1953" s="127">
        <f t="shared" ca="1" si="5990"/>
        <v>1</v>
      </c>
      <c r="E1953" s="204"/>
      <c r="F1953" s="93"/>
      <c r="G1953" s="206"/>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ca="1" si="6056">C1953</f>
        <v>#NAME?</v>
      </c>
      <c r="D1954" s="127">
        <f t="shared" ca="1" si="5990"/>
        <v>1</v>
      </c>
      <c r="E1954" s="204"/>
      <c r="F1954" s="93"/>
      <c r="G1954" s="206"/>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ca="1" si="5990"/>
        <v>#NAME?</v>
      </c>
      <c r="D1955" s="127">
        <f t="shared" ca="1" si="5990"/>
        <v>1</v>
      </c>
      <c r="E1955" s="204"/>
      <c r="F1955" s="93"/>
      <c r="G1955" s="206"/>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ca="1" si="5990"/>
        <v>#NAME?</v>
      </c>
      <c r="D1956" s="127">
        <f t="shared" ca="1" si="5990"/>
        <v>1</v>
      </c>
      <c r="E1956" s="204"/>
      <c r="F1956" s="93"/>
      <c r="G1956" s="206"/>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ca="1" si="5990"/>
        <v>#NAME?</v>
      </c>
      <c r="D1957" s="127">
        <f t="shared" ca="1" si="5990"/>
        <v>1</v>
      </c>
      <c r="E1957" s="204"/>
      <c r="F1957" s="93"/>
      <c r="G1957" s="206"/>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ca="1" si="5990"/>
        <v>#NAME?</v>
      </c>
      <c r="D1958" s="127">
        <f t="shared" ca="1" si="5990"/>
        <v>1</v>
      </c>
      <c r="E1958" s="204"/>
      <c r="F1958" s="93"/>
      <c r="G1958" s="206"/>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ca="1" si="5990"/>
        <v>#NAME?</v>
      </c>
      <c r="D1959" s="127">
        <f t="shared" ca="1" si="5990"/>
        <v>1</v>
      </c>
      <c r="E1959" s="204"/>
      <c r="F1959" s="93"/>
      <c r="G1959" s="206"/>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ca="1" si="5990"/>
        <v>#NAME?</v>
      </c>
      <c r="D1960" s="127">
        <f t="shared" ca="1" si="5990"/>
        <v>1</v>
      </c>
      <c r="E1960" s="204"/>
      <c r="F1960" s="93"/>
      <c r="G1960" s="206"/>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ca="1" si="5990"/>
        <v>#NAME?</v>
      </c>
      <c r="D1961" s="127">
        <f t="shared" ca="1" si="5990"/>
        <v>1</v>
      </c>
      <c r="E1961" s="204"/>
      <c r="F1961" s="93"/>
      <c r="G1961" s="206"/>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ca="1" si="5990"/>
        <v>#NAME?</v>
      </c>
      <c r="D1962" s="127">
        <f t="shared" ca="1" si="5990"/>
        <v>1</v>
      </c>
      <c r="E1962" s="204"/>
      <c r="F1962" s="93"/>
      <c r="G1962" s="206"/>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ca="1" si="5990"/>
        <v>#NAME?</v>
      </c>
      <c r="D1963" s="127">
        <f t="shared" ca="1" si="5990"/>
        <v>1</v>
      </c>
      <c r="E1963" s="204"/>
      <c r="F1963" s="93"/>
      <c r="G1963" s="206"/>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ca="1" si="5990"/>
        <v>#NAME?</v>
      </c>
      <c r="D1964" s="127">
        <f t="shared" ca="1" si="5990"/>
        <v>1</v>
      </c>
      <c r="E1964" s="204"/>
      <c r="F1964" s="93"/>
      <c r="G1964" s="206"/>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ca="1" si="5990"/>
        <v>#NAME?</v>
      </c>
      <c r="D1965" s="127">
        <f t="shared" ca="1" si="5990"/>
        <v>1</v>
      </c>
      <c r="E1965" s="204"/>
      <c r="F1965" s="93"/>
      <c r="G1965" s="206"/>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ca="1" si="5990"/>
        <v>#NAME?</v>
      </c>
      <c r="D1966" s="127">
        <f t="shared" ca="1" si="5990"/>
        <v>1</v>
      </c>
      <c r="E1966" s="204"/>
      <c r="F1966" s="136"/>
      <c r="G1966" s="206"/>
      <c r="H1966" s="209"/>
      <c r="I1966" s="209"/>
      <c r="J1966" s="210"/>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 ca="1">IF(_xlfn.ISFORMULA(E1972),MAX(INDEX('BASE FORMAÇÃO'!A:A,B1968+1),1),E1972)</f>
        <v>#NAME?</v>
      </c>
      <c r="D1968" s="127">
        <f t="shared" ref="D1968" ca="1" si="6105">IFERROR(IF(C1968=C1958,D1958+1,1),1)</f>
        <v>1</v>
      </c>
      <c r="E1968" s="38" t="s">
        <v>9</v>
      </c>
      <c r="F1968" s="73"/>
      <c r="G1968" s="38" t="s">
        <v>15</v>
      </c>
      <c r="H1968" s="135" t="e">
        <f>INDEX('BASE FORMAÇÃO'!B:B,B1968+1)</f>
        <v>#VALUE!</v>
      </c>
      <c r="I1968" s="181" t="s">
        <v>16</v>
      </c>
      <c r="J1968" s="6" t="e">
        <f>INDEX('BASE FORMAÇÃO'!K:K,B1968+1)</f>
        <v>#VALUE!</v>
      </c>
      <c r="K1968" s="65"/>
      <c r="L1968" s="188" t="s">
        <v>10</v>
      </c>
      <c r="M1968" s="190"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ca="1" si="6107"/>
        <v>#NAME?</v>
      </c>
      <c r="D1969" s="127">
        <f t="shared" ca="1" si="6107"/>
        <v>1</v>
      </c>
      <c r="E1969" s="192">
        <f t="shared" ref="E1969" ca="1" si="6108">D1968</f>
        <v>1</v>
      </c>
      <c r="F1969" s="92"/>
      <c r="G1969" s="194" t="s">
        <v>1</v>
      </c>
      <c r="H1969" s="197" t="e">
        <f>INDEX('BASE FORMAÇÃO'!C:C,B1968+1)</f>
        <v>#VALUE!</v>
      </c>
      <c r="I1969" s="197"/>
      <c r="J1969" s="198"/>
      <c r="K1969" s="66"/>
      <c r="L1969" s="189"/>
      <c r="M1969" s="191"/>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ca="1" si="6109"/>
        <v>#NAME?</v>
      </c>
      <c r="D1970" s="127">
        <f t="shared" ca="1" si="6109"/>
        <v>1</v>
      </c>
      <c r="E1970" s="193"/>
      <c r="F1970" s="93"/>
      <c r="G1970" s="195"/>
      <c r="H1970" s="199"/>
      <c r="I1970" s="199"/>
      <c r="J1970" s="200"/>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ca="1" si="6110"/>
        <v>#NAME?</v>
      </c>
      <c r="D1971" s="127">
        <f t="shared" ca="1" si="5990"/>
        <v>1</v>
      </c>
      <c r="E1971" s="38" t="s">
        <v>313</v>
      </c>
      <c r="F1971" s="93"/>
      <c r="G1971" s="196"/>
      <c r="H1971" s="201"/>
      <c r="I1971" s="201"/>
      <c r="J1971" s="202"/>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ca="1" si="6111"/>
        <v>#NAME?</v>
      </c>
      <c r="D1972" s="127">
        <f t="shared" ca="1" si="5990"/>
        <v>1</v>
      </c>
      <c r="E1972" s="203" t="e">
        <f t="shared" ref="E1972" ca="1" si="6112">C1968</f>
        <v>#NAME?</v>
      </c>
      <c r="F1972" s="93"/>
      <c r="G1972" s="205" t="s">
        <v>304</v>
      </c>
      <c r="H1972" s="207"/>
      <c r="I1972" s="208"/>
      <c r="J1972" s="208"/>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ca="1" si="6115">C1972</f>
        <v>#NAME?</v>
      </c>
      <c r="D1973" s="127">
        <f t="shared" ca="1" si="5990"/>
        <v>1</v>
      </c>
      <c r="E1973" s="204"/>
      <c r="F1973" s="93"/>
      <c r="G1973" s="206"/>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ca="1" si="6116"/>
        <v>#NAME?</v>
      </c>
      <c r="D1974" s="127">
        <f t="shared" ca="1" si="5990"/>
        <v>1</v>
      </c>
      <c r="E1974" s="204"/>
      <c r="F1974" s="93"/>
      <c r="G1974" s="206"/>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ca="1" si="6122">C1974</f>
        <v>#NAME?</v>
      </c>
      <c r="D1975" s="127">
        <f t="shared" ca="1" si="5990"/>
        <v>1</v>
      </c>
      <c r="E1975" s="204"/>
      <c r="F1975" s="93"/>
      <c r="G1975" s="206"/>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ca="1" si="5990"/>
        <v>#NAME?</v>
      </c>
      <c r="D1976" s="127">
        <f t="shared" ca="1" si="5990"/>
        <v>1</v>
      </c>
      <c r="E1976" s="204"/>
      <c r="F1976" s="93"/>
      <c r="G1976" s="206"/>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ca="1" si="5990"/>
        <v>#NAME?</v>
      </c>
      <c r="D1977" s="127">
        <f t="shared" ca="1" si="5990"/>
        <v>1</v>
      </c>
      <c r="E1977" s="204"/>
      <c r="F1977" s="93"/>
      <c r="G1977" s="206"/>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ca="1" si="5990"/>
        <v>#NAME?</v>
      </c>
      <c r="D1978" s="127">
        <f t="shared" ca="1" si="5990"/>
        <v>1</v>
      </c>
      <c r="E1978" s="204"/>
      <c r="F1978" s="93"/>
      <c r="G1978" s="206"/>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ca="1" si="5990"/>
        <v>#NAME?</v>
      </c>
      <c r="D1979" s="127">
        <f t="shared" ca="1" si="5990"/>
        <v>1</v>
      </c>
      <c r="E1979" s="204"/>
      <c r="F1979" s="93"/>
      <c r="G1979" s="206"/>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ca="1" si="5990"/>
        <v>#NAME?</v>
      </c>
      <c r="D1980" s="127">
        <f t="shared" ca="1" si="5990"/>
        <v>1</v>
      </c>
      <c r="E1980" s="204"/>
      <c r="F1980" s="93"/>
      <c r="G1980" s="206"/>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ca="1" si="5990"/>
        <v>#NAME?</v>
      </c>
      <c r="D1981" s="127">
        <f t="shared" ca="1" si="5990"/>
        <v>1</v>
      </c>
      <c r="E1981" s="204"/>
      <c r="F1981" s="93"/>
      <c r="G1981" s="206"/>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ca="1" si="5990"/>
        <v>#NAME?</v>
      </c>
      <c r="D1982" s="127">
        <f t="shared" ca="1" si="5990"/>
        <v>1</v>
      </c>
      <c r="E1982" s="204"/>
      <c r="F1982" s="93"/>
      <c r="G1982" s="206"/>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ca="1" si="5990"/>
        <v>#NAME?</v>
      </c>
      <c r="D1983" s="127">
        <f t="shared" ca="1" si="5990"/>
        <v>1</v>
      </c>
      <c r="E1983" s="204"/>
      <c r="F1983" s="93"/>
      <c r="G1983" s="206"/>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ca="1" si="5990"/>
        <v>#NAME?</v>
      </c>
      <c r="D1984" s="127">
        <f t="shared" ca="1" si="5990"/>
        <v>1</v>
      </c>
      <c r="E1984" s="204"/>
      <c r="F1984" s="93"/>
      <c r="G1984" s="206"/>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ca="1" si="5990"/>
        <v>#NAME?</v>
      </c>
      <c r="D1985" s="127">
        <f t="shared" ca="1" si="5990"/>
        <v>1</v>
      </c>
      <c r="E1985" s="204"/>
      <c r="F1985" s="93"/>
      <c r="G1985" s="206"/>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ca="1" si="5990"/>
        <v>#NAME?</v>
      </c>
      <c r="D1986" s="127">
        <f t="shared" ca="1" si="5990"/>
        <v>1</v>
      </c>
      <c r="E1986" s="204"/>
      <c r="F1986" s="93"/>
      <c r="G1986" s="206"/>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ca="1" si="5990"/>
        <v>#NAME?</v>
      </c>
      <c r="D1987" s="127">
        <f t="shared" ca="1" si="5990"/>
        <v>1</v>
      </c>
      <c r="E1987" s="204"/>
      <c r="F1987" s="136"/>
      <c r="G1987" s="206"/>
      <c r="H1987" s="209"/>
      <c r="I1987" s="209"/>
      <c r="J1987" s="210"/>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 ca="1">IF(_xlfn.ISFORMULA(E1993),MAX(INDEX('BASE FORMAÇÃO'!A:A,B1989+1),1),E1993)</f>
        <v>#NAME?</v>
      </c>
      <c r="D1989" s="127">
        <f t="shared" ref="D1989" ca="1" si="6171">IFERROR(IF(C1989=C1979,D1979+1,1),1)</f>
        <v>1</v>
      </c>
      <c r="E1989" s="38" t="s">
        <v>9</v>
      </c>
      <c r="F1989" s="73"/>
      <c r="G1989" s="38" t="s">
        <v>15</v>
      </c>
      <c r="H1989" s="135" t="e">
        <f>INDEX('BASE FORMAÇÃO'!B:B,B1989+1)</f>
        <v>#VALUE!</v>
      </c>
      <c r="I1989" s="181" t="s">
        <v>16</v>
      </c>
      <c r="J1989" s="6" t="e">
        <f>INDEX('BASE FORMAÇÃO'!K:K,B1989+1)</f>
        <v>#VALUE!</v>
      </c>
      <c r="K1989" s="65"/>
      <c r="L1989" s="188" t="s">
        <v>10</v>
      </c>
      <c r="M1989" s="190"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ca="1" si="6173"/>
        <v>#NAME?</v>
      </c>
      <c r="D1990" s="127">
        <f t="shared" ca="1" si="6173"/>
        <v>1</v>
      </c>
      <c r="E1990" s="192">
        <f t="shared" ref="E1990" ca="1" si="6174">D1989</f>
        <v>1</v>
      </c>
      <c r="F1990" s="92"/>
      <c r="G1990" s="194" t="s">
        <v>1</v>
      </c>
      <c r="H1990" s="197" t="e">
        <f>INDEX('BASE FORMAÇÃO'!C:C,B1989+1)</f>
        <v>#VALUE!</v>
      </c>
      <c r="I1990" s="197"/>
      <c r="J1990" s="198"/>
      <c r="K1990" s="66"/>
      <c r="L1990" s="189"/>
      <c r="M1990" s="191"/>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ca="1" si="6175"/>
        <v>#NAME?</v>
      </c>
      <c r="D1991" s="127">
        <f t="shared" ca="1" si="6175"/>
        <v>1</v>
      </c>
      <c r="E1991" s="193"/>
      <c r="F1991" s="93"/>
      <c r="G1991" s="195"/>
      <c r="H1991" s="199"/>
      <c r="I1991" s="199"/>
      <c r="J1991" s="200"/>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ca="1" si="6176"/>
        <v>#NAME?</v>
      </c>
      <c r="D1992" s="127">
        <f t="shared" ca="1" si="5990"/>
        <v>1</v>
      </c>
      <c r="E1992" s="38" t="s">
        <v>313</v>
      </c>
      <c r="F1992" s="93"/>
      <c r="G1992" s="196"/>
      <c r="H1992" s="201"/>
      <c r="I1992" s="201"/>
      <c r="J1992" s="202"/>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ca="1" si="6177"/>
        <v>#NAME?</v>
      </c>
      <c r="D1993" s="127">
        <f t="shared" ca="1" si="5990"/>
        <v>1</v>
      </c>
      <c r="E1993" s="203" t="e">
        <f t="shared" ref="E1993" ca="1" si="6178">C1989</f>
        <v>#NAME?</v>
      </c>
      <c r="F1993" s="93"/>
      <c r="G1993" s="205" t="s">
        <v>304</v>
      </c>
      <c r="H1993" s="207"/>
      <c r="I1993" s="208"/>
      <c r="J1993" s="208"/>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ca="1" si="6181">C1993</f>
        <v>#NAME?</v>
      </c>
      <c r="D1994" s="127">
        <f t="shared" ca="1" si="5990"/>
        <v>1</v>
      </c>
      <c r="E1994" s="204"/>
      <c r="F1994" s="93"/>
      <c r="G1994" s="206"/>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ca="1" si="6182"/>
        <v>#NAME?</v>
      </c>
      <c r="D1995" s="127">
        <f t="shared" ca="1" si="5990"/>
        <v>1</v>
      </c>
      <c r="E1995" s="204"/>
      <c r="F1995" s="93"/>
      <c r="G1995" s="206"/>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ca="1" si="6188">C1995</f>
        <v>#NAME?</v>
      </c>
      <c r="D1996" s="127">
        <f t="shared" ca="1" si="5990"/>
        <v>1</v>
      </c>
      <c r="E1996" s="204"/>
      <c r="F1996" s="93"/>
      <c r="G1996" s="206"/>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ca="1" si="6188"/>
        <v>#NAME?</v>
      </c>
      <c r="D1997" s="127">
        <f t="shared" ca="1" si="6188"/>
        <v>1</v>
      </c>
      <c r="E1997" s="204"/>
      <c r="F1997" s="93"/>
      <c r="G1997" s="206"/>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ca="1" si="6188"/>
        <v>#NAME?</v>
      </c>
      <c r="D1998" s="127">
        <f t="shared" ca="1" si="6188"/>
        <v>1</v>
      </c>
      <c r="E1998" s="204"/>
      <c r="F1998" s="93"/>
      <c r="G1998" s="206"/>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ca="1" si="6188"/>
        <v>#NAME?</v>
      </c>
      <c r="D1999" s="127">
        <f t="shared" ca="1" si="6188"/>
        <v>1</v>
      </c>
      <c r="E1999" s="204"/>
      <c r="F1999" s="93"/>
      <c r="G1999" s="206"/>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ca="1" si="6188"/>
        <v>#NAME?</v>
      </c>
      <c r="D2000" s="127">
        <f t="shared" ca="1" si="6188"/>
        <v>1</v>
      </c>
      <c r="E2000" s="204"/>
      <c r="F2000" s="93"/>
      <c r="G2000" s="206"/>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ca="1" si="6188"/>
        <v>#NAME?</v>
      </c>
      <c r="D2001" s="127">
        <f t="shared" ca="1" si="6188"/>
        <v>1</v>
      </c>
      <c r="E2001" s="204"/>
      <c r="F2001" s="93"/>
      <c r="G2001" s="206"/>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ca="1" si="6188"/>
        <v>#NAME?</v>
      </c>
      <c r="D2002" s="127">
        <f t="shared" ca="1" si="6188"/>
        <v>1</v>
      </c>
      <c r="E2002" s="204"/>
      <c r="F2002" s="93"/>
      <c r="G2002" s="206"/>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ca="1" si="6188"/>
        <v>#NAME?</v>
      </c>
      <c r="D2003" s="127">
        <f t="shared" ca="1" si="6188"/>
        <v>1</v>
      </c>
      <c r="E2003" s="204"/>
      <c r="F2003" s="93"/>
      <c r="G2003" s="206"/>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ca="1" si="6188"/>
        <v>#NAME?</v>
      </c>
      <c r="D2004" s="127">
        <f t="shared" ca="1" si="6188"/>
        <v>1</v>
      </c>
      <c r="E2004" s="204"/>
      <c r="F2004" s="93"/>
      <c r="G2004" s="206"/>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ca="1" si="6188"/>
        <v>#NAME?</v>
      </c>
      <c r="D2005" s="127">
        <f t="shared" ca="1" si="6188"/>
        <v>1</v>
      </c>
      <c r="E2005" s="204"/>
      <c r="F2005" s="93"/>
      <c r="G2005" s="206"/>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ca="1" si="6188"/>
        <v>#NAME?</v>
      </c>
      <c r="D2006" s="127">
        <f t="shared" ca="1" si="6188"/>
        <v>1</v>
      </c>
      <c r="E2006" s="204"/>
      <c r="F2006" s="93"/>
      <c r="G2006" s="206"/>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ca="1" si="6188"/>
        <v>#NAME?</v>
      </c>
      <c r="D2007" s="127">
        <f t="shared" ca="1" si="6188"/>
        <v>1</v>
      </c>
      <c r="E2007" s="204"/>
      <c r="F2007" s="93"/>
      <c r="G2007" s="206"/>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ca="1" si="6188"/>
        <v>#NAME?</v>
      </c>
      <c r="D2008" s="127">
        <f t="shared" ca="1" si="6188"/>
        <v>1</v>
      </c>
      <c r="E2008" s="204"/>
      <c r="F2008" s="136"/>
      <c r="G2008" s="206"/>
      <c r="H2008" s="209"/>
      <c r="I2008" s="209"/>
      <c r="J2008" s="210"/>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 ca="1">IF(_xlfn.ISFORMULA(E2014),MAX(INDEX('BASE FORMAÇÃO'!A:A,B2010+1),1),E2014)</f>
        <v>#NAME?</v>
      </c>
      <c r="D2010" s="127">
        <f t="shared" ref="D2010" ca="1" si="6237">IFERROR(IF(C2010=C2000,D2000+1,1),1)</f>
        <v>1</v>
      </c>
      <c r="E2010" s="38" t="s">
        <v>9</v>
      </c>
      <c r="F2010" s="73"/>
      <c r="G2010" s="38" t="s">
        <v>15</v>
      </c>
      <c r="H2010" s="135" t="e">
        <f>INDEX('BASE FORMAÇÃO'!B:B,B2010+1)</f>
        <v>#VALUE!</v>
      </c>
      <c r="I2010" s="181" t="s">
        <v>16</v>
      </c>
      <c r="J2010" s="6" t="e">
        <f>INDEX('BASE FORMAÇÃO'!K:K,B2010+1)</f>
        <v>#VALUE!</v>
      </c>
      <c r="K2010" s="65"/>
      <c r="L2010" s="188" t="s">
        <v>10</v>
      </c>
      <c r="M2010" s="190"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ca="1" si="6239"/>
        <v>#NAME?</v>
      </c>
      <c r="D2011" s="127">
        <f t="shared" ca="1" si="6239"/>
        <v>1</v>
      </c>
      <c r="E2011" s="192">
        <f t="shared" ref="E2011" ca="1" si="6240">D2010</f>
        <v>1</v>
      </c>
      <c r="F2011" s="92"/>
      <c r="G2011" s="194" t="s">
        <v>1</v>
      </c>
      <c r="H2011" s="197" t="e">
        <f>INDEX('BASE FORMAÇÃO'!C:C,B2010+1)</f>
        <v>#VALUE!</v>
      </c>
      <c r="I2011" s="197"/>
      <c r="J2011" s="198"/>
      <c r="K2011" s="66"/>
      <c r="L2011" s="189"/>
      <c r="M2011" s="191"/>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ca="1" si="6241"/>
        <v>#NAME?</v>
      </c>
      <c r="D2012" s="127">
        <f t="shared" ca="1" si="6241"/>
        <v>1</v>
      </c>
      <c r="E2012" s="193"/>
      <c r="F2012" s="93"/>
      <c r="G2012" s="195"/>
      <c r="H2012" s="199"/>
      <c r="I2012" s="199"/>
      <c r="J2012" s="200"/>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ca="1" si="6242"/>
        <v>#NAME?</v>
      </c>
      <c r="D2013" s="127">
        <f t="shared" ca="1" si="6188"/>
        <v>1</v>
      </c>
      <c r="E2013" s="38" t="s">
        <v>313</v>
      </c>
      <c r="F2013" s="93"/>
      <c r="G2013" s="196"/>
      <c r="H2013" s="201"/>
      <c r="I2013" s="201"/>
      <c r="J2013" s="202"/>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ca="1" si="6243"/>
        <v>#NAME?</v>
      </c>
      <c r="D2014" s="127">
        <f t="shared" ca="1" si="6188"/>
        <v>1</v>
      </c>
      <c r="E2014" s="203" t="e">
        <f t="shared" ref="E2014" ca="1" si="6244">C2010</f>
        <v>#NAME?</v>
      </c>
      <c r="F2014" s="93"/>
      <c r="G2014" s="205" t="s">
        <v>304</v>
      </c>
      <c r="H2014" s="207"/>
      <c r="I2014" s="208"/>
      <c r="J2014" s="208"/>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ca="1" si="6247">C2014</f>
        <v>#NAME?</v>
      </c>
      <c r="D2015" s="127">
        <f t="shared" ca="1" si="6188"/>
        <v>1</v>
      </c>
      <c r="E2015" s="204"/>
      <c r="F2015" s="93"/>
      <c r="G2015" s="206"/>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ca="1" si="6248"/>
        <v>#NAME?</v>
      </c>
      <c r="D2016" s="127">
        <f t="shared" ca="1" si="6188"/>
        <v>1</v>
      </c>
      <c r="E2016" s="204"/>
      <c r="F2016" s="93"/>
      <c r="G2016" s="206"/>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ca="1" si="6254">C2016</f>
        <v>#NAME?</v>
      </c>
      <c r="D2017" s="127">
        <f t="shared" ca="1" si="6188"/>
        <v>1</v>
      </c>
      <c r="E2017" s="204"/>
      <c r="F2017" s="93"/>
      <c r="G2017" s="206"/>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ca="1" si="6188"/>
        <v>#NAME?</v>
      </c>
      <c r="D2018" s="127">
        <f t="shared" ca="1" si="6188"/>
        <v>1</v>
      </c>
      <c r="E2018" s="204"/>
      <c r="F2018" s="93"/>
      <c r="G2018" s="206"/>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ca="1" si="6188"/>
        <v>#NAME?</v>
      </c>
      <c r="D2019" s="127">
        <f t="shared" ca="1" si="6188"/>
        <v>1</v>
      </c>
      <c r="E2019" s="204"/>
      <c r="F2019" s="93"/>
      <c r="G2019" s="206"/>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ca="1" si="6188"/>
        <v>#NAME?</v>
      </c>
      <c r="D2020" s="127">
        <f t="shared" ca="1" si="6188"/>
        <v>1</v>
      </c>
      <c r="E2020" s="204"/>
      <c r="F2020" s="93"/>
      <c r="G2020" s="206"/>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ca="1" si="6188"/>
        <v>#NAME?</v>
      </c>
      <c r="D2021" s="127">
        <f t="shared" ca="1" si="6188"/>
        <v>1</v>
      </c>
      <c r="E2021" s="204"/>
      <c r="F2021" s="93"/>
      <c r="G2021" s="206"/>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ca="1" si="6188"/>
        <v>#NAME?</v>
      </c>
      <c r="D2022" s="127">
        <f t="shared" ca="1" si="6188"/>
        <v>1</v>
      </c>
      <c r="E2022" s="204"/>
      <c r="F2022" s="93"/>
      <c r="G2022" s="206"/>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ca="1" si="6188"/>
        <v>#NAME?</v>
      </c>
      <c r="D2023" s="127">
        <f t="shared" ca="1" si="6188"/>
        <v>1</v>
      </c>
      <c r="E2023" s="204"/>
      <c r="F2023" s="93"/>
      <c r="G2023" s="206"/>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ca="1" si="6188"/>
        <v>#NAME?</v>
      </c>
      <c r="D2024" s="127">
        <f t="shared" ca="1" si="6188"/>
        <v>1</v>
      </c>
      <c r="E2024" s="204"/>
      <c r="F2024" s="93"/>
      <c r="G2024" s="206"/>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ca="1" si="6188"/>
        <v>#NAME?</v>
      </c>
      <c r="D2025" s="127">
        <f t="shared" ca="1" si="6188"/>
        <v>1</v>
      </c>
      <c r="E2025" s="204"/>
      <c r="F2025" s="93"/>
      <c r="G2025" s="206"/>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ca="1" si="6188"/>
        <v>#NAME?</v>
      </c>
      <c r="D2026" s="127">
        <f t="shared" ca="1" si="6188"/>
        <v>1</v>
      </c>
      <c r="E2026" s="204"/>
      <c r="F2026" s="93"/>
      <c r="G2026" s="206"/>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ca="1" si="6188"/>
        <v>#NAME?</v>
      </c>
      <c r="D2027" s="127">
        <f t="shared" ca="1" si="6188"/>
        <v>1</v>
      </c>
      <c r="E2027" s="204"/>
      <c r="F2027" s="93"/>
      <c r="G2027" s="206"/>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ca="1" si="6187"/>
        <v>#NAME?</v>
      </c>
      <c r="D2028" s="127">
        <f t="shared" ca="1" si="6187"/>
        <v>1</v>
      </c>
      <c r="E2028" s="204"/>
      <c r="F2028" s="93"/>
      <c r="G2028" s="206"/>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ca="1" si="6300"/>
        <v>#NAME?</v>
      </c>
      <c r="D2029" s="127">
        <f t="shared" ca="1" si="6300"/>
        <v>1</v>
      </c>
      <c r="E2029" s="204"/>
      <c r="F2029" s="136"/>
      <c r="G2029" s="206"/>
      <c r="H2029" s="209"/>
      <c r="I2029" s="209"/>
      <c r="J2029" s="210"/>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 ca="1">IF(_xlfn.ISFORMULA(E2035),MAX(INDEX('BASE FORMAÇÃO'!A:A,B2031+1),1),E2035)</f>
        <v>#NAME?</v>
      </c>
      <c r="D2031" s="127">
        <f t="shared" ref="D2031" ca="1" si="6304">IFERROR(IF(C2031=C2021,D2021+1,1),1)</f>
        <v>1</v>
      </c>
      <c r="E2031" s="38" t="s">
        <v>9</v>
      </c>
      <c r="F2031" s="73"/>
      <c r="G2031" s="38" t="s">
        <v>15</v>
      </c>
      <c r="H2031" s="135" t="e">
        <f>INDEX('BASE FORMAÇÃO'!B:B,B2031+1)</f>
        <v>#VALUE!</v>
      </c>
      <c r="I2031" s="181" t="s">
        <v>16</v>
      </c>
      <c r="J2031" s="6" t="e">
        <f>INDEX('BASE FORMAÇÃO'!K:K,B2031+1)</f>
        <v>#VALUE!</v>
      </c>
      <c r="K2031" s="65"/>
      <c r="L2031" s="188" t="s">
        <v>10</v>
      </c>
      <c r="M2031" s="190"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ca="1" si="6306"/>
        <v>#NAME?</v>
      </c>
      <c r="D2032" s="127">
        <f t="shared" ca="1" si="6306"/>
        <v>1</v>
      </c>
      <c r="E2032" s="192">
        <f t="shared" ref="E2032" ca="1" si="6307">D2031</f>
        <v>1</v>
      </c>
      <c r="F2032" s="92"/>
      <c r="G2032" s="194" t="s">
        <v>1</v>
      </c>
      <c r="H2032" s="197" t="e">
        <f>INDEX('BASE FORMAÇÃO'!C:C,B2031+1)</f>
        <v>#VALUE!</v>
      </c>
      <c r="I2032" s="197"/>
      <c r="J2032" s="198"/>
      <c r="K2032" s="66"/>
      <c r="L2032" s="189"/>
      <c r="M2032" s="191"/>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ca="1" si="6308"/>
        <v>#NAME?</v>
      </c>
      <c r="D2033" s="127">
        <f t="shared" ca="1" si="6308"/>
        <v>1</v>
      </c>
      <c r="E2033" s="193"/>
      <c r="F2033" s="93"/>
      <c r="G2033" s="195"/>
      <c r="H2033" s="199"/>
      <c r="I2033" s="199"/>
      <c r="J2033" s="200"/>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ca="1" si="6309"/>
        <v>#NAME?</v>
      </c>
      <c r="D2034" s="127">
        <f t="shared" ca="1" si="6300"/>
        <v>1</v>
      </c>
      <c r="E2034" s="38" t="s">
        <v>313</v>
      </c>
      <c r="F2034" s="93"/>
      <c r="G2034" s="196"/>
      <c r="H2034" s="201"/>
      <c r="I2034" s="201"/>
      <c r="J2034" s="202"/>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ca="1" si="6310"/>
        <v>#NAME?</v>
      </c>
      <c r="D2035" s="127">
        <f t="shared" ca="1" si="6300"/>
        <v>1</v>
      </c>
      <c r="E2035" s="203" t="e">
        <f t="shared" ref="E2035" ca="1" si="6311">C2031</f>
        <v>#NAME?</v>
      </c>
      <c r="F2035" s="93"/>
      <c r="G2035" s="205" t="s">
        <v>304</v>
      </c>
      <c r="H2035" s="207"/>
      <c r="I2035" s="208"/>
      <c r="J2035" s="208"/>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ca="1" si="6314">C2035</f>
        <v>#NAME?</v>
      </c>
      <c r="D2036" s="127">
        <f t="shared" ref="D2036" ca="1" si="6315">D2035</f>
        <v>1</v>
      </c>
      <c r="E2036" s="204"/>
      <c r="F2036" s="93"/>
      <c r="G2036" s="206"/>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ca="1" si="6316"/>
        <v>#NAME?</v>
      </c>
      <c r="D2037" s="127">
        <f t="shared" ca="1" si="6300"/>
        <v>1</v>
      </c>
      <c r="E2037" s="204"/>
      <c r="F2037" s="93"/>
      <c r="G2037" s="206"/>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ca="1" si="6322">C2037</f>
        <v>#NAME?</v>
      </c>
      <c r="D2038" s="127">
        <f t="shared" ref="D2038" ca="1" si="6323">D2037</f>
        <v>1</v>
      </c>
      <c r="E2038" s="204"/>
      <c r="F2038" s="93"/>
      <c r="G2038" s="206"/>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ca="1" si="6300"/>
        <v>#NAME?</v>
      </c>
      <c r="D2039" s="127">
        <f t="shared" ca="1" si="6300"/>
        <v>1</v>
      </c>
      <c r="E2039" s="204"/>
      <c r="F2039" s="93"/>
      <c r="G2039" s="206"/>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ca="1" si="6300"/>
        <v>#NAME?</v>
      </c>
      <c r="D2040" s="127">
        <f t="shared" ca="1" si="6300"/>
        <v>1</v>
      </c>
      <c r="E2040" s="204"/>
      <c r="F2040" s="93"/>
      <c r="G2040" s="206"/>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ca="1" si="6300"/>
        <v>#NAME?</v>
      </c>
      <c r="D2041" s="127">
        <f t="shared" ca="1" si="6300"/>
        <v>1</v>
      </c>
      <c r="E2041" s="204"/>
      <c r="F2041" s="93"/>
      <c r="G2041" s="206"/>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ca="1" si="6300"/>
        <v>#NAME?</v>
      </c>
      <c r="D2042" s="127">
        <f t="shared" ca="1" si="6300"/>
        <v>1</v>
      </c>
      <c r="E2042" s="204"/>
      <c r="F2042" s="93"/>
      <c r="G2042" s="206"/>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ca="1" si="6300"/>
        <v>#NAME?</v>
      </c>
      <c r="D2043" s="127">
        <f t="shared" ca="1" si="6300"/>
        <v>1</v>
      </c>
      <c r="E2043" s="204"/>
      <c r="F2043" s="93"/>
      <c r="G2043" s="206"/>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ca="1" si="6300"/>
        <v>#NAME?</v>
      </c>
      <c r="D2044" s="127">
        <f t="shared" ca="1" si="6300"/>
        <v>1</v>
      </c>
      <c r="E2044" s="204"/>
      <c r="F2044" s="93"/>
      <c r="G2044" s="206"/>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ca="1" si="6350"/>
        <v>#NAME?</v>
      </c>
      <c r="D2045" s="127">
        <f t="shared" ca="1" si="6350"/>
        <v>1</v>
      </c>
      <c r="E2045" s="204"/>
      <c r="F2045" s="93"/>
      <c r="G2045" s="206"/>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ca="1" si="6350"/>
        <v>#NAME?</v>
      </c>
      <c r="D2046" s="127">
        <f t="shared" ca="1" si="6350"/>
        <v>1</v>
      </c>
      <c r="E2046" s="204"/>
      <c r="F2046" s="93"/>
      <c r="G2046" s="206"/>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ca="1" si="6350"/>
        <v>#NAME?</v>
      </c>
      <c r="D2047" s="127">
        <f t="shared" ca="1" si="6350"/>
        <v>1</v>
      </c>
      <c r="E2047" s="204"/>
      <c r="F2047" s="93"/>
      <c r="G2047" s="206"/>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ca="1" si="6350"/>
        <v>#NAME?</v>
      </c>
      <c r="D2048" s="127">
        <f t="shared" ca="1" si="6350"/>
        <v>1</v>
      </c>
      <c r="E2048" s="204"/>
      <c r="F2048" s="93"/>
      <c r="G2048" s="206"/>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ca="1" si="6350"/>
        <v>#NAME?</v>
      </c>
      <c r="D2049" s="127">
        <f t="shared" ca="1" si="6350"/>
        <v>1</v>
      </c>
      <c r="E2049" s="204"/>
      <c r="F2049" s="93"/>
      <c r="G2049" s="206"/>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ca="1" si="6350"/>
        <v>#NAME?</v>
      </c>
      <c r="D2050" s="127">
        <f t="shared" ca="1" si="6350"/>
        <v>1</v>
      </c>
      <c r="E2050" s="204"/>
      <c r="F2050" s="136"/>
      <c r="G2050" s="206"/>
      <c r="H2050" s="209"/>
      <c r="I2050" s="209"/>
      <c r="J2050" s="210"/>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 ca="1">IF(_xlfn.ISFORMULA(E2056),MAX(INDEX('BASE FORMAÇÃO'!A:A,B2052+1),1),E2056)</f>
        <v>#NAME?</v>
      </c>
      <c r="D2052" s="127">
        <f t="shared" ref="D2052" ca="1" si="6373">IFERROR(IF(C2052=C2042,D2042+1,1),1)</f>
        <v>1</v>
      </c>
      <c r="E2052" s="38" t="s">
        <v>9</v>
      </c>
      <c r="F2052" s="73"/>
      <c r="G2052" s="38" t="s">
        <v>15</v>
      </c>
      <c r="H2052" s="135" t="e">
        <f>INDEX('BASE FORMAÇÃO'!B:B,B2052+1)</f>
        <v>#VALUE!</v>
      </c>
      <c r="I2052" s="181" t="s">
        <v>16</v>
      </c>
      <c r="J2052" s="6" t="e">
        <f>INDEX('BASE FORMAÇÃO'!K:K,B2052+1)</f>
        <v>#VALUE!</v>
      </c>
      <c r="K2052" s="65"/>
      <c r="L2052" s="188" t="s">
        <v>10</v>
      </c>
      <c r="M2052" s="190"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ca="1" si="6375"/>
        <v>#NAME?</v>
      </c>
      <c r="D2053" s="127">
        <f t="shared" ca="1" si="6375"/>
        <v>1</v>
      </c>
      <c r="E2053" s="192">
        <f t="shared" ref="E2053" ca="1" si="6376">D2052</f>
        <v>1</v>
      </c>
      <c r="F2053" s="92"/>
      <c r="G2053" s="194" t="s">
        <v>1</v>
      </c>
      <c r="H2053" s="197" t="e">
        <f>INDEX('BASE FORMAÇÃO'!C:C,B2052+1)</f>
        <v>#VALUE!</v>
      </c>
      <c r="I2053" s="197"/>
      <c r="J2053" s="198"/>
      <c r="K2053" s="66"/>
      <c r="L2053" s="189"/>
      <c r="M2053" s="191"/>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ca="1" si="6377"/>
        <v>#NAME?</v>
      </c>
      <c r="D2054" s="127">
        <f t="shared" ca="1" si="6377"/>
        <v>1</v>
      </c>
      <c r="E2054" s="193"/>
      <c r="F2054" s="93"/>
      <c r="G2054" s="195"/>
      <c r="H2054" s="199"/>
      <c r="I2054" s="199"/>
      <c r="J2054" s="200"/>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ca="1" si="6378"/>
        <v>#NAME?</v>
      </c>
      <c r="D2055" s="127">
        <f t="shared" ca="1" si="6350"/>
        <v>1</v>
      </c>
      <c r="E2055" s="38" t="s">
        <v>313</v>
      </c>
      <c r="F2055" s="93"/>
      <c r="G2055" s="196"/>
      <c r="H2055" s="201"/>
      <c r="I2055" s="201"/>
      <c r="J2055" s="202"/>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ca="1" si="6379"/>
        <v>#NAME?</v>
      </c>
      <c r="D2056" s="127">
        <f t="shared" ca="1" si="6350"/>
        <v>1</v>
      </c>
      <c r="E2056" s="203" t="e">
        <f t="shared" ref="E2056" ca="1" si="6380">C2052</f>
        <v>#NAME?</v>
      </c>
      <c r="F2056" s="93"/>
      <c r="G2056" s="205" t="s">
        <v>304</v>
      </c>
      <c r="H2056" s="207"/>
      <c r="I2056" s="208"/>
      <c r="J2056" s="208"/>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ca="1" si="6383">C2056</f>
        <v>#NAME?</v>
      </c>
      <c r="D2057" s="127">
        <f t="shared" ref="D2057" ca="1" si="6384">D2056</f>
        <v>1</v>
      </c>
      <c r="E2057" s="204"/>
      <c r="F2057" s="93"/>
      <c r="G2057" s="206"/>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ca="1" si="6385"/>
        <v>#NAME?</v>
      </c>
      <c r="D2058" s="127">
        <f t="shared" ca="1" si="6350"/>
        <v>1</v>
      </c>
      <c r="E2058" s="204"/>
      <c r="F2058" s="93"/>
      <c r="G2058" s="206"/>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ca="1" si="6391">C2058</f>
        <v>#NAME?</v>
      </c>
      <c r="D2059" s="127">
        <f t="shared" ref="D2059" ca="1" si="6392">D2058</f>
        <v>1</v>
      </c>
      <c r="E2059" s="204"/>
      <c r="F2059" s="93"/>
      <c r="G2059" s="206"/>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ca="1" si="6350"/>
        <v>#NAME?</v>
      </c>
      <c r="D2060" s="127">
        <f t="shared" ca="1" si="6350"/>
        <v>1</v>
      </c>
      <c r="E2060" s="204"/>
      <c r="F2060" s="93"/>
      <c r="G2060" s="206"/>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ca="1" si="6401"/>
        <v>#NAME?</v>
      </c>
      <c r="D2061" s="127">
        <f t="shared" ca="1" si="6401"/>
        <v>1</v>
      </c>
      <c r="E2061" s="204"/>
      <c r="F2061" s="93"/>
      <c r="G2061" s="206"/>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ca="1" si="6401"/>
        <v>#NAME?</v>
      </c>
      <c r="D2062" s="127">
        <f t="shared" ca="1" si="6401"/>
        <v>1</v>
      </c>
      <c r="E2062" s="204"/>
      <c r="F2062" s="93"/>
      <c r="G2062" s="206"/>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ca="1" si="6401"/>
        <v>#NAME?</v>
      </c>
      <c r="D2063" s="127">
        <f t="shared" ca="1" si="6401"/>
        <v>1</v>
      </c>
      <c r="E2063" s="204"/>
      <c r="F2063" s="93"/>
      <c r="G2063" s="206"/>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ca="1" si="6401"/>
        <v>#NAME?</v>
      </c>
      <c r="D2064" s="127">
        <f t="shared" ca="1" si="6401"/>
        <v>1</v>
      </c>
      <c r="E2064" s="204"/>
      <c r="F2064" s="93"/>
      <c r="G2064" s="206"/>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ca="1" si="6401"/>
        <v>#NAME?</v>
      </c>
      <c r="D2065" s="127">
        <f t="shared" ca="1" si="6401"/>
        <v>1</v>
      </c>
      <c r="E2065" s="204"/>
      <c r="F2065" s="93"/>
      <c r="G2065" s="206"/>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ca="1" si="6401"/>
        <v>#NAME?</v>
      </c>
      <c r="D2066" s="127">
        <f t="shared" ca="1" si="6401"/>
        <v>1</v>
      </c>
      <c r="E2066" s="204"/>
      <c r="F2066" s="93"/>
      <c r="G2066" s="206"/>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ca="1" si="6401"/>
        <v>#NAME?</v>
      </c>
      <c r="D2067" s="127">
        <f t="shared" ca="1" si="6401"/>
        <v>1</v>
      </c>
      <c r="E2067" s="204"/>
      <c r="F2067" s="93"/>
      <c r="G2067" s="206"/>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ca="1" si="6401"/>
        <v>#NAME?</v>
      </c>
      <c r="D2068" s="127">
        <f t="shared" ca="1" si="6401"/>
        <v>1</v>
      </c>
      <c r="E2068" s="204"/>
      <c r="F2068" s="93"/>
      <c r="G2068" s="206"/>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ca="1" si="6401"/>
        <v>#NAME?</v>
      </c>
      <c r="D2069" s="127">
        <f t="shared" ca="1" si="6401"/>
        <v>1</v>
      </c>
      <c r="E2069" s="204"/>
      <c r="F2069" s="93"/>
      <c r="G2069" s="206"/>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ca="1" si="6401"/>
        <v>#NAME?</v>
      </c>
      <c r="D2070" s="127">
        <f t="shared" ca="1" si="6401"/>
        <v>1</v>
      </c>
      <c r="E2070" s="204"/>
      <c r="F2070" s="93"/>
      <c r="G2070" s="206"/>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ca="1" si="6401"/>
        <v>#NAME?</v>
      </c>
      <c r="D2071" s="127">
        <f t="shared" ca="1" si="6401"/>
        <v>1</v>
      </c>
      <c r="E2071" s="204"/>
      <c r="F2071" s="136"/>
      <c r="G2071" s="206"/>
      <c r="H2071" s="209"/>
      <c r="I2071" s="209"/>
      <c r="J2071" s="210"/>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 ca="1">IF(_xlfn.ISFORMULA(E2077),MAX(INDEX('BASE FORMAÇÃO'!A:A,B2073+1),1),E2077)</f>
        <v>#NAME?</v>
      </c>
      <c r="D2073" s="127">
        <f t="shared" ref="D2073" ca="1" si="6442">IFERROR(IF(C2073=C2063,D2063+1,1),1)</f>
        <v>1</v>
      </c>
      <c r="E2073" s="38" t="s">
        <v>9</v>
      </c>
      <c r="F2073" s="73"/>
      <c r="G2073" s="38" t="s">
        <v>15</v>
      </c>
      <c r="H2073" s="135" t="e">
        <f>INDEX('BASE FORMAÇÃO'!B:B,B2073+1)</f>
        <v>#VALUE!</v>
      </c>
      <c r="I2073" s="181" t="s">
        <v>16</v>
      </c>
      <c r="J2073" s="6" t="e">
        <f>INDEX('BASE FORMAÇÃO'!K:K,B2073+1)</f>
        <v>#VALUE!</v>
      </c>
      <c r="K2073" s="65"/>
      <c r="L2073" s="188" t="s">
        <v>10</v>
      </c>
      <c r="M2073" s="190"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ca="1" si="6444"/>
        <v>#NAME?</v>
      </c>
      <c r="D2074" s="127">
        <f t="shared" ca="1" si="6444"/>
        <v>1</v>
      </c>
      <c r="E2074" s="192">
        <f t="shared" ref="E2074" ca="1" si="6445">D2073</f>
        <v>1</v>
      </c>
      <c r="F2074" s="92"/>
      <c r="G2074" s="194" t="s">
        <v>1</v>
      </c>
      <c r="H2074" s="197" t="e">
        <f>INDEX('BASE FORMAÇÃO'!C:C,B2073+1)</f>
        <v>#VALUE!</v>
      </c>
      <c r="I2074" s="197"/>
      <c r="J2074" s="198"/>
      <c r="K2074" s="66"/>
      <c r="L2074" s="189"/>
      <c r="M2074" s="191"/>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ca="1" si="6446"/>
        <v>#NAME?</v>
      </c>
      <c r="D2075" s="127">
        <f t="shared" ca="1" si="6446"/>
        <v>1</v>
      </c>
      <c r="E2075" s="193"/>
      <c r="F2075" s="93"/>
      <c r="G2075" s="195"/>
      <c r="H2075" s="199"/>
      <c r="I2075" s="199"/>
      <c r="J2075" s="200"/>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ca="1" si="6447"/>
        <v>#NAME?</v>
      </c>
      <c r="D2076" s="127">
        <f t="shared" ca="1" si="6401"/>
        <v>1</v>
      </c>
      <c r="E2076" s="38" t="s">
        <v>313</v>
      </c>
      <c r="F2076" s="93"/>
      <c r="G2076" s="196"/>
      <c r="H2076" s="201"/>
      <c r="I2076" s="201"/>
      <c r="J2076" s="202"/>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ca="1" si="6448"/>
        <v>#NAME?</v>
      </c>
      <c r="D2077" s="127">
        <f t="shared" ref="D2077:D2140" ca="1" si="6449">D2076</f>
        <v>1</v>
      </c>
      <c r="E2077" s="203" t="e">
        <f t="shared" ref="E2077" ca="1" si="6450">C2073</f>
        <v>#NAME?</v>
      </c>
      <c r="F2077" s="93"/>
      <c r="G2077" s="205" t="s">
        <v>304</v>
      </c>
      <c r="H2077" s="207"/>
      <c r="I2077" s="208"/>
      <c r="J2077" s="208"/>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ca="1" si="6453">C2077</f>
        <v>#NAME?</v>
      </c>
      <c r="D2078" s="127">
        <f t="shared" ca="1" si="6449"/>
        <v>1</v>
      </c>
      <c r="E2078" s="204"/>
      <c r="F2078" s="93"/>
      <c r="G2078" s="206"/>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ca="1" si="6454"/>
        <v>#NAME?</v>
      </c>
      <c r="D2079" s="127">
        <f t="shared" ca="1" si="6449"/>
        <v>1</v>
      </c>
      <c r="E2079" s="204"/>
      <c r="F2079" s="93"/>
      <c r="G2079" s="206"/>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ca="1" si="6460">C2079</f>
        <v>#NAME?</v>
      </c>
      <c r="D2080" s="127">
        <f t="shared" ca="1" si="6449"/>
        <v>1</v>
      </c>
      <c r="E2080" s="204"/>
      <c r="F2080" s="93"/>
      <c r="G2080" s="206"/>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ca="1" si="6460"/>
        <v>#NAME?</v>
      </c>
      <c r="D2081" s="127">
        <f t="shared" ca="1" si="6449"/>
        <v>1</v>
      </c>
      <c r="E2081" s="204"/>
      <c r="F2081" s="93"/>
      <c r="G2081" s="206"/>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ca="1" si="6460"/>
        <v>#NAME?</v>
      </c>
      <c r="D2082" s="127">
        <f t="shared" ca="1" si="6449"/>
        <v>1</v>
      </c>
      <c r="E2082" s="204"/>
      <c r="F2082" s="93"/>
      <c r="G2082" s="206"/>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ca="1" si="6460"/>
        <v>#NAME?</v>
      </c>
      <c r="D2083" s="127">
        <f t="shared" ca="1" si="6449"/>
        <v>1</v>
      </c>
      <c r="E2083" s="204"/>
      <c r="F2083" s="93"/>
      <c r="G2083" s="206"/>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ca="1" si="6460"/>
        <v>#NAME?</v>
      </c>
      <c r="D2084" s="127">
        <f t="shared" ca="1" si="6449"/>
        <v>1</v>
      </c>
      <c r="E2084" s="204"/>
      <c r="F2084" s="93"/>
      <c r="G2084" s="206"/>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ca="1" si="6460"/>
        <v>#NAME?</v>
      </c>
      <c r="D2085" s="127">
        <f t="shared" ca="1" si="6449"/>
        <v>1</v>
      </c>
      <c r="E2085" s="204"/>
      <c r="F2085" s="93"/>
      <c r="G2085" s="206"/>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ca="1" si="6460"/>
        <v>#NAME?</v>
      </c>
      <c r="D2086" s="127">
        <f t="shared" ca="1" si="6449"/>
        <v>1</v>
      </c>
      <c r="E2086" s="204"/>
      <c r="F2086" s="93"/>
      <c r="G2086" s="206"/>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ca="1" si="6460"/>
        <v>#NAME?</v>
      </c>
      <c r="D2087" s="127">
        <f t="shared" ca="1" si="6449"/>
        <v>1</v>
      </c>
      <c r="E2087" s="204"/>
      <c r="F2087" s="93"/>
      <c r="G2087" s="206"/>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ca="1" si="6460"/>
        <v>#NAME?</v>
      </c>
      <c r="D2088" s="127">
        <f t="shared" ca="1" si="6449"/>
        <v>1</v>
      </c>
      <c r="E2088" s="204"/>
      <c r="F2088" s="93"/>
      <c r="G2088" s="206"/>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ca="1" si="6460"/>
        <v>#NAME?</v>
      </c>
      <c r="D2089" s="127">
        <f t="shared" ca="1" si="6449"/>
        <v>1</v>
      </c>
      <c r="E2089" s="204"/>
      <c r="F2089" s="93"/>
      <c r="G2089" s="206"/>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ca="1" si="6460"/>
        <v>#NAME?</v>
      </c>
      <c r="D2090" s="127">
        <f t="shared" ca="1" si="6449"/>
        <v>1</v>
      </c>
      <c r="E2090" s="204"/>
      <c r="F2090" s="93"/>
      <c r="G2090" s="206"/>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ca="1" si="6460"/>
        <v>#NAME?</v>
      </c>
      <c r="D2091" s="127">
        <f t="shared" ca="1" si="6449"/>
        <v>1</v>
      </c>
      <c r="E2091" s="204"/>
      <c r="F2091" s="93"/>
      <c r="G2091" s="206"/>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ca="1" si="6460"/>
        <v>#NAME?</v>
      </c>
      <c r="D2092" s="127">
        <f t="shared" ca="1" si="6449"/>
        <v>1</v>
      </c>
      <c r="E2092" s="204"/>
      <c r="F2092" s="136"/>
      <c r="G2092" s="206"/>
      <c r="H2092" s="209"/>
      <c r="I2092" s="209"/>
      <c r="J2092" s="210"/>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 ca="1">IF(_xlfn.ISFORMULA(E2098),MAX(INDEX('BASE FORMAÇÃO'!A:A,B2094+1),1),E2098)</f>
        <v>#NAME?</v>
      </c>
      <c r="D2094" s="127">
        <f t="shared" ref="D2094" ca="1" si="6509">IFERROR(IF(C2094=C2084,D2084+1,1),1)</f>
        <v>1</v>
      </c>
      <c r="E2094" s="38" t="s">
        <v>9</v>
      </c>
      <c r="F2094" s="73"/>
      <c r="G2094" s="38" t="s">
        <v>15</v>
      </c>
      <c r="H2094" s="135" t="e">
        <f>INDEX('BASE FORMAÇÃO'!B:B,B2094+1)</f>
        <v>#VALUE!</v>
      </c>
      <c r="I2094" s="181" t="s">
        <v>16</v>
      </c>
      <c r="J2094" s="6" t="e">
        <f>INDEX('BASE FORMAÇÃO'!K:K,B2094+1)</f>
        <v>#VALUE!</v>
      </c>
      <c r="K2094" s="65"/>
      <c r="L2094" s="188" t="s">
        <v>10</v>
      </c>
      <c r="M2094" s="190"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ca="1" si="6511"/>
        <v>#NAME?</v>
      </c>
      <c r="D2095" s="127">
        <f t="shared" ca="1" si="6511"/>
        <v>1</v>
      </c>
      <c r="E2095" s="192">
        <f t="shared" ref="E2095" ca="1" si="6512">D2094</f>
        <v>1</v>
      </c>
      <c r="F2095" s="92"/>
      <c r="G2095" s="194" t="s">
        <v>1</v>
      </c>
      <c r="H2095" s="197" t="e">
        <f>INDEX('BASE FORMAÇÃO'!C:C,B2094+1)</f>
        <v>#VALUE!</v>
      </c>
      <c r="I2095" s="197"/>
      <c r="J2095" s="198"/>
      <c r="K2095" s="66"/>
      <c r="L2095" s="189"/>
      <c r="M2095" s="191"/>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ca="1" si="6513"/>
        <v>#NAME?</v>
      </c>
      <c r="D2096" s="127">
        <f t="shared" ca="1" si="6513"/>
        <v>1</v>
      </c>
      <c r="E2096" s="193"/>
      <c r="F2096" s="93"/>
      <c r="G2096" s="195"/>
      <c r="H2096" s="199"/>
      <c r="I2096" s="199"/>
      <c r="J2096" s="200"/>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ca="1" si="6514"/>
        <v>#NAME?</v>
      </c>
      <c r="D2097" s="127">
        <f t="shared" ca="1" si="6449"/>
        <v>1</v>
      </c>
      <c r="E2097" s="38" t="s">
        <v>313</v>
      </c>
      <c r="F2097" s="93"/>
      <c r="G2097" s="196"/>
      <c r="H2097" s="201"/>
      <c r="I2097" s="201"/>
      <c r="J2097" s="202"/>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ca="1" si="6515"/>
        <v>#NAME?</v>
      </c>
      <c r="D2098" s="127">
        <f t="shared" ca="1" si="6449"/>
        <v>1</v>
      </c>
      <c r="E2098" s="203" t="e">
        <f t="shared" ref="E2098" ca="1" si="6516">C2094</f>
        <v>#NAME?</v>
      </c>
      <c r="F2098" s="93"/>
      <c r="G2098" s="205" t="s">
        <v>304</v>
      </c>
      <c r="H2098" s="207"/>
      <c r="I2098" s="208"/>
      <c r="J2098" s="208"/>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ca="1" si="6519">C2098</f>
        <v>#NAME?</v>
      </c>
      <c r="D2099" s="127">
        <f t="shared" ca="1" si="6449"/>
        <v>1</v>
      </c>
      <c r="E2099" s="204"/>
      <c r="F2099" s="93"/>
      <c r="G2099" s="206"/>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ca="1" si="6520"/>
        <v>#NAME?</v>
      </c>
      <c r="D2100" s="127">
        <f t="shared" ca="1" si="6449"/>
        <v>1</v>
      </c>
      <c r="E2100" s="204"/>
      <c r="F2100" s="93"/>
      <c r="G2100" s="206"/>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ca="1" si="6526">C2100</f>
        <v>#NAME?</v>
      </c>
      <c r="D2101" s="127">
        <f t="shared" ca="1" si="6449"/>
        <v>1</v>
      </c>
      <c r="E2101" s="204"/>
      <c r="F2101" s="93"/>
      <c r="G2101" s="206"/>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ca="1" si="6460"/>
        <v>#NAME?</v>
      </c>
      <c r="D2102" s="127">
        <f t="shared" ca="1" si="6449"/>
        <v>1</v>
      </c>
      <c r="E2102" s="204"/>
      <c r="F2102" s="93"/>
      <c r="G2102" s="206"/>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ca="1" si="6460"/>
        <v>#NAME?</v>
      </c>
      <c r="D2103" s="127">
        <f t="shared" ca="1" si="6449"/>
        <v>1</v>
      </c>
      <c r="E2103" s="204"/>
      <c r="F2103" s="93"/>
      <c r="G2103" s="206"/>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ca="1" si="6460"/>
        <v>#NAME?</v>
      </c>
      <c r="D2104" s="127">
        <f t="shared" ca="1" si="6449"/>
        <v>1</v>
      </c>
      <c r="E2104" s="204"/>
      <c r="F2104" s="93"/>
      <c r="G2104" s="206"/>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ca="1" si="6460"/>
        <v>#NAME?</v>
      </c>
      <c r="D2105" s="127">
        <f t="shared" ca="1" si="6449"/>
        <v>1</v>
      </c>
      <c r="E2105" s="204"/>
      <c r="F2105" s="93"/>
      <c r="G2105" s="206"/>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ca="1" si="6460"/>
        <v>#NAME?</v>
      </c>
      <c r="D2106" s="127">
        <f t="shared" ca="1" si="6449"/>
        <v>1</v>
      </c>
      <c r="E2106" s="204"/>
      <c r="F2106" s="93"/>
      <c r="G2106" s="206"/>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ca="1" si="6460"/>
        <v>#NAME?</v>
      </c>
      <c r="D2107" s="127">
        <f t="shared" ca="1" si="6449"/>
        <v>1</v>
      </c>
      <c r="E2107" s="204"/>
      <c r="F2107" s="93"/>
      <c r="G2107" s="206"/>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ca="1" si="6460"/>
        <v>#NAME?</v>
      </c>
      <c r="D2108" s="127">
        <f t="shared" ca="1" si="6449"/>
        <v>1</v>
      </c>
      <c r="E2108" s="204"/>
      <c r="F2108" s="93"/>
      <c r="G2108" s="206"/>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ca="1" si="6460"/>
        <v>#NAME?</v>
      </c>
      <c r="D2109" s="127">
        <f t="shared" ca="1" si="6449"/>
        <v>1</v>
      </c>
      <c r="E2109" s="204"/>
      <c r="F2109" s="93"/>
      <c r="G2109" s="206"/>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ca="1" si="6460"/>
        <v>#NAME?</v>
      </c>
      <c r="D2110" s="127">
        <f t="shared" ca="1" si="6449"/>
        <v>1</v>
      </c>
      <c r="E2110" s="204"/>
      <c r="F2110" s="93"/>
      <c r="G2110" s="206"/>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ca="1" si="6460"/>
        <v>#NAME?</v>
      </c>
      <c r="D2111" s="127">
        <f t="shared" ca="1" si="6449"/>
        <v>1</v>
      </c>
      <c r="E2111" s="204"/>
      <c r="F2111" s="93"/>
      <c r="G2111" s="206"/>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ca="1" si="6460"/>
        <v>#NAME?</v>
      </c>
      <c r="D2112" s="127">
        <f t="shared" ca="1" si="6449"/>
        <v>1</v>
      </c>
      <c r="E2112" s="204"/>
      <c r="F2112" s="93"/>
      <c r="G2112" s="206"/>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ca="1" si="6460"/>
        <v>#NAME?</v>
      </c>
      <c r="D2113" s="127">
        <f t="shared" ca="1" si="6449"/>
        <v>1</v>
      </c>
      <c r="E2113" s="204"/>
      <c r="F2113" s="136"/>
      <c r="G2113" s="206"/>
      <c r="H2113" s="209"/>
      <c r="I2113" s="209"/>
      <c r="J2113" s="210"/>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 ca="1">IF(_xlfn.ISFORMULA(E2119),MAX(INDEX('BASE FORMAÇÃO'!A:A,B2115+1),1),E2119)</f>
        <v>#NAME?</v>
      </c>
      <c r="D2115" s="127">
        <f t="shared" ref="D2115" ca="1" si="6575">IFERROR(IF(C2115=C2105,D2105+1,1),1)</f>
        <v>1</v>
      </c>
      <c r="E2115" s="38" t="s">
        <v>9</v>
      </c>
      <c r="F2115" s="73"/>
      <c r="G2115" s="38" t="s">
        <v>15</v>
      </c>
      <c r="H2115" s="135" t="e">
        <f>INDEX('BASE FORMAÇÃO'!B:B,B2115+1)</f>
        <v>#VALUE!</v>
      </c>
      <c r="I2115" s="181" t="s">
        <v>16</v>
      </c>
      <c r="J2115" s="6" t="e">
        <f>INDEX('BASE FORMAÇÃO'!K:K,B2115+1)</f>
        <v>#VALUE!</v>
      </c>
      <c r="K2115" s="65"/>
      <c r="L2115" s="188" t="s">
        <v>10</v>
      </c>
      <c r="M2115" s="190"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ca="1" si="6577"/>
        <v>#NAME?</v>
      </c>
      <c r="D2116" s="127">
        <f t="shared" ca="1" si="6577"/>
        <v>1</v>
      </c>
      <c r="E2116" s="192">
        <f t="shared" ref="E2116" ca="1" si="6578">D2115</f>
        <v>1</v>
      </c>
      <c r="F2116" s="92"/>
      <c r="G2116" s="194" t="s">
        <v>1</v>
      </c>
      <c r="H2116" s="197" t="e">
        <f>INDEX('BASE FORMAÇÃO'!C:C,B2115+1)</f>
        <v>#VALUE!</v>
      </c>
      <c r="I2116" s="197"/>
      <c r="J2116" s="198"/>
      <c r="K2116" s="66"/>
      <c r="L2116" s="189"/>
      <c r="M2116" s="191"/>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ca="1" si="6579"/>
        <v>#NAME?</v>
      </c>
      <c r="D2117" s="127">
        <f t="shared" ca="1" si="6579"/>
        <v>1</v>
      </c>
      <c r="E2117" s="193"/>
      <c r="F2117" s="93"/>
      <c r="G2117" s="195"/>
      <c r="H2117" s="199"/>
      <c r="I2117" s="199"/>
      <c r="J2117" s="200"/>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ca="1" si="6580"/>
        <v>#NAME?</v>
      </c>
      <c r="D2118" s="127">
        <f t="shared" ca="1" si="6449"/>
        <v>1</v>
      </c>
      <c r="E2118" s="38" t="s">
        <v>313</v>
      </c>
      <c r="F2118" s="93"/>
      <c r="G2118" s="196"/>
      <c r="H2118" s="201"/>
      <c r="I2118" s="201"/>
      <c r="J2118" s="202"/>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ca="1" si="6581"/>
        <v>#NAME?</v>
      </c>
      <c r="D2119" s="127">
        <f t="shared" ca="1" si="6449"/>
        <v>1</v>
      </c>
      <c r="E2119" s="203" t="e">
        <f t="shared" ref="E2119" ca="1" si="6582">C2115</f>
        <v>#NAME?</v>
      </c>
      <c r="F2119" s="93"/>
      <c r="G2119" s="205" t="s">
        <v>304</v>
      </c>
      <c r="H2119" s="207"/>
      <c r="I2119" s="208"/>
      <c r="J2119" s="208"/>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ca="1" si="6585">C2119</f>
        <v>#NAME?</v>
      </c>
      <c r="D2120" s="127">
        <f t="shared" ca="1" si="6449"/>
        <v>1</v>
      </c>
      <c r="E2120" s="204"/>
      <c r="F2120" s="93"/>
      <c r="G2120" s="206"/>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ca="1" si="6586"/>
        <v>#NAME?</v>
      </c>
      <c r="D2121" s="127">
        <f t="shared" ca="1" si="6449"/>
        <v>1</v>
      </c>
      <c r="E2121" s="204"/>
      <c r="F2121" s="93"/>
      <c r="G2121" s="206"/>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ca="1" si="6592">C2121</f>
        <v>#NAME?</v>
      </c>
      <c r="D2122" s="127">
        <f t="shared" ca="1" si="6449"/>
        <v>1</v>
      </c>
      <c r="E2122" s="204"/>
      <c r="F2122" s="93"/>
      <c r="G2122" s="206"/>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ca="1" si="6460"/>
        <v>#NAME?</v>
      </c>
      <c r="D2123" s="127">
        <f t="shared" ca="1" si="6449"/>
        <v>1</v>
      </c>
      <c r="E2123" s="204"/>
      <c r="F2123" s="93"/>
      <c r="G2123" s="206"/>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ca="1" si="6460"/>
        <v>#NAME?</v>
      </c>
      <c r="D2124" s="127">
        <f t="shared" ca="1" si="6449"/>
        <v>1</v>
      </c>
      <c r="E2124" s="204"/>
      <c r="F2124" s="93"/>
      <c r="G2124" s="206"/>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ca="1" si="6460"/>
        <v>#NAME?</v>
      </c>
      <c r="D2125" s="127">
        <f t="shared" ca="1" si="6449"/>
        <v>1</v>
      </c>
      <c r="E2125" s="204"/>
      <c r="F2125" s="93"/>
      <c r="G2125" s="206"/>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ca="1" si="6460"/>
        <v>#NAME?</v>
      </c>
      <c r="D2126" s="127">
        <f t="shared" ca="1" si="6449"/>
        <v>1</v>
      </c>
      <c r="E2126" s="204"/>
      <c r="F2126" s="93"/>
      <c r="G2126" s="206"/>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ca="1" si="6460"/>
        <v>#NAME?</v>
      </c>
      <c r="D2127" s="127">
        <f t="shared" ca="1" si="6449"/>
        <v>1</v>
      </c>
      <c r="E2127" s="204"/>
      <c r="F2127" s="93"/>
      <c r="G2127" s="206"/>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ca="1" si="6460"/>
        <v>#NAME?</v>
      </c>
      <c r="D2128" s="127">
        <f t="shared" ca="1" si="6449"/>
        <v>1</v>
      </c>
      <c r="E2128" s="204"/>
      <c r="F2128" s="93"/>
      <c r="G2128" s="206"/>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ca="1" si="6460"/>
        <v>#NAME?</v>
      </c>
      <c r="D2129" s="127">
        <f t="shared" ca="1" si="6449"/>
        <v>1</v>
      </c>
      <c r="E2129" s="204"/>
      <c r="F2129" s="93"/>
      <c r="G2129" s="206"/>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ca="1" si="6460"/>
        <v>#NAME?</v>
      </c>
      <c r="D2130" s="127">
        <f t="shared" ca="1" si="6449"/>
        <v>1</v>
      </c>
      <c r="E2130" s="204"/>
      <c r="F2130" s="93"/>
      <c r="G2130" s="206"/>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ca="1" si="6460"/>
        <v>#NAME?</v>
      </c>
      <c r="D2131" s="127">
        <f t="shared" ca="1" si="6449"/>
        <v>1</v>
      </c>
      <c r="E2131" s="204"/>
      <c r="F2131" s="93"/>
      <c r="G2131" s="206"/>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ca="1" si="6460"/>
        <v>#NAME?</v>
      </c>
      <c r="D2132" s="127">
        <f t="shared" ca="1" si="6449"/>
        <v>1</v>
      </c>
      <c r="E2132" s="204"/>
      <c r="F2132" s="93"/>
      <c r="G2132" s="206"/>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ca="1" si="6460"/>
        <v>#NAME?</v>
      </c>
      <c r="D2133" s="127">
        <f t="shared" ca="1" si="6449"/>
        <v>1</v>
      </c>
      <c r="E2133" s="204"/>
      <c r="F2133" s="93"/>
      <c r="G2133" s="206"/>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ca="1" si="6460"/>
        <v>#NAME?</v>
      </c>
      <c r="D2134" s="127">
        <f t="shared" ca="1" si="6449"/>
        <v>1</v>
      </c>
      <c r="E2134" s="204"/>
      <c r="F2134" s="136"/>
      <c r="G2134" s="206"/>
      <c r="H2134" s="209"/>
      <c r="I2134" s="209"/>
      <c r="J2134" s="210"/>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 ca="1">IF(_xlfn.ISFORMULA(E2140),MAX(INDEX('BASE FORMAÇÃO'!A:A,B2136+1),1),E2140)</f>
        <v>#NAME?</v>
      </c>
      <c r="D2136" s="127">
        <f t="shared" ref="D2136" ca="1" si="6641">IFERROR(IF(C2136=C2126,D2126+1,1),1)</f>
        <v>1</v>
      </c>
      <c r="E2136" s="38" t="s">
        <v>9</v>
      </c>
      <c r="F2136" s="73"/>
      <c r="G2136" s="38" t="s">
        <v>15</v>
      </c>
      <c r="H2136" s="135" t="e">
        <f>INDEX('BASE FORMAÇÃO'!B:B,B2136+1)</f>
        <v>#VALUE!</v>
      </c>
      <c r="I2136" s="181" t="s">
        <v>16</v>
      </c>
      <c r="J2136" s="6" t="e">
        <f>INDEX('BASE FORMAÇÃO'!K:K,B2136+1)</f>
        <v>#VALUE!</v>
      </c>
      <c r="K2136" s="65"/>
      <c r="L2136" s="188" t="s">
        <v>10</v>
      </c>
      <c r="M2136" s="190"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ca="1" si="6643"/>
        <v>#NAME?</v>
      </c>
      <c r="D2137" s="127">
        <f t="shared" ca="1" si="6643"/>
        <v>1</v>
      </c>
      <c r="E2137" s="192">
        <f t="shared" ref="E2137" ca="1" si="6644">D2136</f>
        <v>1</v>
      </c>
      <c r="F2137" s="92"/>
      <c r="G2137" s="194" t="s">
        <v>1</v>
      </c>
      <c r="H2137" s="197" t="e">
        <f>INDEX('BASE FORMAÇÃO'!C:C,B2136+1)</f>
        <v>#VALUE!</v>
      </c>
      <c r="I2137" s="197"/>
      <c r="J2137" s="198"/>
      <c r="K2137" s="66"/>
      <c r="L2137" s="189"/>
      <c r="M2137" s="191"/>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ca="1" si="6645"/>
        <v>#NAME?</v>
      </c>
      <c r="D2138" s="127">
        <f t="shared" ca="1" si="6645"/>
        <v>1</v>
      </c>
      <c r="E2138" s="193"/>
      <c r="F2138" s="93"/>
      <c r="G2138" s="195"/>
      <c r="H2138" s="199"/>
      <c r="I2138" s="199"/>
      <c r="J2138" s="200"/>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ca="1" si="6646"/>
        <v>#NAME?</v>
      </c>
      <c r="D2139" s="127">
        <f t="shared" ca="1" si="6449"/>
        <v>1</v>
      </c>
      <c r="E2139" s="38" t="s">
        <v>313</v>
      </c>
      <c r="F2139" s="93"/>
      <c r="G2139" s="196"/>
      <c r="H2139" s="201"/>
      <c r="I2139" s="201"/>
      <c r="J2139" s="202"/>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ca="1" si="6647"/>
        <v>#NAME?</v>
      </c>
      <c r="D2140" s="127">
        <f t="shared" ca="1" si="6449"/>
        <v>1</v>
      </c>
      <c r="E2140" s="203" t="e">
        <f t="shared" ref="E2140" ca="1" si="6648">C2136</f>
        <v>#NAME?</v>
      </c>
      <c r="F2140" s="93"/>
      <c r="G2140" s="205" t="s">
        <v>304</v>
      </c>
      <c r="H2140" s="207"/>
      <c r="I2140" s="208"/>
      <c r="J2140" s="208"/>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ca="1" si="6651">C2140</f>
        <v>#NAME?</v>
      </c>
      <c r="D2141" s="127">
        <f t="shared" ref="D2141:D2176" ca="1" si="6652">D2140</f>
        <v>1</v>
      </c>
      <c r="E2141" s="204"/>
      <c r="F2141" s="93"/>
      <c r="G2141" s="206"/>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ca="1" si="6653"/>
        <v>#NAME?</v>
      </c>
      <c r="D2142" s="127">
        <f t="shared" ca="1" si="6652"/>
        <v>1</v>
      </c>
      <c r="E2142" s="204"/>
      <c r="F2142" s="93"/>
      <c r="G2142" s="206"/>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ca="1" si="6659">C2142</f>
        <v>#NAME?</v>
      </c>
      <c r="D2143" s="127">
        <f t="shared" ca="1" si="6652"/>
        <v>1</v>
      </c>
      <c r="E2143" s="204"/>
      <c r="F2143" s="93"/>
      <c r="G2143" s="206"/>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ca="1" si="6659"/>
        <v>#NAME?</v>
      </c>
      <c r="D2144" s="127">
        <f t="shared" ca="1" si="6652"/>
        <v>1</v>
      </c>
      <c r="E2144" s="204"/>
      <c r="F2144" s="93"/>
      <c r="G2144" s="206"/>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ca="1" si="6659"/>
        <v>#NAME?</v>
      </c>
      <c r="D2145" s="127">
        <f t="shared" ca="1" si="6652"/>
        <v>1</v>
      </c>
      <c r="E2145" s="204"/>
      <c r="F2145" s="93"/>
      <c r="G2145" s="206"/>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ca="1" si="6659"/>
        <v>#NAME?</v>
      </c>
      <c r="D2146" s="127">
        <f t="shared" ca="1" si="6652"/>
        <v>1</v>
      </c>
      <c r="E2146" s="204"/>
      <c r="F2146" s="93"/>
      <c r="G2146" s="206"/>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ca="1" si="6659"/>
        <v>#NAME?</v>
      </c>
      <c r="D2147" s="127">
        <f t="shared" ca="1" si="6652"/>
        <v>1</v>
      </c>
      <c r="E2147" s="204"/>
      <c r="F2147" s="93"/>
      <c r="G2147" s="206"/>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ca="1" si="6659"/>
        <v>#NAME?</v>
      </c>
      <c r="D2148" s="127">
        <f t="shared" ca="1" si="6652"/>
        <v>1</v>
      </c>
      <c r="E2148" s="204"/>
      <c r="F2148" s="93"/>
      <c r="G2148" s="206"/>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ca="1" si="6659"/>
        <v>#NAME?</v>
      </c>
      <c r="D2149" s="127">
        <f t="shared" ca="1" si="6652"/>
        <v>1</v>
      </c>
      <c r="E2149" s="204"/>
      <c r="F2149" s="93"/>
      <c r="G2149" s="206"/>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ca="1" si="6659"/>
        <v>#NAME?</v>
      </c>
      <c r="D2150" s="127">
        <f t="shared" ca="1" si="6652"/>
        <v>1</v>
      </c>
      <c r="E2150" s="204"/>
      <c r="F2150" s="93"/>
      <c r="G2150" s="206"/>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ca="1" si="6659"/>
        <v>#NAME?</v>
      </c>
      <c r="D2151" s="127">
        <f t="shared" ca="1" si="6652"/>
        <v>1</v>
      </c>
      <c r="E2151" s="204"/>
      <c r="F2151" s="93"/>
      <c r="G2151" s="206"/>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ca="1" si="6659"/>
        <v>#NAME?</v>
      </c>
      <c r="D2152" s="127">
        <f t="shared" ca="1" si="6652"/>
        <v>1</v>
      </c>
      <c r="E2152" s="204"/>
      <c r="F2152" s="93"/>
      <c r="G2152" s="206"/>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ca="1" si="6659"/>
        <v>#NAME?</v>
      </c>
      <c r="D2153" s="127">
        <f t="shared" ca="1" si="6652"/>
        <v>1</v>
      </c>
      <c r="E2153" s="204"/>
      <c r="F2153" s="93"/>
      <c r="G2153" s="206"/>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ca="1" si="6659"/>
        <v>#NAME?</v>
      </c>
      <c r="D2154" s="127">
        <f t="shared" ca="1" si="6652"/>
        <v>1</v>
      </c>
      <c r="E2154" s="204"/>
      <c r="F2154" s="93"/>
      <c r="G2154" s="206"/>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ca="1" si="6659"/>
        <v>#NAME?</v>
      </c>
      <c r="D2155" s="127">
        <f t="shared" ca="1" si="6652"/>
        <v>1</v>
      </c>
      <c r="E2155" s="204"/>
      <c r="F2155" s="136"/>
      <c r="G2155" s="206"/>
      <c r="H2155" s="209"/>
      <c r="I2155" s="209"/>
      <c r="J2155" s="210"/>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 ca="1">IF(_xlfn.ISFORMULA(E2161),MAX(INDEX('BASE FORMAÇÃO'!A:A,B2157+1),1),E2161)</f>
        <v>#NAME?</v>
      </c>
      <c r="D2157" s="127">
        <f t="shared" ref="D2157" ca="1" si="6708">IFERROR(IF(C2157=C2147,D2147+1,1),1)</f>
        <v>1</v>
      </c>
      <c r="E2157" s="38" t="s">
        <v>9</v>
      </c>
      <c r="F2157" s="73"/>
      <c r="G2157" s="38" t="s">
        <v>15</v>
      </c>
      <c r="H2157" s="135" t="e">
        <f>INDEX('BASE FORMAÇÃO'!B:B,B2157+1)</f>
        <v>#VALUE!</v>
      </c>
      <c r="I2157" s="181" t="s">
        <v>16</v>
      </c>
      <c r="J2157" s="6" t="e">
        <f>INDEX('BASE FORMAÇÃO'!K:K,B2157+1)</f>
        <v>#VALUE!</v>
      </c>
      <c r="K2157" s="65"/>
      <c r="L2157" s="188" t="s">
        <v>10</v>
      </c>
      <c r="M2157" s="190"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ca="1" si="6710"/>
        <v>#NAME?</v>
      </c>
      <c r="D2158" s="127">
        <f t="shared" ca="1" si="6710"/>
        <v>1</v>
      </c>
      <c r="E2158" s="192">
        <f t="shared" ref="E2158" ca="1" si="6711">D2157</f>
        <v>1</v>
      </c>
      <c r="F2158" s="92"/>
      <c r="G2158" s="194" t="s">
        <v>1</v>
      </c>
      <c r="H2158" s="197" t="e">
        <f>INDEX('BASE FORMAÇÃO'!C:C,B2157+1)</f>
        <v>#VALUE!</v>
      </c>
      <c r="I2158" s="197"/>
      <c r="J2158" s="198"/>
      <c r="K2158" s="66"/>
      <c r="L2158" s="189"/>
      <c r="M2158" s="191"/>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ca="1" si="6712"/>
        <v>#NAME?</v>
      </c>
      <c r="D2159" s="127">
        <f t="shared" ca="1" si="6712"/>
        <v>1</v>
      </c>
      <c r="E2159" s="193"/>
      <c r="F2159" s="93"/>
      <c r="G2159" s="195"/>
      <c r="H2159" s="199"/>
      <c r="I2159" s="199"/>
      <c r="J2159" s="200"/>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ca="1" si="6713"/>
        <v>#NAME?</v>
      </c>
      <c r="D2160" s="127">
        <f t="shared" ca="1" si="6652"/>
        <v>1</v>
      </c>
      <c r="E2160" s="38" t="s">
        <v>313</v>
      </c>
      <c r="F2160" s="93"/>
      <c r="G2160" s="196"/>
      <c r="H2160" s="201"/>
      <c r="I2160" s="201"/>
      <c r="J2160" s="202"/>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ca="1" si="6714"/>
        <v>#NAME?</v>
      </c>
      <c r="D2161" s="127">
        <f t="shared" ca="1" si="6652"/>
        <v>1</v>
      </c>
      <c r="E2161" s="203" t="e">
        <f t="shared" ref="E2161" ca="1" si="6715">C2157</f>
        <v>#NAME?</v>
      </c>
      <c r="F2161" s="93"/>
      <c r="G2161" s="205" t="s">
        <v>304</v>
      </c>
      <c r="H2161" s="207"/>
      <c r="I2161" s="208"/>
      <c r="J2161" s="208"/>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ca="1" si="6718">C2161</f>
        <v>#NAME?</v>
      </c>
      <c r="D2162" s="127">
        <f t="shared" ca="1" si="6652"/>
        <v>1</v>
      </c>
      <c r="E2162" s="204"/>
      <c r="F2162" s="93"/>
      <c r="G2162" s="206"/>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ca="1" si="6719"/>
        <v>#NAME?</v>
      </c>
      <c r="D2163" s="127">
        <f t="shared" ca="1" si="6652"/>
        <v>1</v>
      </c>
      <c r="E2163" s="204"/>
      <c r="F2163" s="93"/>
      <c r="G2163" s="206"/>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ca="1" si="6725">C2163</f>
        <v>#NAME?</v>
      </c>
      <c r="D2164" s="127">
        <f t="shared" ca="1" si="6652"/>
        <v>1</v>
      </c>
      <c r="E2164" s="204"/>
      <c r="F2164" s="93"/>
      <c r="G2164" s="206"/>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ca="1" si="6659"/>
        <v>#NAME?</v>
      </c>
      <c r="D2165" s="127">
        <f t="shared" ca="1" si="6652"/>
        <v>1</v>
      </c>
      <c r="E2165" s="204"/>
      <c r="F2165" s="93"/>
      <c r="G2165" s="206"/>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ca="1" si="6659"/>
        <v>#NAME?</v>
      </c>
      <c r="D2166" s="127">
        <f t="shared" ca="1" si="6652"/>
        <v>1</v>
      </c>
      <c r="E2166" s="204"/>
      <c r="F2166" s="93"/>
      <c r="G2166" s="206"/>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ca="1" si="6659"/>
        <v>#NAME?</v>
      </c>
      <c r="D2167" s="127">
        <f t="shared" ca="1" si="6652"/>
        <v>1</v>
      </c>
      <c r="E2167" s="204"/>
      <c r="F2167" s="93"/>
      <c r="G2167" s="206"/>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ca="1" si="6659"/>
        <v>#NAME?</v>
      </c>
      <c r="D2168" s="127">
        <f t="shared" ca="1" si="6652"/>
        <v>1</v>
      </c>
      <c r="E2168" s="204"/>
      <c r="F2168" s="93"/>
      <c r="G2168" s="206"/>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ca="1" si="6659"/>
        <v>#NAME?</v>
      </c>
      <c r="D2169" s="127">
        <f t="shared" ca="1" si="6652"/>
        <v>1</v>
      </c>
      <c r="E2169" s="204"/>
      <c r="F2169" s="93"/>
      <c r="G2169" s="206"/>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ca="1" si="6659"/>
        <v>#NAME?</v>
      </c>
      <c r="D2170" s="127">
        <f t="shared" ca="1" si="6652"/>
        <v>1</v>
      </c>
      <c r="E2170" s="204"/>
      <c r="F2170" s="93"/>
      <c r="G2170" s="206"/>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ca="1" si="6659"/>
        <v>#NAME?</v>
      </c>
      <c r="D2171" s="127">
        <f t="shared" ca="1" si="6652"/>
        <v>1</v>
      </c>
      <c r="E2171" s="204"/>
      <c r="F2171" s="93"/>
      <c r="G2171" s="206"/>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ca="1" si="6659"/>
        <v>#NAME?</v>
      </c>
      <c r="D2172" s="127">
        <f t="shared" ca="1" si="6652"/>
        <v>1</v>
      </c>
      <c r="E2172" s="204"/>
      <c r="F2172" s="93"/>
      <c r="G2172" s="206"/>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ca="1" si="6659"/>
        <v>#NAME?</v>
      </c>
      <c r="D2173" s="127">
        <f t="shared" ca="1" si="6652"/>
        <v>1</v>
      </c>
      <c r="E2173" s="204"/>
      <c r="F2173" s="93"/>
      <c r="G2173" s="206"/>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ca="1" si="6659"/>
        <v>#NAME?</v>
      </c>
      <c r="D2174" s="127">
        <f t="shared" ca="1" si="6652"/>
        <v>1</v>
      </c>
      <c r="E2174" s="204"/>
      <c r="F2174" s="93"/>
      <c r="G2174" s="206"/>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ca="1" si="6659"/>
        <v>#NAME?</v>
      </c>
      <c r="D2175" s="127">
        <f t="shared" ca="1" si="6652"/>
        <v>1</v>
      </c>
      <c r="E2175" s="204"/>
      <c r="F2175" s="93"/>
      <c r="G2175" s="206"/>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ca="1" si="6659"/>
        <v>#NAME?</v>
      </c>
      <c r="D2176" s="127">
        <f t="shared" ca="1" si="6652"/>
        <v>1</v>
      </c>
      <c r="E2176" s="204"/>
      <c r="F2176" s="136"/>
      <c r="G2176" s="206"/>
      <c r="H2176" s="209"/>
      <c r="I2176" s="209"/>
      <c r="J2176" s="210"/>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4 A17:D34 F19:XFD34 A36:O37 A38:D55 F40: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P246:R249 P225:R228 P204:R207 P183:R186 P162:R165 P141:R144 P120:R123 P78:R81 F17:O18 A15:O16 V15:XFD18 F38:O39 T36:XFD39 P57:T60 P99:S102">
    <cfRule type="containsText" dxfId="30" priority="12" operator="containsText" text="DESCARTADO">
      <formula>NOT(ISERROR(SEARCH("DESCARTADO",A1)))</formula>
    </cfRule>
  </conditionalFormatting>
  <conditionalFormatting sqref="A1:XFD3 Y4:XFD9 A10:XFD14 F19:XFD34 A36:O37 F40: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P246:R249 P225:R228 P204:R207 P183:R186 P162:R165 P141:R144 P120:R123 P78:R81 F17:O18 A15:O16 V15:XFD18 F38:O39 T36:XFD39 P57:T60 P99:S102">
    <cfRule type="expression" dxfId="29" priority="550">
      <formula>AND($B$8, OR($G1="GMAT",$G1="DESCRIÇÃO",$L1="QUANTIDADE",$L1="UNIDADE"), OR(COLUMN(A1)=8,COLUMN(A1)=13,COLUMN(A1)&gt;15), NOT(AND($L1="PREÇO REFERÊNCIA",COLUMN(A1)=13)), NOT(AND($G1="GMAT",COLUMN(A1)=8)), NOT(AND($O1="OBS",COLUMN(A1)&gt;15)) )</formula>
    </cfRule>
  </conditionalFormatting>
  <conditionalFormatting sqref="A1:XFD7 A8:L8 O8 Q8:XFD9 A9:K9 A10:XFD14 A19:XFD35 A15:O18 V15:XFD18 A36:O39 T36:XFD39 A40:XFD1048576">
    <cfRule type="expression" dxfId="28" priority="51"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7" priority="570" operator="containsText" text="DESCARTADO">
      <formula>NOT(ISERROR(SEARCH("DESCARTADO",E18)))</formula>
    </cfRule>
    <cfRule type="expression" dxfId="26" priority="571" stopIfTrue="1">
      <formula>ISERR($B19)</formula>
    </cfRule>
  </conditionalFormatting>
  <conditionalFormatting sqref="H5 O5:P6 O7:O8 H8">
    <cfRule type="expression" dxfId="25" priority="460">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24" priority="566">
      <formula>AND($B$8, OR($G9="GMAT",$G9="DESCRIÇÃO",$L9="QUANTIDADE",$L9="UNIDADE"), OR(COLUMN(E8)=8,COLUMN(E8)=13,COLUMN(E8)&gt;15), NOT(AND($L9="PREÇO REFERÊNCIA",COLUMN(E8)=13)), NOT(AND($G9="GMAT",COLUMN(E8)=8)), NOT(AND($O9="OBS",COLUMN(E8)&gt;15)) )</formula>
    </cfRule>
  </conditionalFormatting>
  <conditionalFormatting sqref="V1:AAI1048576">
    <cfRule type="expression" dxfId="23" priority="257" stopIfTrue="1">
      <formula>COUNT(U:V)=0</formula>
    </cfRule>
  </conditionalFormatting>
  <conditionalFormatting sqref="P15:U18">
    <cfRule type="containsText" dxfId="22" priority="4" operator="containsText" text="DESCARTADO">
      <formula>NOT(ISERROR(SEARCH("DESCARTADO",P15)))</formula>
    </cfRule>
  </conditionalFormatting>
  <conditionalFormatting sqref="P15:U18">
    <cfRule type="expression" dxfId="21" priority="6">
      <formula>AND($B$8, OR($G15="GMAT",$G15="DESCRIÇÃO",$L15="QUANTIDADE",$L15="UNIDADE"), OR(COLUMN(P15)=8,COLUMN(P15)=13,COLUMN(P15)&gt;15), NOT(AND($L15="PREÇO REFERÊNCIA",COLUMN(P15)=13)), NOT(AND($G15="GMAT",COLUMN(P15)=8)), NOT(AND($O15="OBS",COLUMN(P15)&gt;15)) )</formula>
    </cfRule>
  </conditionalFormatting>
  <conditionalFormatting sqref="P15:U18">
    <cfRule type="expression" dxfId="20" priority="5" stopIfTrue="1">
      <formula>ISERR($B15)</formula>
    </cfRule>
  </conditionalFormatting>
  <conditionalFormatting sqref="P36:S39">
    <cfRule type="containsText" dxfId="19" priority="1" operator="containsText" text="DESCARTADO">
      <formula>NOT(ISERROR(SEARCH("DESCARTADO",P36)))</formula>
    </cfRule>
  </conditionalFormatting>
  <conditionalFormatting sqref="P36:S39">
    <cfRule type="expression" dxfId="18" priority="3">
      <formula>AND($B$8, OR($G36="GMAT",$G36="DESCRIÇÃO",$L36="QUANTIDADE",$L36="UNIDADE"), OR(COLUMN(P36)=8,COLUMN(P36)=13,COLUMN(P36)&gt;15), NOT(AND($L36="PREÇO REFERÊNCIA",COLUMN(P36)=13)), NOT(AND($G36="GMAT",COLUMN(P36)=8)), NOT(AND($O36="OBS",COLUMN(P36)&gt;15)) )</formula>
    </cfRule>
  </conditionalFormatting>
  <conditionalFormatting sqref="P36:S39">
    <cfRule type="expression" dxfId="17" priority="2" stopIfTrue="1">
      <formula>ISERR($B36)</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7" t="s">
        <v>305</v>
      </c>
      <c r="F2" s="238"/>
      <c r="G2" s="238"/>
      <c r="H2" s="238"/>
      <c r="I2" s="238"/>
      <c r="J2" s="238"/>
      <c r="K2" s="238"/>
      <c r="L2" s="239"/>
    </row>
    <row r="3" spans="2:14" ht="21" x14ac:dyDescent="0.35">
      <c r="E3" s="240" t="str">
        <f>'MAPA DE PREÇOS'!H5</f>
        <v>SECRETARIA MUNICIPAL DA SAÚDE (SMS)</v>
      </c>
      <c r="F3" s="241"/>
      <c r="G3" s="241"/>
      <c r="H3" s="241"/>
      <c r="I3" s="241"/>
      <c r="J3" s="241"/>
      <c r="K3" s="241"/>
      <c r="L3" s="242"/>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t="str">
        <f ca="1">IFERROR(VLOOKUP(B5,'MAPA DE PREÇOS'!B:D,2,FALSE),"")</f>
        <v/>
      </c>
      <c r="D5" s="41">
        <f ca="1">IFERROR(VLOOKUP(B5,'MAPA DE PREÇOS'!B:D,3,FALSE),"")</f>
        <v>1</v>
      </c>
      <c r="E5" s="243">
        <f t="shared" ref="E5:E36" ca="1" si="0">IF($B4="","",IF($C5=$C2,D5,IF($C5=$C3,"Item",IF(AND(MAX(C:C)&gt;1,$C5=$C4),CONCATENATE("LOTE ",C5),""))))</f>
        <v>1</v>
      </c>
      <c r="F5" s="244"/>
      <c r="G5" s="244"/>
      <c r="H5" s="244"/>
      <c r="I5" s="244"/>
      <c r="J5" s="244"/>
      <c r="K5" s="244"/>
      <c r="L5" s="245"/>
    </row>
    <row r="6" spans="2:14" x14ac:dyDescent="0.25">
      <c r="B6" s="41">
        <f ca="1">IFERROR(IF(C5=C2,IF(B5+1&lt;='MAPA DE PREÇOS'!$H$8,B5+1,""),B5),"")</f>
        <v>2</v>
      </c>
      <c r="C6" s="41" t="str">
        <f ca="1">IFERROR(VLOOKUP(B6,'MAPA DE PREÇOS'!B:D,2,FALSE),"")</f>
        <v/>
      </c>
      <c r="D6" s="41">
        <f ca="1">IFERROR(VLOOKUP(B6,'MAPA DE PREÇOS'!B:D,3,FALSE),"")</f>
        <v>1</v>
      </c>
      <c r="E6" s="82">
        <f t="shared" ca="1" si="0"/>
        <v>1</v>
      </c>
      <c r="F6" s="82">
        <f ca="1">IF($B5="","",IF($C6=$C3,INDEX('MAPA DE PREÇOS'!$H:$H,MATCH($B6,'MAPA DE PREÇOS'!$B:$B)-19),IF($C6=$C4,"Código","")))</f>
        <v>0</v>
      </c>
      <c r="G6" s="145" t="str">
        <f ca="1">IF($B5="","",IF($C6=$C3,IF('BASE EDITAL'!$C$2="",INDEX('MAPA DE PREÇOS'!H:H,MATCH(EDITAL!B6,'MAPA DE PREÇOS'!B:B,0)+1),UPPER(INDEX('BASE EDITAL'!$C:$C,EDITAL!B6+1))),IF($C6=$C4,"Especificação do Objeto","")))</f>
        <v>Folha 2</v>
      </c>
      <c r="H6" s="84">
        <f ca="1">IF($B5="","",IF($C6=$C3,INDEX('MAPA DE PREÇOS'!$M:$M,MATCH($B6,'MAPA DE PREÇOS'!$B:$B)-16),IF($C6=$C4,"Unidade","")))</f>
        <v>0</v>
      </c>
      <c r="I6" s="84">
        <f ca="1">IF($B5="","",IF($C6=$C3,INDEX('MAPA DE PREÇOS'!$M:$M,MATCH($B6,'MAPA DE PREÇOS'!$B:$B)-17),IF($C6=$C4,"Quant.","")))</f>
        <v>1000</v>
      </c>
      <c r="J6" s="60">
        <f ca="1">IF(AND(COUNTBLANK($B3:$B5)=2,$B5="",$B4="",MAX(C:C)&gt;1),"Total Estimado",IF($B5="","",IF($C6=$C3,INDEX('MAPA DE PREÇOS'!$M:$M,MATCH($B6,'MAPA DE PREÇOS'!$B:$B)-19),IF($C6=$C4,"Valor Unit. (R$)",IF(AND($C6&lt;&gt;$C5,$J5&lt;&gt;""),IF(MAX(C:C)=1,"Total Estimado","Subtotal"),"")))))</f>
        <v>0.11219999999999999</v>
      </c>
      <c r="K6" s="75">
        <f ca="1">IFERROR(IF(AND(COUNTBLANK($B3:$B5)=2,$B5="",$B4="",MAX(C:C)&gt;1),SUM($K$3:K5)/2,IF($B5="","",IF($C6=$C3,ROUND(J6*I6,2),IF($C6=$C4,"Total Item (R$)",IF(AND($C6&lt;&gt;$C5,$J5&lt;&gt;""),SUMIFS(K:K,C:C,C5,J:J,"&lt;&gt;Subtotal"),""))))),"")</f>
        <v>112.2</v>
      </c>
      <c r="L6" s="75" t="str">
        <f t="shared" ref="L6:L107" ca="1" si="1">IF($B5="","",IF($C6=$C3,"",IF($C6=$C4,"Benefício ME/EPP","")))</f>
        <v/>
      </c>
    </row>
    <row r="7" spans="2:14" x14ac:dyDescent="0.25">
      <c r="B7" s="41">
        <f ca="1">IFERROR(IF(C6=C3,IF(B6+1&lt;='MAPA DE PREÇOS'!$H$8,B6+1,""),B6),"")</f>
        <v>3</v>
      </c>
      <c r="C7" s="41" t="str">
        <f ca="1">IFERROR(VLOOKUP(B7,'MAPA DE PREÇOS'!B:D,2,FALSE),"")</f>
        <v/>
      </c>
      <c r="D7" s="41">
        <f ca="1">IFERROR(VLOOKUP(B7,'MAPA DE PREÇOS'!B:D,3,FALSE),"")</f>
        <v>1</v>
      </c>
      <c r="E7" s="82" t="str">
        <f t="shared" ca="1" si="0"/>
        <v>Item</v>
      </c>
      <c r="F7" s="82" t="str">
        <f ca="1">IF($B6="","",IF($C7=$C4,INDEX('MAPA DE PREÇOS'!$H:$H,MATCH($B7,'MAPA DE PREÇOS'!$B:$B)-19),IF($C7=$C5,"Código","")))</f>
        <v>Código</v>
      </c>
      <c r="G7" s="145" t="str">
        <f ca="1">IF($B6="","",IF($C7=$C4,IF('BASE EDITAL'!$C$2="",INDEX('MAPA DE PREÇOS'!H:H,MATCH(EDITAL!B7,'MAPA DE PREÇOS'!B:B,0)+1),UPPER(INDEX('BASE EDITAL'!$C:$C,EDITAL!B7+1))),IF($C7=$C5,"Especificação do Objeto","")))</f>
        <v>Especificação do Objeto</v>
      </c>
      <c r="H7" s="84" t="str">
        <f ca="1">IF($B6="","",IF($C7=$C4,INDEX('MAPA DE PREÇOS'!$M:$M,MATCH($B7,'MAPA DE PREÇOS'!$B:$B)-16),IF($C7=$C5,"Unidade","")))</f>
        <v>Unidade</v>
      </c>
      <c r="I7" s="84" t="str">
        <f ca="1">IF($B6="","",IF($C7=$C4,INDEX('MAPA DE PREÇOS'!$M:$M,MATCH($B7,'MAPA DE PREÇOS'!$B:$B)-17),IF($C7=$C5,"Quant.","")))</f>
        <v>Quant.</v>
      </c>
      <c r="J7" s="60" t="str">
        <f ca="1">IF(AND(COUNTBLANK($B4:$B6)=2,$B6="",$B5="",MAX(C:C)&gt;1),"Total Estimado",IF($B6="","",IF($C7=$C4,INDEX('MAPA DE PREÇOS'!$M:$M,MATCH($B7,'MAPA DE PREÇOS'!$B:$B)-19),IF($C7=$C5,"Valor Unit. (R$)",IF(AND($C7&lt;&gt;$C6,$J6&lt;&gt;""),IF(MAX(C:C)=1,"Total Estimado","Subtotal"),"")))))</f>
        <v>Valor Unit. (R$)</v>
      </c>
      <c r="K7" s="75" t="str">
        <f ca="1">IFERROR(IF(AND(COUNTBLANK($B4:$B6)=2,$B6="",$B5="",MAX(C:C)&gt;1),SUM($K$3:K6)/2,IF($B6="","",IF($C7=$C4,ROUND(J7*I7,2),IF($C7=$C5,"Total Item (R$)",IF(AND($C7&lt;&gt;$C6,$J6&lt;&gt;""),SUMIFS(K:K,C:C,C6,J:J,"&lt;&gt;Subtotal"),""))))),"")</f>
        <v>Total Item (R$)</v>
      </c>
      <c r="L7" s="75" t="str">
        <f t="shared" ca="1" si="1"/>
        <v>Benefício ME/EPP</v>
      </c>
    </row>
    <row r="8" spans="2:14" x14ac:dyDescent="0.25">
      <c r="B8" s="41">
        <f ca="1">IFERROR(IF(C7=C4,IF(B7+1&lt;='MAPA DE PREÇOS'!$H$8,B7+1,""),B7),"")</f>
        <v>3</v>
      </c>
      <c r="C8" s="41" t="str">
        <f ca="1">IFERROR(VLOOKUP(B8,'MAPA DE PREÇOS'!B:D,2,FALSE),"")</f>
        <v/>
      </c>
      <c r="D8" s="41">
        <f ca="1">IFERROR(VLOOKUP(B8,'MAPA DE PREÇOS'!B:D,3,FALSE),"")</f>
        <v>1</v>
      </c>
      <c r="E8" s="82">
        <f t="shared" ca="1" si="0"/>
        <v>1</v>
      </c>
      <c r="F8" s="82">
        <f ca="1">IF($B7="","",IF($C8=$C5,INDEX('MAPA DE PREÇOS'!$H:$H,MATCH($B8,'MAPA DE PREÇOS'!$B:$B)-19),IF($C8=$C6,"Código","")))</f>
        <v>0</v>
      </c>
      <c r="G8" s="145" t="str">
        <f ca="1">IF($B7="","",IF($C8=$C5,IF('BASE EDITAL'!$C$2="",INDEX('MAPA DE PREÇOS'!H:H,MATCH(EDITAL!B8,'MAPA DE PREÇOS'!B:B,0)+1),UPPER(INDEX('BASE EDITAL'!$C:$C,EDITAL!B8+1))),IF($C8=$C6,"Especificação do Objeto","")))</f>
        <v>Folha 3</v>
      </c>
      <c r="H8" s="84">
        <f ca="1">IF($B7="","",IF($C8=$C5,INDEX('MAPA DE PREÇOS'!$M:$M,MATCH($B8,'MAPA DE PREÇOS'!$B:$B)-16),IF($C8=$C6,"Unidade","")))</f>
        <v>0</v>
      </c>
      <c r="I8" s="84">
        <f ca="1">IF($B7="","",IF($C8=$C5,INDEX('MAPA DE PREÇOS'!$M:$M,MATCH($B8,'MAPA DE PREÇOS'!$B:$B)-17),IF($C8=$C6,"Quant.","")))</f>
        <v>46000</v>
      </c>
      <c r="J8" s="60">
        <f ca="1">IF(AND(COUNTBLANK($B5:$B7)=2,$B7="",$B6="",MAX(C:C)&gt;1),"Total Estimado",IF($B7="","",IF($C8=$C5,INDEX('MAPA DE PREÇOS'!$M:$M,MATCH($B8,'MAPA DE PREÇOS'!$B:$B)-19),IF($C8=$C6,"Valor Unit. (R$)",IF(AND($C8&lt;&gt;$C7,$J7&lt;&gt;""),IF(MAX(C:C)=1,"Total Estimado","Subtotal"),"")))))</f>
        <v>0.54949999999999999</v>
      </c>
      <c r="K8" s="75">
        <f ca="1">IFERROR(IF(AND(COUNTBLANK($B5:$B7)=2,$B7="",$B6="",MAX($C:$C)&gt;1),SUM($K$3:K7)/2,IF($B7="","",IF($C8=$C5,ROUND(J8*I8,2),IF($C8=$C6,"Total Item (R$)",IF(AND($C8&lt;&gt;$C7,$J7&lt;&gt;""),SUMIFS(K:K,$C:$C,C7,J:J,"&lt;&gt;Subtotal"),""))))),"")</f>
        <v>25277</v>
      </c>
      <c r="L8" s="75" t="str">
        <f t="shared" ca="1" si="1"/>
        <v/>
      </c>
      <c r="N8" s="137"/>
    </row>
    <row r="9" spans="2:14" x14ac:dyDescent="0.25">
      <c r="B9" s="41">
        <f ca="1">IFERROR(IF(C8=C5,IF(B8+1&lt;='MAPA DE PREÇOS'!$H$8,B8+1,""),B8),"")</f>
        <v>4</v>
      </c>
      <c r="C9" s="41" t="str">
        <f ca="1">IFERROR(VLOOKUP(B9,'MAPA DE PREÇOS'!B:D,2,FALSE),"")</f>
        <v/>
      </c>
      <c r="D9" s="41">
        <f ca="1">IFERROR(VLOOKUP(B9,'MAPA DE PREÇOS'!B:D,3,FALSE),"")</f>
        <v>1</v>
      </c>
      <c r="E9" s="82">
        <f t="shared" ca="1" si="0"/>
        <v>1</v>
      </c>
      <c r="F9" s="82">
        <f ca="1">IF($B8="","",IF($C9=$C6,INDEX('MAPA DE PREÇOS'!$H:$H,MATCH($B9,'MAPA DE PREÇOS'!$B:$B)-19),IF($C9=$C7,"Código","")))</f>
        <v>0</v>
      </c>
      <c r="G9" s="145" t="str">
        <f ca="1">IF($B8="","",IF($C9=$C6,IF('BASE EDITAL'!$C$2="",INDEX('MAPA DE PREÇOS'!H:H,MATCH(EDITAL!B9,'MAPA DE PREÇOS'!B:B,0)+1),UPPER(INDEX('BASE EDITAL'!$C:$C,EDITAL!B9+1))),IF($C9=$C7,"Especificação do Objeto","")))</f>
        <v>Folha 4</v>
      </c>
      <c r="H9" s="84">
        <f ca="1">IF($B8="","",IF($C9=$C6,INDEX('MAPA DE PREÇOS'!$M:$M,MATCH($B9,'MAPA DE PREÇOS'!$B:$B)-16),IF($C9=$C7,"Unidade","")))</f>
        <v>0</v>
      </c>
      <c r="I9" s="84">
        <f ca="1">IF($B8="","",IF($C9=$C6,INDEX('MAPA DE PREÇOS'!$M:$M,MATCH($B9,'MAPA DE PREÇOS'!$B:$B)-17),IF($C9=$C7,"Quant.","")))</f>
        <v>5000</v>
      </c>
      <c r="J9" s="60">
        <f ca="1">IF(AND(COUNTBLANK($B6:$B8)=2,$B8="",$B7="",MAX(C:C)&gt;1),"Total Estimado",IF($B8="","",IF($C9=$C6,INDEX('MAPA DE PREÇOS'!$M:$M,MATCH($B9,'MAPA DE PREÇOS'!$B:$B)-19),IF($C9=$C7,"Valor Unit. (R$)",IF(AND($C9&lt;&gt;$C8,$J8&lt;&gt;""),IF(MAX(C:C)=1,"Total Estimado","Subtotal"),"")))))</f>
        <v>0.42280000000000001</v>
      </c>
      <c r="K9" s="75">
        <f ca="1">IFERROR(IF(AND(COUNTBLANK($B6:$B8)=2,$B8="",$B7="",MAX(C:C)&gt;1),SUM($K$3:K8)/2,IF($B8="","",IF($C9=$C6,ROUND(J9*I9,2),IF($C9=$C7,"Total Item (R$)",IF(AND($C9&lt;&gt;$C8,$J8&lt;&gt;""),SUMIFS(K:K,C:C,C8,J:J,"&lt;&gt;Subtotal"),""))))),"")</f>
        <v>2114</v>
      </c>
      <c r="L9" s="75" t="str">
        <f t="shared" ca="1" si="1"/>
        <v/>
      </c>
    </row>
    <row r="10" spans="2:14" x14ac:dyDescent="0.25">
      <c r="B10" s="41">
        <f ca="1">IFERROR(IF(C9=C6,IF(B9+1&lt;='MAPA DE PREÇOS'!$H$8,B9+1,""),B9),"")</f>
        <v>5</v>
      </c>
      <c r="C10" s="41" t="str">
        <f ca="1">IFERROR(VLOOKUP(B10,'MAPA DE PREÇOS'!B:D,2,FALSE),"")</f>
        <v/>
      </c>
      <c r="D10" s="41">
        <f ca="1">IFERROR(VLOOKUP(B10,'MAPA DE PREÇOS'!B:D,3,FALSE),"")</f>
        <v>1</v>
      </c>
      <c r="E10" s="82">
        <f t="shared" ca="1" si="0"/>
        <v>1</v>
      </c>
      <c r="F10" s="82">
        <f ca="1">IF($B9="","",IF($C10=$C7,INDEX('MAPA DE PREÇOS'!$H:$H,MATCH($B10,'MAPA DE PREÇOS'!$B:$B)-19),IF($C10=$C8,"Código","")))</f>
        <v>0</v>
      </c>
      <c r="G10" s="145" t="str">
        <f ca="1">IF($B9="","",IF($C10=$C7,IF('BASE EDITAL'!$C$2="",INDEX('MAPA DE PREÇOS'!H:H,MATCH(EDITAL!B10,'MAPA DE PREÇOS'!B:B,0)+1),UPPER(INDEX('BASE EDITAL'!$C:$C,EDITAL!B10+1))),IF($C10=$C8,"Especificação do Objeto","")))</f>
        <v>Bloco 1</v>
      </c>
      <c r="H10" s="84">
        <f ca="1">IF($B9="","",IF($C10=$C7,INDEX('MAPA DE PREÇOS'!$M:$M,MATCH($B10,'MAPA DE PREÇOS'!$B:$B)-16),IF($C10=$C8,"Unidade","")))</f>
        <v>0</v>
      </c>
      <c r="I10" s="84">
        <f ca="1">IF($B9="","",IF($C10=$C7,INDEX('MAPA DE PREÇOS'!$M:$M,MATCH($B10,'MAPA DE PREÇOS'!$B:$B)-17),IF($C10=$C8,"Quant.","")))</f>
        <v>21000</v>
      </c>
      <c r="J10" s="60">
        <f ca="1">IF(AND(COUNTBLANK($B7:$B9)=2,$B9="",$B8="",MAX(C:C)&gt;1),"Total Estimado",IF($B9="","",IF($C10=$C7,INDEX('MAPA DE PREÇOS'!$M:$M,MATCH($B10,'MAPA DE PREÇOS'!$B:$B)-19),IF($C10=$C8,"Valor Unit. (R$)",IF(AND($C10&lt;&gt;$C9,$J9&lt;&gt;""),IF(MAX(C:C)=1,"Total Estimado","Subtotal"),"")))))</f>
        <v>0.185</v>
      </c>
      <c r="K10" s="75">
        <f ca="1">IFERROR(IF(AND(COUNTBLANK($B7:$B9)=2,$B9="",$B8="",MAX(C:C)&gt;1),SUM($K$3:K9)/2,IF($B9="","",IF($C10=$C7,ROUND(J10*I10,2),IF($C10=$C8,"Total Item (R$)",IF(AND($C10&lt;&gt;$C9,$J9&lt;&gt;""),SUMIFS(K:K,C:C,C9,J:J,"&lt;&gt;Subtotal"),""))))),"")</f>
        <v>3885</v>
      </c>
      <c r="L10" s="75" t="str">
        <f t="shared" ca="1" si="1"/>
        <v/>
      </c>
    </row>
    <row r="11" spans="2:14" x14ac:dyDescent="0.25">
      <c r="B11" s="41">
        <f ca="1">IFERROR(IF(C10=C7,IF(B10+1&lt;='MAPA DE PREÇOS'!$H$8,B10+1,""),B10),"")</f>
        <v>6</v>
      </c>
      <c r="C11" s="41" t="str">
        <f ca="1">IFERROR(VLOOKUP(B11,'MAPA DE PREÇOS'!B:D,2,FALSE),"")</f>
        <v/>
      </c>
      <c r="D11" s="41">
        <f ca="1">IFERROR(VLOOKUP(B11,'MAPA DE PREÇOS'!B:D,3,FALSE),"")</f>
        <v>1</v>
      </c>
      <c r="E11" s="82">
        <f t="shared" ca="1" si="0"/>
        <v>1</v>
      </c>
      <c r="F11" s="82">
        <f ca="1">IF($B10="","",IF($C11=$C8,INDEX('MAPA DE PREÇOS'!$H:$H,MATCH($B11,'MAPA DE PREÇOS'!$B:$B)-19),IF($C11=$C9,"Código","")))</f>
        <v>0</v>
      </c>
      <c r="G11" s="145" t="str">
        <f ca="1">IF($B10="","",IF($C11=$C8,IF('BASE EDITAL'!$C$2="",INDEX('MAPA DE PREÇOS'!H:H,MATCH(EDITAL!B11,'MAPA DE PREÇOS'!B:B,0)+1),UPPER(INDEX('BASE EDITAL'!$C:$C,EDITAL!B11+1))),IF($C11=$C9,"Especificação do Objeto","")))</f>
        <v>Bloco 2</v>
      </c>
      <c r="H11" s="84">
        <f ca="1">IF($B10="","",IF($C11=$C8,INDEX('MAPA DE PREÇOS'!$M:$M,MATCH($B11,'MAPA DE PREÇOS'!$B:$B)-16),IF($C11=$C9,"Unidade","")))</f>
        <v>0</v>
      </c>
      <c r="I11" s="84">
        <f ca="1">IF($B10="","",IF($C11=$C8,INDEX('MAPA DE PREÇOS'!$M:$M,MATCH($B11,'MAPA DE PREÇOS'!$B:$B)-17),IF($C11=$C9,"Quant.","")))</f>
        <v>30520</v>
      </c>
      <c r="J11" s="60">
        <f ca="1">IF(AND(COUNTBLANK($B8:$B10)=2,$B10="",$B9="",MAX(C:C)&gt;1),"Total Estimado",IF($B10="","",IF($C11=$C8,INDEX('MAPA DE PREÇOS'!$M:$M,MATCH($B11,'MAPA DE PREÇOS'!$B:$B)-19),IF($C11=$C9,"Valor Unit. (R$)",IF(AND($C11&lt;&gt;$C10,$J10&lt;&gt;""),IF(MAX(C:C)=1,"Total Estimado","Subtotal"),"")))))</f>
        <v>0.42370000000000002</v>
      </c>
      <c r="K11" s="75">
        <f ca="1">IFERROR(IF(AND(COUNTBLANK($B8:$B10)=2,$B10="",$B9="",MAX(C:C)&gt;1),SUM($K$3:K10)/2,IF($B10="","",IF($C11=$C8,ROUND(J11*I11,2),IF($C11=$C9,"Total Item (R$)",IF(AND($C11&lt;&gt;$C10,$J10&lt;&gt;""),SUMIFS(K:K,C:C,C10,J:J,"&lt;&gt;Subtotal"),""))))),"")</f>
        <v>12931.32</v>
      </c>
      <c r="L11" s="75" t="str">
        <f t="shared" ca="1" si="1"/>
        <v/>
      </c>
    </row>
    <row r="12" spans="2:14" x14ac:dyDescent="0.25">
      <c r="B12" s="41">
        <f ca="1">IFERROR(IF(C11=C8,IF(B11+1&lt;='MAPA DE PREÇOS'!$H$8,B11+1,""),B11),"")</f>
        <v>7</v>
      </c>
      <c r="C12" s="41" t="str">
        <f ca="1">IFERROR(VLOOKUP(B12,'MAPA DE PREÇOS'!B:D,2,FALSE),"")</f>
        <v/>
      </c>
      <c r="D12" s="41">
        <f ca="1">IFERROR(VLOOKUP(B12,'MAPA DE PREÇOS'!B:D,3,FALSE),"")</f>
        <v>1</v>
      </c>
      <c r="E12" s="82">
        <f t="shared" ca="1" si="0"/>
        <v>1</v>
      </c>
      <c r="F12" s="82">
        <f ca="1">IF($B11="","",IF($C12=$C9,INDEX('MAPA DE PREÇOS'!$H:$H,MATCH($B12,'MAPA DE PREÇOS'!$B:$B)-19),IF($C12=$C10,"Código","")))</f>
        <v>0</v>
      </c>
      <c r="G12" s="145" t="str">
        <f ca="1">IF($B11="","",IF($C12=$C9,IF('BASE EDITAL'!$C$2="",INDEX('MAPA DE PREÇOS'!H:H,MATCH(EDITAL!B12,'MAPA DE PREÇOS'!B:B,0)+1),UPPER(INDEX('BASE EDITAL'!$C:$C,EDITAL!B12+1))),IF($C12=$C10,"Especificação do Objeto","")))</f>
        <v>Bloco 3</v>
      </c>
      <c r="H12" s="84">
        <f ca="1">IF($B11="","",IF($C12=$C9,INDEX('MAPA DE PREÇOS'!$M:$M,MATCH($B12,'MAPA DE PREÇOS'!$B:$B)-16),IF($C12=$C10,"Unidade","")))</f>
        <v>0</v>
      </c>
      <c r="I12" s="84">
        <f ca="1">IF($B11="","",IF($C12=$C9,INDEX('MAPA DE PREÇOS'!$M:$M,MATCH($B12,'MAPA DE PREÇOS'!$B:$B)-17),IF($C12=$C10,"Quant.","")))</f>
        <v>3500</v>
      </c>
      <c r="J12" s="60">
        <f ca="1">IF(AND(COUNTBLANK($B9:$B11)=2,$B11="",$B10="",MAX(C:C)&gt;1),"Total Estimado",IF($B11="","",IF($C12=$C9,INDEX('MAPA DE PREÇOS'!$M:$M,MATCH($B12,'MAPA DE PREÇOS'!$B:$B)-19),IF($C12=$C10,"Valor Unit. (R$)",IF(AND($C12&lt;&gt;$C11,$J11&lt;&gt;""),IF(MAX(C:C)=1,"Total Estimado","Subtotal"),"")))))</f>
        <v>7.6200000000000004E-2</v>
      </c>
      <c r="K12" s="75">
        <f ca="1">IFERROR(IF(AND(COUNTBLANK($B9:$B11)=2,$B11="",$B10="",MAX(C:C)&gt;1),SUM($K$3:K11)/2,IF($B11="","",IF($C12=$C9,ROUND(J12*I12,2),IF($C12=$C10,"Total Item (R$)",IF(AND($C12&lt;&gt;$C11,$J11&lt;&gt;""),SUMIFS(K:K,C:C,C11,J:J,"&lt;&gt;Subtotal"),""))))),"")</f>
        <v>266.7</v>
      </c>
      <c r="L12" s="75" t="str">
        <f t="shared" ca="1" si="1"/>
        <v/>
      </c>
    </row>
    <row r="13" spans="2:14" x14ac:dyDescent="0.25">
      <c r="B13" s="41">
        <f ca="1">IFERROR(IF(C12=C9,IF(B12+1&lt;='MAPA DE PREÇOS'!$H$8,B12+1,""),B12),"")</f>
        <v>8</v>
      </c>
      <c r="C13" s="41" t="str">
        <f ca="1">IFERROR(VLOOKUP(B13,'MAPA DE PREÇOS'!B:D,2,FALSE),"")</f>
        <v/>
      </c>
      <c r="D13" s="41">
        <f ca="1">IFERROR(VLOOKUP(B13,'MAPA DE PREÇOS'!B:D,3,FALSE),"")</f>
        <v>1</v>
      </c>
      <c r="E13" s="82">
        <f t="shared" ca="1" si="0"/>
        <v>1</v>
      </c>
      <c r="F13" s="82">
        <f ca="1">IF($B12="","",IF($C13=$C10,INDEX('MAPA DE PREÇOS'!$H:$H,MATCH($B13,'MAPA DE PREÇOS'!$B:$B)-19),IF($C13=$C11,"Código","")))</f>
        <v>0</v>
      </c>
      <c r="G13" s="145" t="str">
        <f ca="1">IF($B12="","",IF($C13=$C10,IF('BASE EDITAL'!$C$2="",INDEX('MAPA DE PREÇOS'!H:H,MATCH(EDITAL!B13,'MAPA DE PREÇOS'!B:B,0)+1),UPPER(INDEX('BASE EDITAL'!$C:$C,EDITAL!B13+1))),IF($C13=$C11,"Especificação do Objeto","")))</f>
        <v>Bloco 4</v>
      </c>
      <c r="H13" s="84">
        <f ca="1">IF($B12="","",IF($C13=$C10,INDEX('MAPA DE PREÇOS'!$M:$M,MATCH($B13,'MAPA DE PREÇOS'!$B:$B)-16),IF($C13=$C11,"Unidade","")))</f>
        <v>0</v>
      </c>
      <c r="I13" s="84">
        <f ca="1">IF($B12="","",IF($C13=$C10,INDEX('MAPA DE PREÇOS'!$M:$M,MATCH($B13,'MAPA DE PREÇOS'!$B:$B)-17),IF($C13=$C11,"Quant.","")))</f>
        <v>184500</v>
      </c>
      <c r="J13" s="60">
        <f ca="1">IF(AND(COUNTBLANK($B10:$B12)=2,$B12="",$B11="",MAX(C:C)&gt;1),"Total Estimado",IF($B12="","",IF($C13=$C10,INDEX('MAPA DE PREÇOS'!$M:$M,MATCH($B13,'MAPA DE PREÇOS'!$B:$B)-19),IF($C13=$C11,"Valor Unit. (R$)",IF(AND($C13&lt;&gt;$C12,$J12&lt;&gt;""),IF(MAX(C:C)=1,"Total Estimado","Subtotal"),"")))))</f>
        <v>4.2500000000000003E-2</v>
      </c>
      <c r="K13" s="75">
        <f ca="1">IFERROR(IF(AND(COUNTBLANK($B10:$B12)=2,$B12="",$B11="",MAX(C:C)&gt;1),SUM($K$3:K12)/2,IF($B12="","",IF($C13=$C10,ROUND(J13*I13,2),IF($C13=$C11,"Total Item (R$)",IF(AND($C13&lt;&gt;$C12,$J12&lt;&gt;""),SUMIFS(K:K,C:C,C12,J:J,"&lt;&gt;Subtotal"),""))))),"")</f>
        <v>7841.25</v>
      </c>
      <c r="L13" s="75" t="str">
        <f t="shared" ca="1" si="1"/>
        <v/>
      </c>
    </row>
    <row r="14" spans="2:14" x14ac:dyDescent="0.25">
      <c r="B14" s="41">
        <f ca="1">IFERROR(IF(C13=C10,IF(B13+1&lt;='MAPA DE PREÇOS'!$H$8,B13+1,""),B13),"")</f>
        <v>9</v>
      </c>
      <c r="C14" s="41" t="str">
        <f ca="1">IFERROR(VLOOKUP(B14,'MAPA DE PREÇOS'!B:D,2,FALSE),"")</f>
        <v/>
      </c>
      <c r="D14" s="41">
        <f ca="1">IFERROR(VLOOKUP(B14,'MAPA DE PREÇOS'!B:D,3,FALSE),"")</f>
        <v>1</v>
      </c>
      <c r="E14" s="82">
        <f t="shared" ca="1" si="0"/>
        <v>1</v>
      </c>
      <c r="F14" s="82">
        <f ca="1">IF($B13="","",IF($C14=$C11,INDEX('MAPA DE PREÇOS'!$H:$H,MATCH($B14,'MAPA DE PREÇOS'!$B:$B)-19),IF($C14=$C12,"Código","")))</f>
        <v>0</v>
      </c>
      <c r="G14" s="145" t="str">
        <f ca="1">IF($B13="","",IF($C14=$C11,IF('BASE EDITAL'!$C$2="",INDEX('MAPA DE PREÇOS'!H:H,MATCH(EDITAL!B14,'MAPA DE PREÇOS'!B:B,0)+1),UPPER(INDEX('BASE EDITAL'!$C:$C,EDITAL!B14+1))),IF($C14=$C12,"Especificação do Objeto","")))</f>
        <v>Bloco 5</v>
      </c>
      <c r="H14" s="84">
        <f ca="1">IF($B13="","",IF($C14=$C11,INDEX('MAPA DE PREÇOS'!$M:$M,MATCH($B14,'MAPA DE PREÇOS'!$B:$B)-16),IF($C14=$C12,"Unidade","")))</f>
        <v>0</v>
      </c>
      <c r="I14" s="84">
        <f ca="1">IF($B13="","",IF($C14=$C11,INDEX('MAPA DE PREÇOS'!$M:$M,MATCH($B14,'MAPA DE PREÇOS'!$B:$B)-17),IF($C14=$C12,"Quant.","")))</f>
        <v>8500</v>
      </c>
      <c r="J14" s="60">
        <f ca="1">IF(AND(COUNTBLANK($B11:$B13)=2,$B13="",$B12="",MAX(C:C)&gt;1),"Total Estimado",IF($B13="","",IF($C14=$C11,INDEX('MAPA DE PREÇOS'!$M:$M,MATCH($B14,'MAPA DE PREÇOS'!$B:$B)-19),IF($C14=$C12,"Valor Unit. (R$)",IF(AND($C14&lt;&gt;$C13,$J13&lt;&gt;""),IF(MAX(C:C)=1,"Total Estimado","Subtotal"),"")))))</f>
        <v>4.2500000000000003E-2</v>
      </c>
      <c r="K14" s="75">
        <f ca="1">IFERROR(IF(AND(COUNTBLANK($B11:$B13)=2,$B13="",$B12="",MAX(C:C)&gt;1),SUM($K$3:K13)/2,IF($B13="","",IF($C14=$C11,ROUND(J14*I14,2),IF($C14=$C12,"Total Item (R$)",IF(AND($C14&lt;&gt;$C13,$J13&lt;&gt;""),SUMIFS(K:K,C:C,C13,J:J,"&lt;&gt;Subtotal"),""))))),"")</f>
        <v>361.25</v>
      </c>
      <c r="L14" s="75" t="str">
        <f t="shared" ca="1" si="1"/>
        <v/>
      </c>
    </row>
    <row r="15" spans="2:14" x14ac:dyDescent="0.25">
      <c r="B15" s="41">
        <f ca="1">IFERROR(IF(C14=C11,IF(B14+1&lt;='MAPA DE PREÇOS'!$H$8,B14+1,""),B14),"")</f>
        <v>10</v>
      </c>
      <c r="C15" s="41" t="str">
        <f ca="1">IFERROR(VLOOKUP(B15,'MAPA DE PREÇOS'!B:D,2,FALSE),"")</f>
        <v/>
      </c>
      <c r="D15" s="41">
        <f ca="1">IFERROR(VLOOKUP(B15,'MAPA DE PREÇOS'!B:D,3,FALSE),"")</f>
        <v>1</v>
      </c>
      <c r="E15" s="82">
        <f t="shared" ca="1" si="0"/>
        <v>1</v>
      </c>
      <c r="F15" s="82">
        <f ca="1">IF($B14="","",IF($C15=$C12,INDEX('MAPA DE PREÇOS'!$H:$H,MATCH($B15,'MAPA DE PREÇOS'!$B:$B)-19),IF($C15=$C13,"Código","")))</f>
        <v>0</v>
      </c>
      <c r="G15" s="145" t="str">
        <f ca="1">IF($B14="","",IF($C15=$C12,IF('BASE EDITAL'!$C$2="",INDEX('MAPA DE PREÇOS'!H:H,MATCH(EDITAL!B15,'MAPA DE PREÇOS'!B:B,0)+1),UPPER(INDEX('BASE EDITAL'!$C:$C,EDITAL!B15+1))),IF($C15=$C13,"Especificação do Objeto","")))</f>
        <v>Bloco 6</v>
      </c>
      <c r="H15" s="84">
        <f ca="1">IF($B14="","",IF($C15=$C12,INDEX('MAPA DE PREÇOS'!$M:$M,MATCH($B15,'MAPA DE PREÇOS'!$B:$B)-16),IF($C15=$C13,"Unidade","")))</f>
        <v>0</v>
      </c>
      <c r="I15" s="84">
        <f ca="1">IF($B14="","",IF($C15=$C12,INDEX('MAPA DE PREÇOS'!$M:$M,MATCH($B15,'MAPA DE PREÇOS'!$B:$B)-17),IF($C15=$C13,"Quant.","")))</f>
        <v>3000</v>
      </c>
      <c r="J15" s="60">
        <f ca="1">IF(AND(COUNTBLANK($B12:$B14)=2,$B14="",$B13="",MAX(C:C)&gt;1),"Total Estimado",IF($B14="","",IF($C15=$C12,INDEX('MAPA DE PREÇOS'!$M:$M,MATCH($B15,'MAPA DE PREÇOS'!$B:$B)-19),IF($C15=$C13,"Valor Unit. (R$)",IF(AND($C15&lt;&gt;$C14,$J14&lt;&gt;""),IF(MAX(C:C)=1,"Total Estimado","Subtotal"),"")))))</f>
        <v>6.9699999999999998E-2</v>
      </c>
      <c r="K15" s="75">
        <f ca="1">IFERROR(IF(AND(COUNTBLANK($B12:$B14)=2,$B14="",$B13="",MAX(C:C)&gt;1),SUM($K$3:K14)/2,IF($B14="","",IF($C15=$C12,ROUND(J15*I15,2),IF($C15=$C13,"Total Item (R$)",IF(AND($C15&lt;&gt;$C14,$J14&lt;&gt;""),SUMIFS(K:K,C:C,C14,J:J,"&lt;&gt;Subtotal"),""))))),"")</f>
        <v>209.1</v>
      </c>
      <c r="L15" s="75" t="str">
        <f t="shared" ca="1" si="1"/>
        <v/>
      </c>
    </row>
    <row r="16" spans="2:14" x14ac:dyDescent="0.25">
      <c r="B16" s="41">
        <f ca="1">IFERROR(IF(C15=C12,IF(B15+1&lt;='MAPA DE PREÇOS'!$H$8,B15+1,""),B15),"")</f>
        <v>11</v>
      </c>
      <c r="C16" s="41" t="str">
        <f ca="1">IFERROR(VLOOKUP(B16,'MAPA DE PREÇOS'!B:D,2,FALSE),"")</f>
        <v/>
      </c>
      <c r="D16" s="41">
        <f ca="1">IFERROR(VLOOKUP(B16,'MAPA DE PREÇOS'!B:D,3,FALSE),"")</f>
        <v>1</v>
      </c>
      <c r="E16" s="82">
        <f t="shared" ca="1" si="0"/>
        <v>1</v>
      </c>
      <c r="F16" s="82">
        <f ca="1">IF($B15="","",IF($C16=$C13,INDEX('MAPA DE PREÇOS'!$H:$H,MATCH($B16,'MAPA DE PREÇOS'!$B:$B)-19),IF($C16=$C14,"Código","")))</f>
        <v>0</v>
      </c>
      <c r="G16" s="145" t="str">
        <f ca="1">IF($B15="","",IF($C16=$C13,IF('BASE EDITAL'!$C$2="",INDEX('MAPA DE PREÇOS'!H:H,MATCH(EDITAL!B16,'MAPA DE PREÇOS'!B:B,0)+1),UPPER(INDEX('BASE EDITAL'!$C:$C,EDITAL!B16+1))),IF($C16=$C14,"Especificação do Objeto","")))</f>
        <v>Talão 1</v>
      </c>
      <c r="H16" s="84">
        <f ca="1">IF($B15="","",IF($C16=$C13,INDEX('MAPA DE PREÇOS'!$M:$M,MATCH($B16,'MAPA DE PREÇOS'!$B:$B)-16),IF($C16=$C14,"Unidade","")))</f>
        <v>0</v>
      </c>
      <c r="I16" s="84">
        <f ca="1">IF($B15="","",IF($C16=$C13,INDEX('MAPA DE PREÇOS'!$M:$M,MATCH($B16,'MAPA DE PREÇOS'!$B:$B)-17),IF($C16=$C14,"Quant.","")))</f>
        <v>60010</v>
      </c>
      <c r="J16" s="60">
        <f ca="1">IF(AND(COUNTBLANK($B13:$B15)=2,$B15="",$B14="",MAX(C:C)&gt;1),"Total Estimado",IF($B15="","",IF($C16=$C13,INDEX('MAPA DE PREÇOS'!$M:$M,MATCH($B16,'MAPA DE PREÇOS'!$B:$B)-19),IF($C16=$C14,"Valor Unit. (R$)",IF(AND($C16&lt;&gt;$C15,$J15&lt;&gt;""),IF(MAX(C:C)=1,"Total Estimado","Subtotal"),"")))))</f>
        <v>0.1119</v>
      </c>
      <c r="K16" s="75">
        <f ca="1">IFERROR(IF(AND(COUNTBLANK($B13:$B15)=2,$B15="",$B14="",MAX(C:C)&gt;1),SUM($K$3:K15)/2,IF($B15="","",IF($C16=$C13,ROUND(J16*I16,2),IF($C16=$C14,"Total Item (R$)",IF(AND($C16&lt;&gt;$C15,$J15&lt;&gt;""),SUMIFS(K:K,C:C,C15,J:J,"&lt;&gt;Subtotal"),""))))),"")</f>
        <v>6715.12</v>
      </c>
      <c r="L16" s="75" t="str">
        <f t="shared" ca="1" si="1"/>
        <v/>
      </c>
    </row>
    <row r="17" spans="2:12" x14ac:dyDescent="0.25">
      <c r="B17" s="41">
        <f ca="1">IFERROR(IF(C16=C13,IF(B16+1&lt;='MAPA DE PREÇOS'!$H$8,B16+1,""),B16),"")</f>
        <v>12</v>
      </c>
      <c r="C17" s="41" t="str">
        <f ca="1">IFERROR(VLOOKUP(B17,'MAPA DE PREÇOS'!B:D,2,FALSE),"")</f>
        <v/>
      </c>
      <c r="D17" s="41">
        <f ca="1">IFERROR(VLOOKUP(B17,'MAPA DE PREÇOS'!B:D,3,FALSE),"")</f>
        <v>1</v>
      </c>
      <c r="E17" s="82">
        <f t="shared" ca="1" si="0"/>
        <v>1</v>
      </c>
      <c r="F17" s="82">
        <f ca="1">IF($B16="","",IF($C17=$C14,INDEX('MAPA DE PREÇOS'!$H:$H,MATCH($B17,'MAPA DE PREÇOS'!$B:$B)-19),IF($C17=$C15,"Código","")))</f>
        <v>0</v>
      </c>
      <c r="G17" s="145" t="str">
        <f ca="1">IF($B16="","",IF($C17=$C14,IF('BASE EDITAL'!$C$2="",INDEX('MAPA DE PREÇOS'!H:H,MATCH(EDITAL!B17,'MAPA DE PREÇOS'!B:B,0)+1),UPPER(INDEX('BASE EDITAL'!$C:$C,EDITAL!B17+1))),IF($C17=$C15,"Especificação do Objeto","")))</f>
        <v>Talão 2</v>
      </c>
      <c r="H17" s="84">
        <f ca="1">IF($B16="","",IF($C17=$C14,INDEX('MAPA DE PREÇOS'!$M:$M,MATCH($B17,'MAPA DE PREÇOS'!$B:$B)-16),IF($C17=$C15,"Unidade","")))</f>
        <v>0</v>
      </c>
      <c r="I17" s="84">
        <f ca="1">IF($B16="","",IF($C17=$C14,INDEX('MAPA DE PREÇOS'!$M:$M,MATCH($B17,'MAPA DE PREÇOS'!$B:$B)-17),IF($C17=$C15,"Quant.","")))</f>
        <v>20000</v>
      </c>
      <c r="J17" s="60">
        <f ca="1">IF(AND(COUNTBLANK($B14:$B16)=2,$B16="",$B15="",MAX(C:C)&gt;1),"Total Estimado",IF($B16="","",IF($C17=$C14,INDEX('MAPA DE PREÇOS'!$M:$M,MATCH($B17,'MAPA DE PREÇOS'!$B:$B)-19),IF($C17=$C15,"Valor Unit. (R$)",IF(AND($C17&lt;&gt;$C16,$J16&lt;&gt;""),IF(MAX(C:C)=1,"Total Estimado","Subtotal"),"")))))</f>
        <v>0.1585</v>
      </c>
      <c r="K17" s="75">
        <f ca="1">IFERROR(IF(AND(COUNTBLANK($B14:$B16)=2,$B16="",$B15="",MAX(C:C)&gt;1),SUM($K$3:K16)/2,IF($B16="","",IF($C17=$C14,ROUND(J17*I17,2),IF($C17=$C15,"Total Item (R$)",IF(AND($C17&lt;&gt;$C16,$J16&lt;&gt;""),SUMIFS(K:K,C:C,C16,J:J,"&lt;&gt;Subtotal"),""))))),"")</f>
        <v>3170</v>
      </c>
      <c r="L17" s="75" t="str">
        <f t="shared" ca="1" si="1"/>
        <v/>
      </c>
    </row>
    <row r="18" spans="2:12" x14ac:dyDescent="0.25">
      <c r="B18" s="41" t="str">
        <f ca="1">IFERROR(IF(C17=C14,IF(B17+1&lt;='MAPA DE PREÇOS'!$H$8,B17+1,""),B17),"")</f>
        <v/>
      </c>
      <c r="C18" s="41" t="str">
        <f ca="1">IFERROR(VLOOKUP(B18,'MAPA DE PREÇOS'!B:D,2,FALSE),"")</f>
        <v/>
      </c>
      <c r="D18" s="41" t="str">
        <f ca="1">IFERROR(VLOOKUP(B18,'MAPA DE PREÇOS'!B:D,3,FALSE),"")</f>
        <v/>
      </c>
      <c r="E18" s="82" t="str">
        <f t="shared" ca="1" si="0"/>
        <v/>
      </c>
      <c r="F18" s="82" t="e">
        <f ca="1">IF($B17="","",IF($C18=$C15,INDEX('MAPA DE PREÇOS'!$H:$H,MATCH($B18,'MAPA DE PREÇOS'!$B:$B)-19),IF($C18=$C16,"Código","")))</f>
        <v>#N/A</v>
      </c>
      <c r="G18" s="145" t="e">
        <f ca="1">IF($B17="","",IF($C18=$C15,IF('BASE EDITAL'!$C$2="",INDEX('MAPA DE PREÇOS'!H:H,MATCH(EDITAL!B18,'MAPA DE PREÇOS'!B:B,0)+1),UPPER(INDEX('BASE EDITAL'!$C:$C,EDITAL!B18+1))),IF($C18=$C16,"Especificação do Objeto","")))</f>
        <v>#N/A</v>
      </c>
      <c r="H18" s="84" t="e">
        <f ca="1">IF($B17="","",IF($C18=$C15,INDEX('MAPA DE PREÇOS'!$M:$M,MATCH($B18,'MAPA DE PREÇOS'!$B:$B)-16),IF($C18=$C16,"Unidade","")))</f>
        <v>#N/A</v>
      </c>
      <c r="I18" s="84" t="e">
        <f ca="1">IF($B17="","",IF($C18=$C15,INDEX('MAPA DE PREÇOS'!$M:$M,MATCH($B18,'MAPA DE PREÇOS'!$B:$B)-17),IF($C18=$C16,"Quant.","")))</f>
        <v>#N/A</v>
      </c>
      <c r="J18" s="60" t="e">
        <f ca="1">IF(AND(COUNTBLANK($B15:$B17)=2,$B17="",$B16="",MAX(C:C)&gt;1),"Total Estimado",IF($B17="","",IF($C18=$C15,INDEX('MAPA DE PREÇOS'!$M:$M,MATCH($B18,'MAPA DE PREÇOS'!$B:$B)-19),IF($C18=$C16,"Valor Unit. (R$)",IF(AND($C18&lt;&gt;$C17,$J17&lt;&gt;""),IF(MAX(C:C)=1,"Total Estimado","Subtotal"),"")))))</f>
        <v>#N/A</v>
      </c>
      <c r="K18" s="75" t="str">
        <f ca="1">IFERROR(IF(AND(COUNTBLANK($B15:$B17)=2,$B17="",$B16="",MAX(C:C)&gt;1),SUM($K$3:K17)/2,IF($B17="","",IF($C18=$C15,ROUND(J18*I18,2),IF($C18=$C16,"Total Item (R$)",IF(AND($C18&lt;&gt;$C17,$J17&lt;&gt;""),SUMIFS(K:K,C:C,C17,J:J,"&lt;&gt;Subtotal"),""))))),"")</f>
        <v/>
      </c>
      <c r="L18" s="75" t="str">
        <f t="shared" ca="1" si="1"/>
        <v/>
      </c>
    </row>
    <row r="19" spans="2:12" x14ac:dyDescent="0.25">
      <c r="B19" s="41" t="str">
        <f ca="1">IFERROR(IF(C18=C15,IF(B18+1&lt;='MAPA DE PREÇOS'!$H$8,B18+1,""),B18),"")</f>
        <v/>
      </c>
      <c r="C19" s="41" t="str">
        <f ca="1">IFERROR(VLOOKUP(B19,'MAPA DE PREÇOS'!B:D,2,FALSE),"")</f>
        <v/>
      </c>
      <c r="D19" s="41" t="str">
        <f ca="1">IFERROR(VLOOKUP(B19,'MAPA DE PREÇOS'!B:D,3,FALSE),"")</f>
        <v/>
      </c>
      <c r="E19" s="82" t="str">
        <f t="shared" ca="1" si="0"/>
        <v/>
      </c>
      <c r="F19" s="82" t="str">
        <f ca="1">IF($B18="","",IF($C19=$C16,INDEX('MAPA DE PREÇOS'!$H:$H,MATCH($B19,'MAPA DE PREÇOS'!$B:$B)-19),IF($C19=$C17,"Código","")))</f>
        <v/>
      </c>
      <c r="G19" s="145" t="str">
        <f ca="1">IF($B18="","",IF($C19=$C16,IF('BASE EDITAL'!$C$2="",INDEX('MAPA DE PREÇOS'!H:H,MATCH(EDITAL!B19,'MAPA DE PREÇOS'!B:B,0)+1),UPPER(INDEX('BASE EDITAL'!$C:$C,EDITAL!B19+1))),IF($C19=$C17,"Especificação do Objeto","")))</f>
        <v/>
      </c>
      <c r="H19" s="84" t="str">
        <f ca="1">IF($B18="","",IF($C19=$C16,INDEX('MAPA DE PREÇOS'!$M:$M,MATCH($B19,'MAPA DE PREÇOS'!$B:$B)-16),IF($C19=$C17,"Unidade","")))</f>
        <v/>
      </c>
      <c r="I19" s="84" t="str">
        <f ca="1">IF($B18="","",IF($C19=$C16,INDEX('MAPA DE PREÇOS'!$M:$M,MATCH($B19,'MAPA DE PREÇOS'!$B:$B)-17),IF($C19=$C17,"Quant.","")))</f>
        <v/>
      </c>
      <c r="J19" s="60" t="str">
        <f ca="1">IF(AND(COUNTBLANK($B16:$B18)=2,$B18="",$B17="",MAX(C:C)&gt;1),"Total Estimado",IF($B18="","",IF($C19=$C16,INDEX('MAPA DE PREÇOS'!$M:$M,MATCH($B19,'MAPA DE PREÇOS'!$B:$B)-19),IF($C19=$C17,"Valor Unit. (R$)",IF(AND($C19&lt;&gt;$C18,$J18&lt;&gt;""),IF(MAX(C:C)=1,"Total Estimado","Subtotal"),"")))))</f>
        <v/>
      </c>
      <c r="K19" s="75" t="str">
        <f ca="1">IFERROR(IF(AND(COUNTBLANK($B16:$B18)=2,$B18="",$B17="",MAX(C:C)&gt;1),SUM($K$3:K18)/2,IF($B18="","",IF($C19=$C16,ROUND(J19*I19,2),IF($C19=$C17,"Total Item (R$)",IF(AND($C19&lt;&gt;$C18,$J18&lt;&gt;""),SUMIFS(K:K,C:C,C18,J:J,"&lt;&gt;Subtotal"),""))))),"")</f>
        <v/>
      </c>
      <c r="L19" s="75" t="str">
        <f t="shared" ca="1" si="1"/>
        <v/>
      </c>
    </row>
    <row r="20" spans="2:12" x14ac:dyDescent="0.25">
      <c r="B20" s="41" t="str">
        <f ca="1">IFERROR(IF(C19=C16,IF(B19+1&lt;='MAPA DE PREÇOS'!$H$8,B19+1,""),B19),"")</f>
        <v/>
      </c>
      <c r="C20" s="41" t="str">
        <f ca="1">IFERROR(VLOOKUP(B20,'MAPA DE PREÇOS'!B:D,2,FALSE),"")</f>
        <v/>
      </c>
      <c r="D20" s="41" t="str">
        <f ca="1">IFERROR(VLOOKUP(B20,'MAPA DE PREÇOS'!B:D,3,FALSE),"")</f>
        <v/>
      </c>
      <c r="E20" s="82" t="str">
        <f t="shared" ca="1" si="0"/>
        <v/>
      </c>
      <c r="F20" s="82" t="str">
        <f ca="1">IF($B19="","",IF($C20=$C17,INDEX('MAPA DE PREÇOS'!$H:$H,MATCH($B20,'MAPA DE PREÇOS'!$B:$B)-19),IF($C20=$C18,"Código","")))</f>
        <v/>
      </c>
      <c r="G20" s="145" t="str">
        <f ca="1">IF($B19="","",IF($C20=$C17,IF('BASE EDITAL'!$C$2="",INDEX('MAPA DE PREÇOS'!H:H,MATCH(EDITAL!B20,'MAPA DE PREÇOS'!B:B,0)+1),UPPER(INDEX('BASE EDITAL'!$C:$C,EDITAL!B20+1))),IF($C20=$C18,"Especificação do Objeto","")))</f>
        <v/>
      </c>
      <c r="H20" s="84" t="str">
        <f ca="1">IF($B19="","",IF($C20=$C17,INDEX('MAPA DE PREÇOS'!$M:$M,MATCH($B20,'MAPA DE PREÇOS'!$B:$B)-16),IF($C20=$C18,"Unidade","")))</f>
        <v/>
      </c>
      <c r="I20" s="84" t="str">
        <f ca="1">IF($B19="","",IF($C20=$C17,INDEX('MAPA DE PREÇOS'!$M:$M,MATCH($B20,'MAPA DE PREÇOS'!$B:$B)-17),IF($C20=$C18,"Quant.","")))</f>
        <v/>
      </c>
      <c r="J20" s="60" t="str">
        <f ca="1">IF(AND(COUNTBLANK($B17:$B19)=2,$B19="",$B18="",MAX(C:C)&gt;1),"Total Estimado",IF($B19="","",IF($C20=$C17,INDEX('MAPA DE PREÇOS'!$M:$M,MATCH($B20,'MAPA DE PREÇOS'!$B:$B)-19),IF($C20=$C18,"Valor Unit. (R$)",IF(AND($C20&lt;&gt;$C19,$J19&lt;&gt;""),IF(MAX(C:C)=1,"Total Estimado","Subtotal"),"")))))</f>
        <v/>
      </c>
      <c r="K20" s="75" t="str">
        <f ca="1">IFERROR(IF(AND(COUNTBLANK($B17:$B19)=2,$B19="",$B18="",MAX(C:C)&gt;1),SUM($K$3:K19)/2,IF($B19="","",IF($C20=$C17,ROUND(J20*I20,2),IF($C20=$C18,"Total Item (R$)",IF(AND($C20&lt;&gt;$C19,$J19&lt;&gt;""),SUMIFS(K:K,C:C,C19,J:J,"&lt;&gt;Subtotal"),""))))),"")</f>
        <v/>
      </c>
      <c r="L20" s="75" t="str">
        <f t="shared" ca="1" si="1"/>
        <v/>
      </c>
    </row>
    <row r="21" spans="2:12" x14ac:dyDescent="0.25">
      <c r="B21" s="41" t="str">
        <f ca="1">IFERROR(IF(C20=C17,IF(B20+1&lt;='MAPA DE PREÇOS'!$H$8,B20+1,""),B20),"")</f>
        <v/>
      </c>
      <c r="C21" s="41" t="str">
        <f ca="1">IFERROR(VLOOKUP(B21,'MAPA DE PREÇOS'!B:D,2,FALSE),"")</f>
        <v/>
      </c>
      <c r="D21" s="41" t="str">
        <f ca="1">IFERROR(VLOOKUP(B21,'MAPA DE PREÇOS'!B:D,3,FALSE),"")</f>
        <v/>
      </c>
      <c r="E21" s="82" t="str">
        <f t="shared" ca="1" si="0"/>
        <v/>
      </c>
      <c r="F21" s="82" t="str">
        <f ca="1">IF($B20="","",IF($C21=$C18,INDEX('MAPA DE PREÇOS'!$H:$H,MATCH($B21,'MAPA DE PREÇOS'!$B:$B)-19),IF($C21=$C19,"Código","")))</f>
        <v/>
      </c>
      <c r="G21" s="145" t="str">
        <f ca="1">IF($B20="","",IF($C21=$C18,IF('BASE EDITAL'!$C$2="",INDEX('MAPA DE PREÇOS'!H:H,MATCH(EDITAL!B21,'MAPA DE PREÇOS'!B:B,0)+1),UPPER(INDEX('BASE EDITAL'!$C:$C,EDITAL!B21+1))),IF($C21=$C19,"Especificação do Objeto","")))</f>
        <v/>
      </c>
      <c r="H21" s="84" t="str">
        <f ca="1">IF($B20="","",IF($C21=$C18,INDEX('MAPA DE PREÇOS'!$M:$M,MATCH($B21,'MAPA DE PREÇOS'!$B:$B)-16),IF($C21=$C19,"Unidade","")))</f>
        <v/>
      </c>
      <c r="I21" s="84" t="str">
        <f ca="1">IF($B20="","",IF($C21=$C18,INDEX('MAPA DE PREÇOS'!$M:$M,MATCH($B21,'MAPA DE PREÇOS'!$B:$B)-17),IF($C21=$C19,"Quant.","")))</f>
        <v/>
      </c>
      <c r="J21" s="60" t="str">
        <f ca="1">IF(AND(COUNTBLANK($B18:$B20)=2,$B20="",$B19="",MAX(C:C)&gt;1),"Total Estimado",IF($B20="","",IF($C21=$C18,INDEX('MAPA DE PREÇOS'!$M:$M,MATCH($B21,'MAPA DE PREÇOS'!$B:$B)-19),IF($C21=$C19,"Valor Unit. (R$)",IF(AND($C21&lt;&gt;$C20,$J20&lt;&gt;""),IF(MAX(C:C)=1,"Total Estimado","Subtotal"),"")))))</f>
        <v/>
      </c>
      <c r="K21" s="75" t="str">
        <f ca="1">IFERROR(IF(AND(COUNTBLANK($B18:$B20)=2,$B20="",$B19="",MAX(C:C)&gt;1),SUM($K$3:K20)/2,IF($B20="","",IF($C21=$C18,ROUND(J21*I21,2),IF($C21=$C19,"Total Item (R$)",IF(AND($C21&lt;&gt;$C20,$J20&lt;&gt;""),SUMIFS(K:K,C:C,C20,J:J,"&lt;&gt;Subtotal"),""))))),"")</f>
        <v/>
      </c>
      <c r="L21" s="75" t="str">
        <f t="shared" ca="1" si="1"/>
        <v/>
      </c>
    </row>
    <row r="22" spans="2:12" x14ac:dyDescent="0.25">
      <c r="B22" s="41" t="str">
        <f ca="1">IFERROR(IF(C21=C18,IF(B21+1&lt;='MAPA DE PREÇOS'!$H$8,B21+1,""),B21),"")</f>
        <v/>
      </c>
      <c r="C22" s="41" t="str">
        <f ca="1">IFERROR(VLOOKUP(B22,'MAPA DE PREÇOS'!B:D,2,FALSE),"")</f>
        <v/>
      </c>
      <c r="D22" s="41" t="str">
        <f ca="1">IFERROR(VLOOKUP(B22,'MAPA DE PREÇOS'!B:D,3,FALSE),"")</f>
        <v/>
      </c>
      <c r="E22" s="82" t="str">
        <f t="shared" ca="1" si="0"/>
        <v/>
      </c>
      <c r="F22" s="82" t="str">
        <f ca="1">IF($B21="","",IF($C22=$C19,INDEX('MAPA DE PREÇOS'!$H:$H,MATCH($B22,'MAPA DE PREÇOS'!$B:$B)-19),IF($C22=$C20,"Código","")))</f>
        <v/>
      </c>
      <c r="G22" s="145" t="str">
        <f ca="1">IF($B21="","",IF($C22=$C19,IF('BASE EDITAL'!$C$2="",INDEX('MAPA DE PREÇOS'!H:H,MATCH(EDITAL!B22,'MAPA DE PREÇOS'!B:B,0)+1),UPPER(INDEX('BASE EDITAL'!$C:$C,EDITAL!B22+1))),IF($C22=$C20,"Especificação do Objeto","")))</f>
        <v/>
      </c>
      <c r="H22" s="84" t="str">
        <f ca="1">IF($B21="","",IF($C22=$C19,INDEX('MAPA DE PREÇOS'!$M:$M,MATCH($B22,'MAPA DE PREÇOS'!$B:$B)-16),IF($C22=$C20,"Unidade","")))</f>
        <v/>
      </c>
      <c r="I22" s="84" t="str">
        <f ca="1">IF($B21="","",IF($C22=$C19,INDEX('MAPA DE PREÇOS'!$M:$M,MATCH($B22,'MAPA DE PREÇOS'!$B:$B)-17),IF($C22=$C20,"Quant.","")))</f>
        <v/>
      </c>
      <c r="J22" s="60" t="str">
        <f ca="1">IF(AND(COUNTBLANK($B19:$B21)=2,$B21="",$B20="",MAX(C:C)&gt;1),"Total Estimado",IF($B21="","",IF($C22=$C19,INDEX('MAPA DE PREÇOS'!$M:$M,MATCH($B22,'MAPA DE PREÇOS'!$B:$B)-19),IF($C22=$C20,"Valor Unit. (R$)",IF(AND($C22&lt;&gt;$C21,$J21&lt;&gt;""),IF(MAX(C:C)=1,"Total Estimado","Subtotal"),"")))))</f>
        <v/>
      </c>
      <c r="K22" s="75" t="str">
        <f ca="1">IFERROR(IF(AND(COUNTBLANK($B19:$B21)=2,$B21="",$B20="",MAX(C:C)&gt;1),SUM($K$3:K21)/2,IF($B21="","",IF($C22=$C19,ROUND(J22*I22,2),IF($C22=$C20,"Total Item (R$)",IF(AND($C22&lt;&gt;$C21,$J21&lt;&gt;""),SUMIFS(K:K,C:C,C21,J:J,"&lt;&gt;Subtotal"),""))))),"")</f>
        <v/>
      </c>
      <c r="L22" s="75" t="str">
        <f t="shared" ca="1" si="1"/>
        <v/>
      </c>
    </row>
    <row r="23" spans="2:12" x14ac:dyDescent="0.25">
      <c r="B23" s="41" t="str">
        <f ca="1">IFERROR(IF(C22=C19,IF(B22+1&lt;='MAPA DE PREÇOS'!$H$8,B22+1,""),B22),"")</f>
        <v/>
      </c>
      <c r="C23" s="41" t="str">
        <f ca="1">IFERROR(VLOOKUP(B23,'MAPA DE PREÇOS'!B:D,2,FALSE),"")</f>
        <v/>
      </c>
      <c r="D23" s="41" t="str">
        <f ca="1">IFERROR(VLOOKUP(B23,'MAPA DE PREÇOS'!B:D,3,FALSE),"")</f>
        <v/>
      </c>
      <c r="E23" s="82" t="str">
        <f t="shared" ca="1" si="0"/>
        <v/>
      </c>
      <c r="F23" s="82" t="str">
        <f ca="1">IF($B22="","",IF($C23=$C20,INDEX('MAPA DE PREÇOS'!$H:$H,MATCH($B23,'MAPA DE PREÇOS'!$B:$B)-19),IF($C23=$C21,"Código","")))</f>
        <v/>
      </c>
      <c r="G23" s="145" t="str">
        <f ca="1">IF($B22="","",IF($C23=$C20,IF('BASE EDITAL'!$C$2="",INDEX('MAPA DE PREÇOS'!H:H,MATCH(EDITAL!B23,'MAPA DE PREÇOS'!B:B,0)+1),UPPER(INDEX('BASE EDITAL'!$C:$C,EDITAL!B23+1))),IF($C23=$C21,"Especificação do Objeto","")))</f>
        <v/>
      </c>
      <c r="H23" s="84" t="str">
        <f ca="1">IF($B22="","",IF($C23=$C20,INDEX('MAPA DE PREÇOS'!$M:$M,MATCH($B23,'MAPA DE PREÇOS'!$B:$B)-16),IF($C23=$C21,"Unidade","")))</f>
        <v/>
      </c>
      <c r="I23" s="84" t="str">
        <f ca="1">IF($B22="","",IF($C23=$C20,INDEX('MAPA DE PREÇOS'!$M:$M,MATCH($B23,'MAPA DE PREÇOS'!$B:$B)-17),IF($C23=$C21,"Quant.","")))</f>
        <v/>
      </c>
      <c r="J23" s="60" t="str">
        <f ca="1">IF(AND(COUNTBLANK($B20:$B22)=2,$B22="",$B21="",MAX(C:C)&gt;1),"Total Estimado",IF($B22="","",IF($C23=$C20,INDEX('MAPA DE PREÇOS'!$M:$M,MATCH($B23,'MAPA DE PREÇOS'!$B:$B)-19),IF($C23=$C21,"Valor Unit. (R$)",IF(AND($C23&lt;&gt;$C22,$J22&lt;&gt;""),IF(MAX(C:C)=1,"Total Estimado","Subtotal"),"")))))</f>
        <v/>
      </c>
      <c r="K23" s="75" t="str">
        <f ca="1">IFERROR(IF(AND(COUNTBLANK($B20:$B22)=2,$B22="",$B21="",MAX(C:C)&gt;1),SUM($K$3:K22)/2,IF($B22="","",IF($C23=$C20,ROUND(J23*I23,2),IF($C23=$C21,"Total Item (R$)",IF(AND($C23&lt;&gt;$C22,$J22&lt;&gt;""),SUMIFS(K:K,C:C,C22,J:J,"&lt;&gt;Subtotal"),""))))),"")</f>
        <v/>
      </c>
      <c r="L23" s="75" t="str">
        <f t="shared" ca="1" si="1"/>
        <v/>
      </c>
    </row>
    <row r="24" spans="2:12" x14ac:dyDescent="0.25">
      <c r="B24" s="41" t="str">
        <f ca="1">IFERROR(IF(C23=C20,IF(B23+1&lt;='MAPA DE PREÇOS'!$H$8,B23+1,""),B23),"")</f>
        <v/>
      </c>
      <c r="C24" s="41" t="str">
        <f ca="1">IFERROR(VLOOKUP(B24,'MAPA DE PREÇOS'!B:D,2,FALSE),"")</f>
        <v/>
      </c>
      <c r="D24" s="41" t="str">
        <f ca="1">IFERROR(VLOOKUP(B24,'MAPA DE PREÇOS'!B:D,3,FALSE),"")</f>
        <v/>
      </c>
      <c r="E24" s="82" t="str">
        <f t="shared" ca="1" si="0"/>
        <v/>
      </c>
      <c r="F24" s="82" t="str">
        <f ca="1">IF($B23="","",IF($C24=$C21,INDEX('MAPA DE PREÇOS'!$H:$H,MATCH($B24,'MAPA DE PREÇOS'!$B:$B)-19),IF($C24=$C22,"Código","")))</f>
        <v/>
      </c>
      <c r="G24" s="145" t="str">
        <f ca="1">IF($B23="","",IF($C24=$C21,IF('BASE EDITAL'!$C$2="",INDEX('MAPA DE PREÇOS'!H:H,MATCH(EDITAL!B24,'MAPA DE PREÇOS'!B:B,0)+1),UPPER(INDEX('BASE EDITAL'!$C:$C,EDITAL!B24+1))),IF($C24=$C22,"Especificação do Objeto","")))</f>
        <v/>
      </c>
      <c r="H24" s="84" t="str">
        <f ca="1">IF($B23="","",IF($C24=$C21,INDEX('MAPA DE PREÇOS'!$M:$M,MATCH($B24,'MAPA DE PREÇOS'!$B:$B)-16),IF($C24=$C22,"Unidade","")))</f>
        <v/>
      </c>
      <c r="I24" s="84" t="str">
        <f ca="1">IF($B23="","",IF($C24=$C21,INDEX('MAPA DE PREÇOS'!$M:$M,MATCH($B24,'MAPA DE PREÇOS'!$B:$B)-17),IF($C24=$C22,"Quant.","")))</f>
        <v/>
      </c>
      <c r="J24" s="60" t="str">
        <f ca="1">IF(AND(COUNTBLANK($B21:$B23)=2,$B23="",$B22="",MAX(C:C)&gt;1),"Total Estimado",IF($B23="","",IF($C24=$C21,INDEX('MAPA DE PREÇOS'!$M:$M,MATCH($B24,'MAPA DE PREÇOS'!$B:$B)-19),IF($C24=$C22,"Valor Unit. (R$)",IF(AND($C24&lt;&gt;$C23,$J23&lt;&gt;""),IF(MAX(C:C)=1,"Total Estimado","Subtotal"),"")))))</f>
        <v/>
      </c>
      <c r="K24" s="75" t="str">
        <f ca="1">IFERROR(IF(AND(COUNTBLANK($B21:$B23)=2,$B23="",$B22="",MAX(C:C)&gt;1),SUM($K$3:K23)/2,IF($B23="","",IF($C24=$C21,ROUND(J24*I24,2),IF($C24=$C22,"Total Item (R$)",IF(AND($C24&lt;&gt;$C23,$J23&lt;&gt;""),SUMIFS(K:K,C:C,C23,J:J,"&lt;&gt;Subtotal"),""))))),"")</f>
        <v/>
      </c>
      <c r="L24" s="75" t="str">
        <f t="shared" ca="1" si="1"/>
        <v/>
      </c>
    </row>
    <row r="25" spans="2:12" x14ac:dyDescent="0.25">
      <c r="B25" s="41" t="str">
        <f ca="1">IFERROR(IF(C24=C21,IF(B24+1&lt;='MAPA DE PREÇOS'!$H$8,B24+1,""),B24),"")</f>
        <v/>
      </c>
      <c r="C25" s="41" t="str">
        <f ca="1">IFERROR(VLOOKUP(B25,'MAPA DE PREÇOS'!B:D,2,FALSE),"")</f>
        <v/>
      </c>
      <c r="D25" s="41" t="str">
        <f ca="1">IFERROR(VLOOKUP(B25,'MAPA DE PREÇOS'!B:D,3,FALSE),"")</f>
        <v/>
      </c>
      <c r="E25" s="82" t="str">
        <f t="shared" ca="1" si="0"/>
        <v/>
      </c>
      <c r="F25" s="82" t="str">
        <f ca="1">IF($B24="","",IF($C25=$C22,INDEX('MAPA DE PREÇOS'!$H:$H,MATCH($B25,'MAPA DE PREÇOS'!$B:$B)-19),IF($C25=$C23,"Código","")))</f>
        <v/>
      </c>
      <c r="G25" s="145" t="str">
        <f ca="1">IF($B24="","",IF($C25=$C22,IF('BASE EDITAL'!$C$2="",INDEX('MAPA DE PREÇOS'!H:H,MATCH(EDITAL!B25,'MAPA DE PREÇOS'!B:B,0)+1),UPPER(INDEX('BASE EDITAL'!$C:$C,EDITAL!B25+1))),IF($C25=$C23,"Especificação do Objeto","")))</f>
        <v/>
      </c>
      <c r="H25" s="84" t="str">
        <f ca="1">IF($B24="","",IF($C25=$C22,INDEX('MAPA DE PREÇOS'!$M:$M,MATCH($B25,'MAPA DE PREÇOS'!$B:$B)-16),IF($C25=$C23,"Unidade","")))</f>
        <v/>
      </c>
      <c r="I25" s="84" t="str">
        <f ca="1">IF($B24="","",IF($C25=$C22,INDEX('MAPA DE PREÇOS'!$M:$M,MATCH($B25,'MAPA DE PREÇOS'!$B:$B)-17),IF($C25=$C23,"Quant.","")))</f>
        <v/>
      </c>
      <c r="J25" s="60" t="str">
        <f ca="1">IF(AND(COUNTBLANK($B22:$B24)=2,$B24="",$B23="",MAX(C:C)&gt;1),"Total Estimado",IF($B24="","",IF($C25=$C22,INDEX('MAPA DE PREÇOS'!$M:$M,MATCH($B25,'MAPA DE PREÇOS'!$B:$B)-19),IF($C25=$C23,"Valor Unit. (R$)",IF(AND($C25&lt;&gt;$C24,$J24&lt;&gt;""),IF(MAX(C:C)=1,"Total Estimado","Subtotal"),"")))))</f>
        <v/>
      </c>
      <c r="K25" s="75" t="str">
        <f ca="1">IFERROR(IF(AND(COUNTBLANK($B22:$B24)=2,$B24="",$B23="",MAX(C:C)&gt;1),SUM($K$3:K24)/2,IF($B24="","",IF($C25=$C22,ROUND(J25*I25,2),IF($C25=$C23,"Total Item (R$)",IF(AND($C25&lt;&gt;$C24,$J24&lt;&gt;""),SUMIFS(K:K,C:C,C24,J:J,"&lt;&gt;Subtotal"),""))))),"")</f>
        <v/>
      </c>
      <c r="L25" s="75" t="str">
        <f t="shared" ca="1" si="1"/>
        <v/>
      </c>
    </row>
    <row r="26" spans="2:12" x14ac:dyDescent="0.25">
      <c r="B26" s="41" t="str">
        <f ca="1">IFERROR(IF(C25=C22,IF(B25+1&lt;='MAPA DE PREÇOS'!$H$8,B25+1,""),B25),"")</f>
        <v/>
      </c>
      <c r="C26" s="41" t="str">
        <f ca="1">IFERROR(VLOOKUP(B26,'MAPA DE PREÇOS'!B:D,2,FALSE),"")</f>
        <v/>
      </c>
      <c r="D26" s="41" t="str">
        <f ca="1">IFERROR(VLOOKUP(B26,'MAPA DE PREÇOS'!B:D,3,FALSE),"")</f>
        <v/>
      </c>
      <c r="E26" s="82" t="str">
        <f t="shared" ca="1" si="0"/>
        <v/>
      </c>
      <c r="F26" s="82" t="str">
        <f ca="1">IF($B25="","",IF($C26=$C23,INDEX('MAPA DE PREÇOS'!$H:$H,MATCH($B26,'MAPA DE PREÇOS'!$B:$B)-19),IF($C26=$C24,"Código","")))</f>
        <v/>
      </c>
      <c r="G26" s="145" t="str">
        <f ca="1">IF($B25="","",IF($C26=$C23,IF('BASE EDITAL'!$C$2="",INDEX('MAPA DE PREÇOS'!H:H,MATCH(EDITAL!B26,'MAPA DE PREÇOS'!B:B,0)+1),UPPER(INDEX('BASE EDITAL'!$C:$C,EDITAL!B26+1))),IF($C26=$C24,"Especificação do Objeto","")))</f>
        <v/>
      </c>
      <c r="H26" s="84" t="str">
        <f ca="1">IF($B25="","",IF($C26=$C23,INDEX('MAPA DE PREÇOS'!$M:$M,MATCH($B26,'MAPA DE PREÇOS'!$B:$B)-16),IF($C26=$C24,"Unidade","")))</f>
        <v/>
      </c>
      <c r="I26" s="84" t="str">
        <f ca="1">IF($B25="","",IF($C26=$C23,INDEX('MAPA DE PREÇOS'!$M:$M,MATCH($B26,'MAPA DE PREÇOS'!$B:$B)-17),IF($C26=$C24,"Quant.","")))</f>
        <v/>
      </c>
      <c r="J26" s="60" t="str">
        <f ca="1">IF(AND(COUNTBLANK($B23:$B25)=2,$B25="",$B24="",MAX(C:C)&gt;1),"Total Estimado",IF($B25="","",IF($C26=$C23,INDEX('MAPA DE PREÇOS'!$M:$M,MATCH($B26,'MAPA DE PREÇOS'!$B:$B)-19),IF($C26=$C24,"Valor Unit. (R$)",IF(AND($C26&lt;&gt;$C25,$J25&lt;&gt;""),IF(MAX(C:C)=1,"Total Estimado","Subtotal"),"")))))</f>
        <v/>
      </c>
      <c r="K26" s="75" t="str">
        <f ca="1">IFERROR(IF(AND(COUNTBLANK($B23:$B25)=2,$B25="",$B24="",MAX(C:C)&gt;1),SUM($K$3:K25)/2,IF($B25="","",IF($C26=$C23,ROUND(J26*I26,2),IF($C26=$C24,"Total Item (R$)",IF(AND($C26&lt;&gt;$C25,$J25&lt;&gt;""),SUMIFS(K:K,C:C,C25,J:J,"&lt;&gt;Subtotal"),""))))),"")</f>
        <v/>
      </c>
      <c r="L26" s="75" t="str">
        <f t="shared" ca="1" si="1"/>
        <v/>
      </c>
    </row>
    <row r="27" spans="2:12" x14ac:dyDescent="0.25">
      <c r="B27" s="41" t="str">
        <f ca="1">IFERROR(IF(C26=C23,IF(B26+1&lt;='MAPA DE PREÇOS'!$H$8,B26+1,""),B26),"")</f>
        <v/>
      </c>
      <c r="C27" s="41" t="str">
        <f ca="1">IFERROR(VLOOKUP(B27,'MAPA DE PREÇOS'!B:D,2,FALSE),"")</f>
        <v/>
      </c>
      <c r="D27" s="41" t="str">
        <f ca="1">IFERROR(VLOOKUP(B27,'MAPA DE PREÇOS'!B:D,3,FALSE),"")</f>
        <v/>
      </c>
      <c r="E27" s="82" t="str">
        <f t="shared" ca="1" si="0"/>
        <v/>
      </c>
      <c r="F27" s="82" t="str">
        <f ca="1">IF($B26="","",IF($C27=$C24,INDEX('MAPA DE PREÇOS'!$H:$H,MATCH($B27,'MAPA DE PREÇOS'!$B:$B)-19),IF($C27=$C25,"Código","")))</f>
        <v/>
      </c>
      <c r="G27" s="145" t="str">
        <f ca="1">IF($B26="","",IF($C27=$C24,IF('BASE EDITAL'!$C$2="",INDEX('MAPA DE PREÇOS'!H:H,MATCH(EDITAL!B27,'MAPA DE PREÇOS'!B:B,0)+1),UPPER(INDEX('BASE EDITAL'!$C:$C,EDITAL!B27+1))),IF($C27=$C25,"Especificação do Objeto","")))</f>
        <v/>
      </c>
      <c r="H27" s="84" t="str">
        <f ca="1">IF($B26="","",IF($C27=$C24,INDEX('MAPA DE PREÇOS'!$M:$M,MATCH($B27,'MAPA DE PREÇOS'!$B:$B)-16),IF($C27=$C25,"Unidade","")))</f>
        <v/>
      </c>
      <c r="I27" s="84" t="str">
        <f ca="1">IF($B26="","",IF($C27=$C24,INDEX('MAPA DE PREÇOS'!$M:$M,MATCH($B27,'MAPA DE PREÇOS'!$B:$B)-17),IF($C27=$C25,"Quant.","")))</f>
        <v/>
      </c>
      <c r="J27" s="60" t="str">
        <f ca="1">IF(AND(COUNTBLANK($B24:$B26)=2,$B26="",$B25="",MAX(C:C)&gt;1),"Total Estimado",IF($B26="","",IF($C27=$C24,INDEX('MAPA DE PREÇOS'!$M:$M,MATCH($B27,'MAPA DE PREÇOS'!$B:$B)-19),IF($C27=$C25,"Valor Unit. (R$)",IF(AND($C27&lt;&gt;$C26,$J26&lt;&gt;""),IF(MAX(C:C)=1,"Total Estimado","Subtotal"),"")))))</f>
        <v/>
      </c>
      <c r="K27" s="75" t="str">
        <f ca="1">IFERROR(IF(AND(COUNTBLANK($B24:$B26)=2,$B26="",$B25="",MAX(C:C)&gt;1),SUM($K$3:K26)/2,IF($B26="","",IF($C27=$C24,ROUND(J27*I27,2),IF($C27=$C25,"Total Item (R$)",IF(AND($C27&lt;&gt;$C26,$J26&lt;&gt;""),SUMIFS(K:K,C:C,C26,J:J,"&lt;&gt;Subtotal"),""))))),"")</f>
        <v/>
      </c>
      <c r="L27" s="75" t="str">
        <f t="shared" ca="1" si="1"/>
        <v/>
      </c>
    </row>
    <row r="28" spans="2:12" x14ac:dyDescent="0.25">
      <c r="B28" s="41" t="str">
        <f ca="1">IFERROR(IF(C27=C24,IF(B27+1&lt;='MAPA DE PREÇOS'!$H$8,B27+1,""),B27),"")</f>
        <v/>
      </c>
      <c r="C28" s="41" t="str">
        <f ca="1">IFERROR(VLOOKUP(B28,'MAPA DE PREÇOS'!B:D,2,FALSE),"")</f>
        <v/>
      </c>
      <c r="D28" s="41" t="str">
        <f ca="1">IFERROR(VLOOKUP(B28,'MAPA DE PREÇOS'!B:D,3,FALSE),"")</f>
        <v/>
      </c>
      <c r="E28" s="82" t="str">
        <f t="shared" ca="1" si="0"/>
        <v/>
      </c>
      <c r="F28" s="82" t="str">
        <f ca="1">IF($B27="","",IF($C28=$C25,INDEX('MAPA DE PREÇOS'!$H:$H,MATCH($B28,'MAPA DE PREÇOS'!$B:$B)-19),IF($C28=$C26,"Código","")))</f>
        <v/>
      </c>
      <c r="G28" s="145" t="str">
        <f ca="1">IF($B27="","",IF($C28=$C25,IF('BASE EDITAL'!$C$2="",INDEX('MAPA DE PREÇOS'!H:H,MATCH(EDITAL!B28,'MAPA DE PREÇOS'!B:B,0)+1),UPPER(INDEX('BASE EDITAL'!$C:$C,EDITAL!B28+1))),IF($C28=$C26,"Especificação do Objeto","")))</f>
        <v/>
      </c>
      <c r="H28" s="84" t="str">
        <f ca="1">IF($B27="","",IF($C28=$C25,INDEX('MAPA DE PREÇOS'!$M:$M,MATCH($B28,'MAPA DE PREÇOS'!$B:$B)-16),IF($C28=$C26,"Unidade","")))</f>
        <v/>
      </c>
      <c r="I28" s="84" t="str">
        <f ca="1">IF($B27="","",IF($C28=$C25,INDEX('MAPA DE PREÇOS'!$M:$M,MATCH($B28,'MAPA DE PREÇOS'!$B:$B)-17),IF($C28=$C26,"Quant.","")))</f>
        <v/>
      </c>
      <c r="J28" s="60" t="str">
        <f ca="1">IF(AND(COUNTBLANK($B25:$B27)=2,$B27="",$B26="",MAX(C:C)&gt;1),"Total Estimado",IF($B27="","",IF($C28=$C25,INDEX('MAPA DE PREÇOS'!$M:$M,MATCH($B28,'MAPA DE PREÇOS'!$B:$B)-19),IF($C28=$C26,"Valor Unit. (R$)",IF(AND($C28&lt;&gt;$C27,$J27&lt;&gt;""),IF(MAX(C:C)=1,"Total Estimado","Subtotal"),"")))))</f>
        <v/>
      </c>
      <c r="K28" s="75" t="str">
        <f ca="1">IFERROR(IF(AND(COUNTBLANK($B25:$B27)=2,$B27="",$B26="",MAX(C:C)&gt;1),SUM($K$3:K27)/2,IF($B27="","",IF($C28=$C25,ROUND(J28*I28,2),IF($C28=$C26,"Total Item (R$)",IF(AND($C28&lt;&gt;$C27,$J27&lt;&gt;""),SUMIFS(K:K,C:C,C27,J:J,"&lt;&gt;Subtotal"),""))))),"")</f>
        <v/>
      </c>
      <c r="L28" s="75" t="str">
        <f t="shared" ca="1" si="1"/>
        <v/>
      </c>
    </row>
    <row r="29" spans="2:12" x14ac:dyDescent="0.25">
      <c r="B29" s="41" t="str">
        <f ca="1">IFERROR(IF(C28=C25,IF(B28+1&lt;='MAPA DE PREÇOS'!$H$8,B28+1,""),B28),"")</f>
        <v/>
      </c>
      <c r="C29" s="41" t="str">
        <f ca="1">IFERROR(VLOOKUP(B29,'MAPA DE PREÇOS'!B:D,2,FALSE),"")</f>
        <v/>
      </c>
      <c r="D29" s="41" t="str">
        <f ca="1">IFERROR(VLOOKUP(B29,'MAPA DE PREÇOS'!B:D,3,FALSE),"")</f>
        <v/>
      </c>
      <c r="E29" s="82" t="str">
        <f t="shared" ca="1" si="0"/>
        <v/>
      </c>
      <c r="F29" s="82" t="str">
        <f ca="1">IF($B28="","",IF($C29=$C26,INDEX('MAPA DE PREÇOS'!$H:$H,MATCH($B29,'MAPA DE PREÇOS'!$B:$B)-19),IF($C29=$C27,"Código","")))</f>
        <v/>
      </c>
      <c r="G29" s="145" t="str">
        <f ca="1">IF($B28="","",IF($C29=$C26,IF('BASE EDITAL'!$C$2="",INDEX('MAPA DE PREÇOS'!H:H,MATCH(EDITAL!B29,'MAPA DE PREÇOS'!B:B,0)+1),UPPER(INDEX('BASE EDITAL'!$C:$C,EDITAL!B29+1))),IF($C29=$C27,"Especificação do Objeto","")))</f>
        <v/>
      </c>
      <c r="H29" s="84" t="str">
        <f ca="1">IF($B28="","",IF($C29=$C26,INDEX('MAPA DE PREÇOS'!$M:$M,MATCH($B29,'MAPA DE PREÇOS'!$B:$B)-16),IF($C29=$C27,"Unidade","")))</f>
        <v/>
      </c>
      <c r="I29" s="84" t="str">
        <f ca="1">IF($B28="","",IF($C29=$C26,INDEX('MAPA DE PREÇOS'!$M:$M,MATCH($B29,'MAPA DE PREÇOS'!$B:$B)-17),IF($C29=$C27,"Quant.","")))</f>
        <v/>
      </c>
      <c r="J29" s="60" t="str">
        <f ca="1">IF(AND(COUNTBLANK($B26:$B28)=2,$B28="",$B27="",MAX(C:C)&gt;1),"Total Estimado",IF($B28="","",IF($C29=$C26,INDEX('MAPA DE PREÇOS'!$M:$M,MATCH($B29,'MAPA DE PREÇOS'!$B:$B)-19),IF($C29=$C27,"Valor Unit. (R$)",IF(AND($C29&lt;&gt;$C28,$J28&lt;&gt;""),IF(MAX(C:C)=1,"Total Estimado","Subtotal"),"")))))</f>
        <v/>
      </c>
      <c r="K29" s="75" t="str">
        <f ca="1">IFERROR(IF(AND(COUNTBLANK($B26:$B28)=2,$B28="",$B27="",MAX(C:C)&gt;1),SUM($K$3:K28)/2,IF($B28="","",IF($C29=$C26,ROUND(J29*I29,2),IF($C29=$C27,"Total Item (R$)",IF(AND($C29&lt;&gt;$C28,$J28&lt;&gt;""),SUMIFS(K:K,C:C,C28,J:J,"&lt;&gt;Subtotal"),""))))),"")</f>
        <v/>
      </c>
      <c r="L29" s="75" t="str">
        <f t="shared" ca="1" si="1"/>
        <v/>
      </c>
    </row>
    <row r="30" spans="2:12" x14ac:dyDescent="0.25">
      <c r="B30" s="41" t="str">
        <f ca="1">IFERROR(IF(C29=C26,IF(B29+1&lt;='MAPA DE PREÇOS'!$H$8,B29+1,""),B29),"")</f>
        <v/>
      </c>
      <c r="C30" s="41" t="str">
        <f ca="1">IFERROR(VLOOKUP(B30,'MAPA DE PREÇOS'!B:D,2,FALSE),"")</f>
        <v/>
      </c>
      <c r="D30" s="41" t="str">
        <f ca="1">IFERROR(VLOOKUP(B30,'MAPA DE PREÇOS'!B:D,3,FALSE),"")</f>
        <v/>
      </c>
      <c r="E30" s="82" t="str">
        <f t="shared" ca="1" si="0"/>
        <v/>
      </c>
      <c r="F30" s="82" t="str">
        <f ca="1">IF($B29="","",IF($C30=$C27,INDEX('MAPA DE PREÇOS'!$H:$H,MATCH($B30,'MAPA DE PREÇOS'!$B:$B)-19),IF($C30=$C28,"Código","")))</f>
        <v/>
      </c>
      <c r="G30" s="145" t="str">
        <f ca="1">IF($B29="","",IF($C30=$C27,IF('BASE EDITAL'!$C$2="",INDEX('MAPA DE PREÇOS'!H:H,MATCH(EDITAL!B30,'MAPA DE PREÇOS'!B:B,0)+1),UPPER(INDEX('BASE EDITAL'!$C:$C,EDITAL!B30+1))),IF($C30=$C28,"Especificação do Objeto","")))</f>
        <v/>
      </c>
      <c r="H30" s="84" t="str">
        <f ca="1">IF($B29="","",IF($C30=$C27,INDEX('MAPA DE PREÇOS'!$M:$M,MATCH($B30,'MAPA DE PREÇOS'!$B:$B)-16),IF($C30=$C28,"Unidade","")))</f>
        <v/>
      </c>
      <c r="I30" s="84" t="str">
        <f ca="1">IF($B29="","",IF($C30=$C27,INDEX('MAPA DE PREÇOS'!$M:$M,MATCH($B30,'MAPA DE PREÇOS'!$B:$B)-17),IF($C30=$C28,"Quant.","")))</f>
        <v/>
      </c>
      <c r="J30" s="60" t="str">
        <f ca="1">IF(AND(COUNTBLANK($B27:$B29)=2,$B29="",$B28="",MAX(C:C)&gt;1),"Total Estimado",IF($B29="","",IF($C30=$C27,INDEX('MAPA DE PREÇOS'!$M:$M,MATCH($B30,'MAPA DE PREÇOS'!$B:$B)-19),IF($C30=$C28,"Valor Unit. (R$)",IF(AND($C30&lt;&gt;$C29,$J29&lt;&gt;""),IF(MAX(C:C)=1,"Total Estimado","Subtotal"),"")))))</f>
        <v/>
      </c>
      <c r="K30" s="75" t="str">
        <f ca="1">IFERROR(IF(AND(COUNTBLANK($B27:$B29)=2,$B29="",$B28="",MAX(C:C)&gt;1),SUM($K$3:K29)/2,IF($B29="","",IF($C30=$C27,ROUND(J30*I30,2),IF($C30=$C28,"Total Item (R$)",IF(AND($C30&lt;&gt;$C29,$J29&lt;&gt;""),SUMIFS(K:K,C:C,C29,J:J,"&lt;&gt;Subtotal"),""))))),"")</f>
        <v/>
      </c>
      <c r="L30" s="75" t="str">
        <f t="shared" ca="1" si="1"/>
        <v/>
      </c>
    </row>
    <row r="31" spans="2:12" x14ac:dyDescent="0.25">
      <c r="B31" s="41" t="str">
        <f ca="1">IFERROR(IF(C30=C27,IF(B30+1&lt;='MAPA DE PREÇOS'!$H$8,B30+1,""),B30),"")</f>
        <v/>
      </c>
      <c r="C31" s="41" t="str">
        <f ca="1">IFERROR(VLOOKUP(B31,'MAPA DE PREÇOS'!B:D,2,FALSE),"")</f>
        <v/>
      </c>
      <c r="D31" s="41" t="str">
        <f ca="1">IFERROR(VLOOKUP(B31,'MAPA DE PREÇOS'!B:D,3,FALSE),"")</f>
        <v/>
      </c>
      <c r="E31" s="82" t="str">
        <f t="shared" ca="1" si="0"/>
        <v/>
      </c>
      <c r="F31" s="82" t="str">
        <f ca="1">IF($B30="","",IF($C31=$C28,INDEX('MAPA DE PREÇOS'!$H:$H,MATCH($B31,'MAPA DE PREÇOS'!$B:$B)-19),IF($C31=$C29,"Código","")))</f>
        <v/>
      </c>
      <c r="G31" s="145" t="str">
        <f ca="1">IF($B30="","",IF($C31=$C28,IF('BASE EDITAL'!$C$2="",INDEX('MAPA DE PREÇOS'!H:H,MATCH(EDITAL!B31,'MAPA DE PREÇOS'!B:B,0)+1),UPPER(INDEX('BASE EDITAL'!$C:$C,EDITAL!B31+1))),IF($C31=$C29,"Especificação do Objeto","")))</f>
        <v/>
      </c>
      <c r="H31" s="84" t="str">
        <f ca="1">IF($B30="","",IF($C31=$C28,INDEX('MAPA DE PREÇOS'!$M:$M,MATCH($B31,'MAPA DE PREÇOS'!$B:$B)-16),IF($C31=$C29,"Unidade","")))</f>
        <v/>
      </c>
      <c r="I31" s="84" t="str">
        <f ca="1">IF($B30="","",IF($C31=$C28,INDEX('MAPA DE PREÇOS'!$M:$M,MATCH($B31,'MAPA DE PREÇOS'!$B:$B)-17),IF($C31=$C29,"Quant.","")))</f>
        <v/>
      </c>
      <c r="J31" s="60" t="str">
        <f ca="1">IF(AND(COUNTBLANK($B28:$B30)=2,$B30="",$B29="",MAX(C:C)&gt;1),"Total Estimado",IF($B30="","",IF($C31=$C28,INDEX('MAPA DE PREÇOS'!$M:$M,MATCH($B31,'MAPA DE PREÇOS'!$B:$B)-19),IF($C31=$C29,"Valor Unit. (R$)",IF(AND($C31&lt;&gt;$C30,$J30&lt;&gt;""),IF(MAX(C:C)=1,"Total Estimado","Subtotal"),"")))))</f>
        <v/>
      </c>
      <c r="K31" s="75" t="str">
        <f ca="1">IFERROR(IF(AND(COUNTBLANK($B28:$B30)=2,$B30="",$B29="",MAX(C:C)&gt;1),SUM($K$3:K30)/2,IF($B30="","",IF($C31=$C28,ROUND(J31*I31,2),IF($C31=$C29,"Total Item (R$)",IF(AND($C31&lt;&gt;$C30,$J30&lt;&gt;""),SUMIFS(K:K,C:C,C30,J:J,"&lt;&gt;Subtotal"),""))))),"")</f>
        <v/>
      </c>
      <c r="L31" s="75" t="str">
        <f t="shared" ca="1" si="1"/>
        <v/>
      </c>
    </row>
    <row r="32" spans="2:12" x14ac:dyDescent="0.25">
      <c r="B32" s="41" t="str">
        <f ca="1">IFERROR(IF(C31=C28,IF(B31+1&lt;='MAPA DE PREÇOS'!$H$8,B31+1,""),B31),"")</f>
        <v/>
      </c>
      <c r="C32" s="41" t="str">
        <f ca="1">IFERROR(VLOOKUP(B32,'MAPA DE PREÇOS'!B:D,2,FALSE),"")</f>
        <v/>
      </c>
      <c r="D32" s="41" t="str">
        <f ca="1">IFERROR(VLOOKUP(B32,'MAPA DE PREÇOS'!B:D,3,FALSE),"")</f>
        <v/>
      </c>
      <c r="E32" s="82" t="str">
        <f t="shared" ca="1" si="0"/>
        <v/>
      </c>
      <c r="F32" s="82" t="str">
        <f ca="1">IF($B31="","",IF($C32=$C29,INDEX('MAPA DE PREÇOS'!$H:$H,MATCH($B32,'MAPA DE PREÇOS'!$B:$B)-19),IF($C32=$C30,"Código","")))</f>
        <v/>
      </c>
      <c r="G32" s="145" t="str">
        <f ca="1">IF($B31="","",IF($C32=$C29,IF('BASE EDITAL'!$C$2="",INDEX('MAPA DE PREÇOS'!H:H,MATCH(EDITAL!B32,'MAPA DE PREÇOS'!B:B,0)+1),UPPER(INDEX('BASE EDITAL'!$C:$C,EDITAL!B32+1))),IF($C32=$C30,"Especificação do Objeto","")))</f>
        <v/>
      </c>
      <c r="H32" s="84" t="str">
        <f ca="1">IF($B31="","",IF($C32=$C29,INDEX('MAPA DE PREÇOS'!$M:$M,MATCH($B32,'MAPA DE PREÇOS'!$B:$B)-16),IF($C32=$C30,"Unidade","")))</f>
        <v/>
      </c>
      <c r="I32" s="84" t="str">
        <f ca="1">IF($B31="","",IF($C32=$C29,INDEX('MAPA DE PREÇOS'!$M:$M,MATCH($B32,'MAPA DE PREÇOS'!$B:$B)-17),IF($C32=$C30,"Quant.","")))</f>
        <v/>
      </c>
      <c r="J32" s="60" t="str">
        <f ca="1">IF(AND(COUNTBLANK($B29:$B31)=2,$B31="",$B30="",MAX(C:C)&gt;1),"Total Estimado",IF($B31="","",IF($C32=$C29,INDEX('MAPA DE PREÇOS'!$M:$M,MATCH($B32,'MAPA DE PREÇOS'!$B:$B)-19),IF($C32=$C30,"Valor Unit. (R$)",IF(AND($C32&lt;&gt;$C31,$J31&lt;&gt;""),IF(MAX(C:C)=1,"Total Estimado","Subtotal"),"")))))</f>
        <v/>
      </c>
      <c r="K32" s="75" t="str">
        <f ca="1">IFERROR(IF(AND(COUNTBLANK($B29:$B31)=2,$B31="",$B30="",MAX(C:C)&gt;1),SUM($K$3:K31)/2,IF($B31="","",IF($C32=$C29,ROUND(J32*I32,2),IF($C32=$C30,"Total Item (R$)",IF(AND($C32&lt;&gt;$C31,$J31&lt;&gt;""),SUMIFS(K:K,C:C,C31,J:J,"&lt;&gt;Subtotal"),""))))),"")</f>
        <v/>
      </c>
      <c r="L32" s="75" t="str">
        <f t="shared" ca="1" si="1"/>
        <v/>
      </c>
    </row>
    <row r="33" spans="2:12" x14ac:dyDescent="0.25">
      <c r="B33" s="41" t="str">
        <f ca="1">IFERROR(IF(C32=C29,IF(B32+1&lt;='MAPA DE PREÇOS'!$H$8,B32+1,""),B32),"")</f>
        <v/>
      </c>
      <c r="C33" s="41" t="str">
        <f ca="1">IFERROR(VLOOKUP(B33,'MAPA DE PREÇOS'!B:D,2,FALSE),"")</f>
        <v/>
      </c>
      <c r="D33" s="41" t="str">
        <f ca="1">IFERROR(VLOOKUP(B33,'MAPA DE PREÇOS'!B:D,3,FALSE),"")</f>
        <v/>
      </c>
      <c r="E33" s="82" t="str">
        <f t="shared" ca="1" si="0"/>
        <v/>
      </c>
      <c r="F33" s="82" t="str">
        <f ca="1">IF($B32="","",IF($C33=$C30,INDEX('MAPA DE PREÇOS'!$H:$H,MATCH($B33,'MAPA DE PREÇOS'!$B:$B)-19),IF($C33=$C31,"Código","")))</f>
        <v/>
      </c>
      <c r="G33" s="145" t="str">
        <f ca="1">IF($B32="","",IF($C33=$C30,IF('BASE EDITAL'!$C$2="",INDEX('MAPA DE PREÇOS'!H:H,MATCH(EDITAL!B33,'MAPA DE PREÇOS'!B:B,0)+1),UPPER(INDEX('BASE EDITAL'!$C:$C,EDITAL!B33+1))),IF($C33=$C31,"Especificação do Objeto","")))</f>
        <v/>
      </c>
      <c r="H33" s="84" t="str">
        <f ca="1">IF($B32="","",IF($C33=$C30,INDEX('MAPA DE PREÇOS'!$M:$M,MATCH($B33,'MAPA DE PREÇOS'!$B:$B)-16),IF($C33=$C31,"Unidade","")))</f>
        <v/>
      </c>
      <c r="I33" s="84" t="str">
        <f ca="1">IF($B32="","",IF($C33=$C30,INDEX('MAPA DE PREÇOS'!$M:$M,MATCH($B33,'MAPA DE PREÇOS'!$B:$B)-17),IF($C33=$C31,"Quant.","")))</f>
        <v/>
      </c>
      <c r="J33" s="60" t="str">
        <f ca="1">IF(AND(COUNTBLANK($B30:$B32)=2,$B32="",$B31="",MAX(C:C)&gt;1),"Total Estimado",IF($B32="","",IF($C33=$C30,INDEX('MAPA DE PREÇOS'!$M:$M,MATCH($B33,'MAPA DE PREÇOS'!$B:$B)-19),IF($C33=$C31,"Valor Unit. (R$)",IF(AND($C33&lt;&gt;$C32,$J32&lt;&gt;""),IF(MAX(C:C)=1,"Total Estimado","Subtotal"),"")))))</f>
        <v/>
      </c>
      <c r="K33" s="75" t="str">
        <f ca="1">IFERROR(IF(AND(COUNTBLANK($B30:$B32)=2,$B32="",$B31="",MAX(C:C)&gt;1),SUM($K$3:K32)/2,IF($B32="","",IF($C33=$C30,ROUND(J33*I33,2),IF($C33=$C31,"Total Item (R$)",IF(AND($C33&lt;&gt;$C32,$J32&lt;&gt;""),SUMIFS(K:K,C:C,C32,J:J,"&lt;&gt;Subtotal"),""))))),"")</f>
        <v/>
      </c>
      <c r="L33" s="75" t="str">
        <f t="shared" ca="1" si="1"/>
        <v/>
      </c>
    </row>
    <row r="34" spans="2:12" x14ac:dyDescent="0.25">
      <c r="B34" s="41" t="str">
        <f ca="1">IFERROR(IF(C33=C30,IF(B33+1&lt;='MAPA DE PREÇOS'!$H$8,B33+1,""),B33),"")</f>
        <v/>
      </c>
      <c r="C34" s="41" t="str">
        <f ca="1">IFERROR(VLOOKUP(B34,'MAPA DE PREÇOS'!B:D,2,FALSE),"")</f>
        <v/>
      </c>
      <c r="D34" s="41" t="str">
        <f ca="1">IFERROR(VLOOKUP(B34,'MAPA DE PREÇOS'!B:D,3,FALSE),"")</f>
        <v/>
      </c>
      <c r="E34" s="82" t="str">
        <f t="shared" ca="1" si="0"/>
        <v/>
      </c>
      <c r="F34" s="82" t="str">
        <f ca="1">IF($B33="","",IF($C34=$C31,INDEX('MAPA DE PREÇOS'!$H:$H,MATCH($B34,'MAPA DE PREÇOS'!$B:$B)-19),IF($C34=$C32,"Código","")))</f>
        <v/>
      </c>
      <c r="G34" s="145" t="str">
        <f ca="1">IF($B33="","",IF($C34=$C31,IF('BASE EDITAL'!$C$2="",INDEX('MAPA DE PREÇOS'!H:H,MATCH(EDITAL!B34,'MAPA DE PREÇOS'!B:B,0)+1),UPPER(INDEX('BASE EDITAL'!$C:$C,EDITAL!B34+1))),IF($C34=$C32,"Especificação do Objeto","")))</f>
        <v/>
      </c>
      <c r="H34" s="84" t="str">
        <f ca="1">IF($B33="","",IF($C34=$C31,INDEX('MAPA DE PREÇOS'!$M:$M,MATCH($B34,'MAPA DE PREÇOS'!$B:$B)-16),IF($C34=$C32,"Unidade","")))</f>
        <v/>
      </c>
      <c r="I34" s="84" t="str">
        <f ca="1">IF($B33="","",IF($C34=$C31,INDEX('MAPA DE PREÇOS'!$M:$M,MATCH($B34,'MAPA DE PREÇOS'!$B:$B)-17),IF($C34=$C32,"Quant.","")))</f>
        <v/>
      </c>
      <c r="J34" s="60" t="str">
        <f ca="1">IF(AND(COUNTBLANK($B31:$B33)=2,$B33="",$B32="",MAX(C:C)&gt;1),"Total Estimado",IF($B33="","",IF($C34=$C31,INDEX('MAPA DE PREÇOS'!$M:$M,MATCH($B34,'MAPA DE PREÇOS'!$B:$B)-19),IF($C34=$C32,"Valor Unit. (R$)",IF(AND($C34&lt;&gt;$C33,$J33&lt;&gt;""),IF(MAX(C:C)=1,"Total Estimado","Subtotal"),"")))))</f>
        <v/>
      </c>
      <c r="K34" s="75" t="str">
        <f ca="1">IFERROR(IF(AND(COUNTBLANK($B31:$B33)=2,$B33="",$B32="",MAX(C:C)&gt;1),SUM($K$3:K33)/2,IF($B33="","",IF($C34=$C31,ROUND(J34*I34,2),IF($C34=$C32,"Total Item (R$)",IF(AND($C34&lt;&gt;$C33,$J33&lt;&gt;""),SUMIFS(K:K,C:C,C33,J:J,"&lt;&gt;Subtotal"),""))))),"")</f>
        <v/>
      </c>
      <c r="L34" s="75" t="str">
        <f t="shared" ca="1" si="1"/>
        <v/>
      </c>
    </row>
    <row r="35" spans="2:12" x14ac:dyDescent="0.25">
      <c r="B35" s="41" t="str">
        <f ca="1">IFERROR(IF(C34=C31,IF(B34+1&lt;='MAPA DE PREÇOS'!$H$8,B34+1,""),B34),"")</f>
        <v/>
      </c>
      <c r="C35" s="41" t="str">
        <f ca="1">IFERROR(VLOOKUP(B35,'MAPA DE PREÇOS'!B:D,2,FALSE),"")</f>
        <v/>
      </c>
      <c r="D35" s="41" t="str">
        <f ca="1">IFERROR(VLOOKUP(B35,'MAPA DE PREÇOS'!B:D,3,FALSE),"")</f>
        <v/>
      </c>
      <c r="E35" s="82" t="str">
        <f t="shared" ca="1" si="0"/>
        <v/>
      </c>
      <c r="F35" s="82" t="str">
        <f ca="1">IF($B34="","",IF($C35=$C32,INDEX('MAPA DE PREÇOS'!$H:$H,MATCH($B35,'MAPA DE PREÇOS'!$B:$B)-19),IF($C35=$C33,"Código","")))</f>
        <v/>
      </c>
      <c r="G35" s="145" t="str">
        <f ca="1">IF($B34="","",IF($C35=$C32,IF('BASE EDITAL'!$C$2="",INDEX('MAPA DE PREÇOS'!H:H,MATCH(EDITAL!B35,'MAPA DE PREÇOS'!B:B,0)+1),UPPER(INDEX('BASE EDITAL'!$C:$C,EDITAL!B35+1))),IF($C35=$C33,"Especificação do Objeto","")))</f>
        <v/>
      </c>
      <c r="H35" s="84" t="str">
        <f ca="1">IF($B34="","",IF($C35=$C32,INDEX('MAPA DE PREÇOS'!$M:$M,MATCH($B35,'MAPA DE PREÇOS'!$B:$B)-16),IF($C35=$C33,"Unidade","")))</f>
        <v/>
      </c>
      <c r="I35" s="84" t="str">
        <f ca="1">IF($B34="","",IF($C35=$C32,INDEX('MAPA DE PREÇOS'!$M:$M,MATCH($B35,'MAPA DE PREÇOS'!$B:$B)-17),IF($C35=$C33,"Quant.","")))</f>
        <v/>
      </c>
      <c r="J35" s="60" t="str">
        <f ca="1">IF(AND(COUNTBLANK($B32:$B34)=2,$B34="",$B33="",MAX(C:C)&gt;1),"Total Estimado",IF($B34="","",IF($C35=$C32,INDEX('MAPA DE PREÇOS'!$M:$M,MATCH($B35,'MAPA DE PREÇOS'!$B:$B)-19),IF($C35=$C33,"Valor Unit. (R$)",IF(AND($C35&lt;&gt;$C34,$J34&lt;&gt;""),IF(MAX(C:C)=1,"Total Estimado","Subtotal"),"")))))</f>
        <v/>
      </c>
      <c r="K35" s="75" t="str">
        <f ca="1">IFERROR(IF(AND(COUNTBLANK($B32:$B34)=2,$B34="",$B33="",MAX(C:C)&gt;1),SUM($K$3:K34)/2,IF($B34="","",IF($C35=$C32,ROUND(J35*I35,2),IF($C35=$C33,"Total Item (R$)",IF(AND($C35&lt;&gt;$C34,$J34&lt;&gt;""),SUMIFS(K:K,C:C,C34,J:J,"&lt;&gt;Subtotal"),""))))),"")</f>
        <v/>
      </c>
      <c r="L35" s="75" t="str">
        <f t="shared" ca="1" si="1"/>
        <v/>
      </c>
    </row>
    <row r="36" spans="2:12" x14ac:dyDescent="0.25">
      <c r="B36" s="41" t="str">
        <f ca="1">IFERROR(IF(C35=C32,IF(B35+1&lt;='MAPA DE PREÇOS'!$H$8,B35+1,""),B35),"")</f>
        <v/>
      </c>
      <c r="C36" s="41" t="str">
        <f ca="1">IFERROR(VLOOKUP(B36,'MAPA DE PREÇOS'!B:D,2,FALSE),"")</f>
        <v/>
      </c>
      <c r="D36" s="41" t="str">
        <f ca="1">IFERROR(VLOOKUP(B36,'MAPA DE PREÇOS'!B:D,3,FALSE),"")</f>
        <v/>
      </c>
      <c r="E36" s="82" t="str">
        <f t="shared" ca="1" si="0"/>
        <v/>
      </c>
      <c r="F36" s="82" t="str">
        <f ca="1">IF($B35="","",IF($C36=$C33,INDEX('MAPA DE PREÇOS'!$H:$H,MATCH($B36,'MAPA DE PREÇOS'!$B:$B)-19),IF($C36=$C34,"Código","")))</f>
        <v/>
      </c>
      <c r="G36" s="145" t="str">
        <f ca="1">IF($B35="","",IF($C36=$C33,IF('BASE EDITAL'!$C$2="",INDEX('MAPA DE PREÇOS'!H:H,MATCH(EDITAL!B36,'MAPA DE PREÇOS'!B:B,0)+1),UPPER(INDEX('BASE EDITAL'!$C:$C,EDITAL!B36+1))),IF($C36=$C34,"Especificação do Objeto","")))</f>
        <v/>
      </c>
      <c r="H36" s="84" t="str">
        <f ca="1">IF($B35="","",IF($C36=$C33,INDEX('MAPA DE PREÇOS'!$M:$M,MATCH($B36,'MAPA DE PREÇOS'!$B:$B)-16),IF($C36=$C34,"Unidade","")))</f>
        <v/>
      </c>
      <c r="I36" s="84" t="str">
        <f ca="1">IF($B35="","",IF($C36=$C33,INDEX('MAPA DE PREÇOS'!$M:$M,MATCH($B36,'MAPA DE PREÇOS'!$B:$B)-17),IF($C36=$C34,"Quant.","")))</f>
        <v/>
      </c>
      <c r="J36" s="60" t="str">
        <f ca="1">IF(AND(COUNTBLANK($B33:$B35)=2,$B35="",$B34="",MAX(C:C)&gt;1),"Total Estimado",IF($B35="","",IF($C36=$C33,INDEX('MAPA DE PREÇOS'!$M:$M,MATCH($B36,'MAPA DE PREÇOS'!$B:$B)-19),IF($C36=$C34,"Valor Unit. (R$)",IF(AND($C36&lt;&gt;$C35,$J35&lt;&gt;""),IF(MAX(C:C)=1,"Total Estimado","Subtotal"),"")))))</f>
        <v/>
      </c>
      <c r="K36" s="75" t="str">
        <f ca="1">IFERROR(IF(AND(COUNTBLANK($B33:$B35)=2,$B35="",$B34="",MAX(C:C)&gt;1),SUM($K$3:K35)/2,IF($B35="","",IF($C36=$C33,ROUND(J36*I36,2),IF($C36=$C34,"Total Item (R$)",IF(AND($C36&lt;&gt;$C35,$J35&lt;&gt;""),SUMIFS(K:K,C:C,C35,J:J,"&lt;&gt;Subtotal"),""))))),"")</f>
        <v/>
      </c>
      <c r="L36" s="75" t="str">
        <f t="shared" ca="1" si="1"/>
        <v/>
      </c>
    </row>
    <row r="37" spans="2:12" x14ac:dyDescent="0.25">
      <c r="B37" s="41" t="str">
        <f ca="1">IFERROR(IF(C36=C33,IF(B36+1&lt;='MAPA DE PREÇOS'!$H$8,B36+1,""),B36),"")</f>
        <v/>
      </c>
      <c r="C37" s="41" t="str">
        <f ca="1">IFERROR(VLOOKUP(B37,'MAPA DE PREÇOS'!B:D,2,FALSE),"")</f>
        <v/>
      </c>
      <c r="D37" s="41" t="str">
        <f ca="1">IFERROR(VLOOKUP(B37,'MAPA DE PREÇOS'!B:D,3,FALSE),"")</f>
        <v/>
      </c>
      <c r="E37" s="82" t="str">
        <f t="shared" ref="E37:E68" ca="1" si="2">IF($B36="","",IF($C37=$C34,D37,IF($C37=$C35,"Item",IF(AND(MAX(C:C)&gt;1,$C37=$C36),CONCATENATE("LOTE ",C37),""))))</f>
        <v/>
      </c>
      <c r="F37" s="82" t="str">
        <f ca="1">IF($B36="","",IF($C37=$C34,INDEX('MAPA DE PREÇOS'!$H:$H,MATCH($B37,'MAPA DE PREÇOS'!$B:$B)-19),IF($C37=$C35,"Código","")))</f>
        <v/>
      </c>
      <c r="G37" s="145" t="str">
        <f ca="1">IF($B36="","",IF($C37=$C34,IF('BASE EDITAL'!$C$2="",INDEX('MAPA DE PREÇOS'!H:H,MATCH(EDITAL!B37,'MAPA DE PREÇOS'!B:B,0)+1),UPPER(INDEX('BASE EDITAL'!$C:$C,EDITAL!B37+1))),IF($C37=$C35,"Especificação do Objeto","")))</f>
        <v/>
      </c>
      <c r="H37" s="84" t="str">
        <f ca="1">IF($B36="","",IF($C37=$C34,INDEX('MAPA DE PREÇOS'!$M:$M,MATCH($B37,'MAPA DE PREÇOS'!$B:$B)-16),IF($C37=$C35,"Unidade","")))</f>
        <v/>
      </c>
      <c r="I37" s="84" t="str">
        <f ca="1">IF($B36="","",IF($C37=$C34,INDEX('MAPA DE PREÇOS'!$M:$M,MATCH($B37,'MAPA DE PREÇOS'!$B:$B)-17),IF($C37=$C35,"Quant.","")))</f>
        <v/>
      </c>
      <c r="J37" s="60" t="str">
        <f ca="1">IF(AND(COUNTBLANK($B34:$B36)=2,$B36="",$B35="",MAX(C:C)&gt;1),"Total Estimado",IF($B36="","",IF($C37=$C34,INDEX('MAPA DE PREÇOS'!$M:$M,MATCH($B37,'MAPA DE PREÇOS'!$B:$B)-19),IF($C37=$C35,"Valor Unit. (R$)",IF(AND($C37&lt;&gt;$C36,$J36&lt;&gt;""),IF(MAX(C:C)=1,"Total Estimado","Subtotal"),"")))))</f>
        <v/>
      </c>
      <c r="K37" s="75" t="str">
        <f ca="1">IFERROR(IF(AND(COUNTBLANK($B34:$B36)=2,$B36="",$B35="",MAX(C:C)&gt;1),SUM($K$3:K36)/2,IF($B36="","",IF($C37=$C34,ROUND(J37*I37,2),IF($C37=$C35,"Total Item (R$)",IF(AND($C37&lt;&gt;$C36,$J36&lt;&gt;""),SUMIFS(K:K,C:C,C36,J:J,"&lt;&gt;Subtotal"),""))))),"")</f>
        <v/>
      </c>
      <c r="L37" s="75" t="str">
        <f t="shared" ca="1" si="1"/>
        <v/>
      </c>
    </row>
    <row r="38" spans="2:12" x14ac:dyDescent="0.25">
      <c r="B38" s="41" t="str">
        <f ca="1">IFERROR(IF(C37=C34,IF(B37+1&lt;='MAPA DE PREÇOS'!$H$8,B37+1,""),B37),"")</f>
        <v/>
      </c>
      <c r="C38" s="41" t="str">
        <f ca="1">IFERROR(VLOOKUP(B38,'MAPA DE PREÇOS'!B:D,2,FALSE),"")</f>
        <v/>
      </c>
      <c r="D38" s="41" t="str">
        <f ca="1">IFERROR(VLOOKUP(B38,'MAPA DE PREÇOS'!B:D,3,FALSE),"")</f>
        <v/>
      </c>
      <c r="E38" s="82" t="str">
        <f t="shared" ca="1" si="2"/>
        <v/>
      </c>
      <c r="F38" s="82" t="str">
        <f ca="1">IF($B37="","",IF($C38=$C35,INDEX('MAPA DE PREÇOS'!$H:$H,MATCH($B38,'MAPA DE PREÇOS'!$B:$B)-19),IF($C38=$C36,"Código","")))</f>
        <v/>
      </c>
      <c r="G38" s="145" t="str">
        <f ca="1">IF($B37="","",IF($C38=$C35,IF('BASE EDITAL'!$C$2="",INDEX('MAPA DE PREÇOS'!H:H,MATCH(EDITAL!B38,'MAPA DE PREÇOS'!B:B,0)+1),UPPER(INDEX('BASE EDITAL'!$C:$C,EDITAL!B38+1))),IF($C38=$C36,"Especificação do Objeto","")))</f>
        <v/>
      </c>
      <c r="H38" s="84" t="str">
        <f ca="1">IF($B37="","",IF($C38=$C35,INDEX('MAPA DE PREÇOS'!$M:$M,MATCH($B38,'MAPA DE PREÇOS'!$B:$B)-16),IF($C38=$C36,"Unidade","")))</f>
        <v/>
      </c>
      <c r="I38" s="84" t="str">
        <f ca="1">IF($B37="","",IF($C38=$C35,INDEX('MAPA DE PREÇOS'!$M:$M,MATCH($B38,'MAPA DE PREÇOS'!$B:$B)-17),IF($C38=$C36,"Quant.","")))</f>
        <v/>
      </c>
      <c r="J38" s="60" t="str">
        <f ca="1">IF(AND(COUNTBLANK($B35:$B37)=2,$B37="",$B36="",MAX(C:C)&gt;1),"Total Estimado",IF($B37="","",IF($C38=$C35,INDEX('MAPA DE PREÇOS'!$M:$M,MATCH($B38,'MAPA DE PREÇOS'!$B:$B)-19),IF($C38=$C36,"Valor Unit. (R$)",IF(AND($C38&lt;&gt;$C37,$J37&lt;&gt;""),IF(MAX(C:C)=1,"Total Estimado","Subtotal"),"")))))</f>
        <v/>
      </c>
      <c r="K38" s="75" t="str">
        <f ca="1">IFERROR(IF(AND(COUNTBLANK($B35:$B37)=2,$B37="",$B36="",MAX(C:C)&gt;1),SUM($K$3:K37)/2,IF($B37="","",IF($C38=$C35,ROUND(J38*I38,2),IF($C38=$C36,"Total Item (R$)",IF(AND($C38&lt;&gt;$C37,$J37&lt;&gt;""),SUMIFS(K:K,C:C,C37,J:J,"&lt;&gt;Subtotal"),""))))),"")</f>
        <v/>
      </c>
      <c r="L38" s="75" t="str">
        <f t="shared" ca="1" si="1"/>
        <v/>
      </c>
    </row>
    <row r="39" spans="2:12" x14ac:dyDescent="0.25">
      <c r="B39" s="41" t="str">
        <f ca="1">IFERROR(IF(C38=C35,IF(B38+1&lt;='MAPA DE PREÇOS'!$H$8,B38+1,""),B38),"")</f>
        <v/>
      </c>
      <c r="C39" s="41" t="str">
        <f ca="1">IFERROR(VLOOKUP(B39,'MAPA DE PREÇOS'!B:D,2,FALSE),"")</f>
        <v/>
      </c>
      <c r="D39" s="41" t="str">
        <f ca="1">IFERROR(VLOOKUP(B39,'MAPA DE PREÇOS'!B:D,3,FALSE),"")</f>
        <v/>
      </c>
      <c r="E39" s="82" t="str">
        <f t="shared" ca="1" si="2"/>
        <v/>
      </c>
      <c r="F39" s="82" t="str">
        <f ca="1">IF($B38="","",IF($C39=$C36,INDEX('MAPA DE PREÇOS'!$H:$H,MATCH($B39,'MAPA DE PREÇOS'!$B:$B)-19),IF($C39=$C37,"Código","")))</f>
        <v/>
      </c>
      <c r="G39" s="145" t="str">
        <f ca="1">IF($B38="","",IF($C39=$C36,IF('BASE EDITAL'!$C$2="",INDEX('MAPA DE PREÇOS'!H:H,MATCH(EDITAL!B39,'MAPA DE PREÇOS'!B:B,0)+1),UPPER(INDEX('BASE EDITAL'!$C:$C,EDITAL!B39+1))),IF($C39=$C37,"Especificação do Objeto","")))</f>
        <v/>
      </c>
      <c r="H39" s="84" t="str">
        <f ca="1">IF($B38="","",IF($C39=$C36,INDEX('MAPA DE PREÇOS'!$M:$M,MATCH($B39,'MAPA DE PREÇOS'!$B:$B)-16),IF($C39=$C37,"Unidade","")))</f>
        <v/>
      </c>
      <c r="I39" s="84" t="str">
        <f ca="1">IF($B38="","",IF($C39=$C36,INDEX('MAPA DE PREÇOS'!$M:$M,MATCH($B39,'MAPA DE PREÇOS'!$B:$B)-17),IF($C39=$C37,"Quant.","")))</f>
        <v/>
      </c>
      <c r="J39" s="60" t="str">
        <f ca="1">IF(AND(COUNTBLANK($B36:$B38)=2,$B38="",$B37="",MAX(C:C)&gt;1),"Total Estimado",IF($B38="","",IF($C39=$C36,INDEX('MAPA DE PREÇOS'!$M:$M,MATCH($B39,'MAPA DE PREÇOS'!$B:$B)-19),IF($C39=$C37,"Valor Unit. (R$)",IF(AND($C39&lt;&gt;$C38,$J38&lt;&gt;""),IF(MAX(C:C)=1,"Total Estimado","Subtotal"),"")))))</f>
        <v/>
      </c>
      <c r="K39" s="75" t="str">
        <f ca="1">IFERROR(IF(AND(COUNTBLANK($B36:$B38)=2,$B38="",$B37="",MAX(C:C)&gt;1),SUM($K$3:K38)/2,IF($B38="","",IF($C39=$C36,ROUND(J39*I39,2),IF($C39=$C37,"Total Item (R$)",IF(AND($C39&lt;&gt;$C38,$J38&lt;&gt;""),SUMIFS(K:K,C:C,C38,J:J,"&lt;&gt;Subtotal"),""))))),"")</f>
        <v/>
      </c>
      <c r="L39" s="75" t="str">
        <f t="shared" ca="1" si="1"/>
        <v/>
      </c>
    </row>
    <row r="40" spans="2:12" x14ac:dyDescent="0.25">
      <c r="B40" s="41" t="str">
        <f ca="1">IFERROR(IF(C39=C36,IF(B39+1&lt;='MAPA DE PREÇOS'!$H$8,B39+1,""),B39),"")</f>
        <v/>
      </c>
      <c r="C40" s="41" t="str">
        <f ca="1">IFERROR(VLOOKUP(B40,'MAPA DE PREÇOS'!B:D,2,FALSE),"")</f>
        <v/>
      </c>
      <c r="D40" s="41" t="str">
        <f ca="1">IFERROR(VLOOKUP(B40,'MAPA DE PREÇOS'!B:D,3,FALSE),"")</f>
        <v/>
      </c>
      <c r="E40" s="82" t="str">
        <f t="shared" ca="1" si="2"/>
        <v/>
      </c>
      <c r="F40" s="82" t="str">
        <f ca="1">IF($B39="","",IF($C40=$C37,INDEX('MAPA DE PREÇOS'!$H:$H,MATCH($B40,'MAPA DE PREÇOS'!$B:$B)-19),IF($C40=$C38,"Código","")))</f>
        <v/>
      </c>
      <c r="G40" s="145" t="str">
        <f ca="1">IF($B39="","",IF($C40=$C37,IF('BASE EDITAL'!$C$2="",INDEX('MAPA DE PREÇOS'!H:H,MATCH(EDITAL!B40,'MAPA DE PREÇOS'!B:B,0)+1),UPPER(INDEX('BASE EDITAL'!$C:$C,EDITAL!B40+1))),IF($C40=$C38,"Especificação do Objeto","")))</f>
        <v/>
      </c>
      <c r="H40" s="84" t="str">
        <f ca="1">IF($B39="","",IF($C40=$C37,INDEX('MAPA DE PREÇOS'!$M:$M,MATCH($B40,'MAPA DE PREÇOS'!$B:$B)-16),IF($C40=$C38,"Unidade","")))</f>
        <v/>
      </c>
      <c r="I40" s="84" t="str">
        <f ca="1">IF($B39="","",IF($C40=$C37,INDEX('MAPA DE PREÇOS'!$M:$M,MATCH($B40,'MAPA DE PREÇOS'!$B:$B)-17),IF($C40=$C38,"Quant.","")))</f>
        <v/>
      </c>
      <c r="J40" s="60" t="str">
        <f ca="1">IF(AND(COUNTBLANK($B37:$B39)=2,$B39="",$B38="",MAX(C:C)&gt;1),"Total Estimado",IF($B39="","",IF($C40=$C37,INDEX('MAPA DE PREÇOS'!$M:$M,MATCH($B40,'MAPA DE PREÇOS'!$B:$B)-19),IF($C40=$C38,"Valor Unit. (R$)",IF(AND($C40&lt;&gt;$C39,$J39&lt;&gt;""),IF(MAX(C:C)=1,"Total Estimado","Subtotal"),"")))))</f>
        <v/>
      </c>
      <c r="K40" s="75" t="str">
        <f ca="1">IFERROR(IF(AND(COUNTBLANK($B37:$B39)=2,$B39="",$B38="",MAX(C:C)&gt;1),SUM($K$3:K39)/2,IF($B39="","",IF($C40=$C37,ROUND(J40*I40,2),IF($C40=$C38,"Total Item (R$)",IF(AND($C40&lt;&gt;$C39,$J39&lt;&gt;""),SUMIFS(K:K,C:C,C39,J:J,"&lt;&gt;Subtotal"),""))))),"")</f>
        <v/>
      </c>
      <c r="L40" s="75" t="str">
        <f t="shared" ca="1" si="1"/>
        <v/>
      </c>
    </row>
    <row r="41" spans="2:12" x14ac:dyDescent="0.25">
      <c r="B41" s="41" t="str">
        <f ca="1">IFERROR(IF(C40=C37,IF(B40+1&lt;='MAPA DE PREÇOS'!$H$8,B40+1,""),B40),"")</f>
        <v/>
      </c>
      <c r="C41" s="41" t="str">
        <f ca="1">IFERROR(VLOOKUP(B41,'MAPA DE PREÇOS'!B:D,2,FALSE),"")</f>
        <v/>
      </c>
      <c r="D41" s="41" t="str">
        <f ca="1">IFERROR(VLOOKUP(B41,'MAPA DE PREÇOS'!B:D,3,FALSE),"")</f>
        <v/>
      </c>
      <c r="E41" s="82" t="str">
        <f t="shared" ca="1" si="2"/>
        <v/>
      </c>
      <c r="F41" s="82" t="str">
        <f ca="1">IF($B40="","",IF($C41=$C38,INDEX('MAPA DE PREÇOS'!$H:$H,MATCH($B41,'MAPA DE PREÇOS'!$B:$B)-19),IF($C41=$C39,"Código","")))</f>
        <v/>
      </c>
      <c r="G41" s="145" t="str">
        <f ca="1">IF($B40="","",IF($C41=$C38,IF('BASE EDITAL'!$C$2="",INDEX('MAPA DE PREÇOS'!H:H,MATCH(EDITAL!B41,'MAPA DE PREÇOS'!B:B,0)+1),UPPER(INDEX('BASE EDITAL'!$C:$C,EDITAL!B41+1))),IF($C41=$C39,"Especificação do Objeto","")))</f>
        <v/>
      </c>
      <c r="H41" s="84" t="str">
        <f ca="1">IF($B40="","",IF($C41=$C38,INDEX('MAPA DE PREÇOS'!$M:$M,MATCH($B41,'MAPA DE PREÇOS'!$B:$B)-16),IF($C41=$C39,"Unidade","")))</f>
        <v/>
      </c>
      <c r="I41" s="84" t="str">
        <f ca="1">IF($B40="","",IF($C41=$C38,INDEX('MAPA DE PREÇOS'!$M:$M,MATCH($B41,'MAPA DE PREÇOS'!$B:$B)-17),IF($C41=$C39,"Quant.","")))</f>
        <v/>
      </c>
      <c r="J41" s="60" t="str">
        <f ca="1">IF(AND(COUNTBLANK($B38:$B40)=2,$B40="",$B39="",MAX(C:C)&gt;1),"Total Estimado",IF($B40="","",IF($C41=$C38,INDEX('MAPA DE PREÇOS'!$M:$M,MATCH($B41,'MAPA DE PREÇOS'!$B:$B)-19),IF($C41=$C39,"Valor Unit. (R$)",IF(AND($C41&lt;&gt;$C40,$J40&lt;&gt;""),IF(MAX(C:C)=1,"Total Estimado","Subtotal"),"")))))</f>
        <v/>
      </c>
      <c r="K41" s="75" t="str">
        <f ca="1">IFERROR(IF(AND(COUNTBLANK($B38:$B40)=2,$B40="",$B39="",MAX(C:C)&gt;1),SUM($K$3:K40)/2,IF($B40="","",IF($C41=$C38,ROUND(J41*I41,2),IF($C41=$C39,"Total Item (R$)",IF(AND($C41&lt;&gt;$C40,$J40&lt;&gt;""),SUMIFS(K:K,C:C,C40,J:J,"&lt;&gt;Subtotal"),""))))),"")</f>
        <v/>
      </c>
      <c r="L41" s="75" t="str">
        <f t="shared" ca="1" si="1"/>
        <v/>
      </c>
    </row>
    <row r="42" spans="2:12" x14ac:dyDescent="0.25">
      <c r="B42" s="41" t="str">
        <f ca="1">IFERROR(IF(C41=C38,IF(B41+1&lt;='MAPA DE PREÇOS'!$H$8,B41+1,""),B41),"")</f>
        <v/>
      </c>
      <c r="C42" s="41" t="str">
        <f ca="1">IFERROR(VLOOKUP(B42,'MAPA DE PREÇOS'!B:D,2,FALSE),"")</f>
        <v/>
      </c>
      <c r="D42" s="41" t="str">
        <f ca="1">IFERROR(VLOOKUP(B42,'MAPA DE PREÇOS'!B:D,3,FALSE),"")</f>
        <v/>
      </c>
      <c r="E42" s="82" t="str">
        <f t="shared" ca="1" si="2"/>
        <v/>
      </c>
      <c r="F42" s="82" t="str">
        <f ca="1">IF($B41="","",IF($C42=$C39,INDEX('MAPA DE PREÇOS'!$H:$H,MATCH($B42,'MAPA DE PREÇOS'!$B:$B)-19),IF($C42=$C40,"Código","")))</f>
        <v/>
      </c>
      <c r="G42" s="145" t="str">
        <f ca="1">IF($B41="","",IF($C42=$C39,IF('BASE EDITAL'!$C$2="",INDEX('MAPA DE PREÇOS'!H:H,MATCH(EDITAL!B42,'MAPA DE PREÇOS'!B:B,0)+1),UPPER(INDEX('BASE EDITAL'!$C:$C,EDITAL!B42+1))),IF($C42=$C40,"Especificação do Objeto","")))</f>
        <v/>
      </c>
      <c r="H42" s="84" t="str">
        <f ca="1">IF($B41="","",IF($C42=$C39,INDEX('MAPA DE PREÇOS'!$M:$M,MATCH($B42,'MAPA DE PREÇOS'!$B:$B)-16),IF($C42=$C40,"Unidade","")))</f>
        <v/>
      </c>
      <c r="I42" s="84" t="str">
        <f ca="1">IF($B41="","",IF($C42=$C39,INDEX('MAPA DE PREÇOS'!$M:$M,MATCH($B42,'MAPA DE PREÇOS'!$B:$B)-17),IF($C42=$C40,"Quant.","")))</f>
        <v/>
      </c>
      <c r="J42" s="60" t="str">
        <f ca="1">IF(AND(COUNTBLANK($B39:$B41)=2,$B41="",$B40="",MAX(C:C)&gt;1),"Total Estimado",IF($B41="","",IF($C42=$C39,INDEX('MAPA DE PREÇOS'!$M:$M,MATCH($B42,'MAPA DE PREÇOS'!$B:$B)-19),IF($C42=$C40,"Valor Unit. (R$)",IF(AND($C42&lt;&gt;$C41,$J41&lt;&gt;""),IF(MAX(C:C)=1,"Total Estimado","Subtotal"),"")))))</f>
        <v/>
      </c>
      <c r="K42" s="75" t="str">
        <f ca="1">IFERROR(IF(AND(COUNTBLANK($B39:$B41)=2,$B41="",$B40="",MAX(C:C)&gt;1),SUM($K$3:K41)/2,IF($B41="","",IF($C42=$C39,ROUND(J42*I42,2),IF($C42=$C40,"Total Item (R$)",IF(AND($C42&lt;&gt;$C41,$J41&lt;&gt;""),SUMIFS(K:K,C:C,C41,J:J,"&lt;&gt;Subtotal"),""))))),"")</f>
        <v/>
      </c>
      <c r="L42" s="75" t="str">
        <f t="shared" ca="1" si="1"/>
        <v/>
      </c>
    </row>
    <row r="43" spans="2:12" x14ac:dyDescent="0.25">
      <c r="B43" s="41" t="str">
        <f ca="1">IFERROR(IF(C42=C39,IF(B42+1&lt;='MAPA DE PREÇOS'!$H$8,B42+1,""),B42),"")</f>
        <v/>
      </c>
      <c r="C43" s="41" t="str">
        <f ca="1">IFERROR(VLOOKUP(B43,'MAPA DE PREÇOS'!B:D,2,FALSE),"")</f>
        <v/>
      </c>
      <c r="D43" s="41" t="str">
        <f ca="1">IFERROR(VLOOKUP(B43,'MAPA DE PREÇOS'!B:D,3,FALSE),"")</f>
        <v/>
      </c>
      <c r="E43" s="82" t="str">
        <f t="shared" ca="1" si="2"/>
        <v/>
      </c>
      <c r="F43" s="82" t="str">
        <f ca="1">IF($B42="","",IF($C43=$C40,INDEX('MAPA DE PREÇOS'!$H:$H,MATCH($B43,'MAPA DE PREÇOS'!$B:$B)-19),IF($C43=$C41,"Código","")))</f>
        <v/>
      </c>
      <c r="G43" s="145" t="str">
        <f ca="1">IF($B42="","",IF($C43=$C40,IF('BASE EDITAL'!$C$2="",INDEX('MAPA DE PREÇOS'!H:H,MATCH(EDITAL!B43,'MAPA DE PREÇOS'!B:B,0)+1),UPPER(INDEX('BASE EDITAL'!$C:$C,EDITAL!B43+1))),IF($C43=$C41,"Especificação do Objeto","")))</f>
        <v/>
      </c>
      <c r="H43" s="84" t="str">
        <f ca="1">IF($B42="","",IF($C43=$C40,INDEX('MAPA DE PREÇOS'!$M:$M,MATCH($B43,'MAPA DE PREÇOS'!$B:$B)-16),IF($C43=$C41,"Unidade","")))</f>
        <v/>
      </c>
      <c r="I43" s="84" t="str">
        <f ca="1">IF($B42="","",IF($C43=$C40,INDEX('MAPA DE PREÇOS'!$M:$M,MATCH($B43,'MAPA DE PREÇOS'!$B:$B)-17),IF($C43=$C41,"Quant.","")))</f>
        <v/>
      </c>
      <c r="J43" s="60" t="str">
        <f ca="1">IF(AND(COUNTBLANK($B40:$B42)=2,$B42="",$B41="",MAX(C:C)&gt;1),"Total Estimado",IF($B42="","",IF($C43=$C40,INDEX('MAPA DE PREÇOS'!$M:$M,MATCH($B43,'MAPA DE PREÇOS'!$B:$B)-19),IF($C43=$C41,"Valor Unit. (R$)",IF(AND($C43&lt;&gt;$C42,$J42&lt;&gt;""),IF(MAX(C:C)=1,"Total Estimado","Subtotal"),"")))))</f>
        <v/>
      </c>
      <c r="K43" s="75" t="str">
        <f ca="1">IFERROR(IF(AND(COUNTBLANK($B40:$B42)=2,$B42="",$B41="",MAX(C:C)&gt;1),SUM($K$3:K42)/2,IF($B42="","",IF($C43=$C40,ROUND(J43*I43,2),IF($C43=$C41,"Total Item (R$)",IF(AND($C43&lt;&gt;$C42,$J42&lt;&gt;""),SUMIFS(K:K,C:C,C42,J:J,"&lt;&gt;Subtotal"),""))))),"")</f>
        <v/>
      </c>
      <c r="L43" s="75" t="str">
        <f t="shared" ca="1" si="1"/>
        <v/>
      </c>
    </row>
    <row r="44" spans="2:12" x14ac:dyDescent="0.25">
      <c r="B44" s="41" t="str">
        <f ca="1">IFERROR(IF(C43=C40,IF(B43+1&lt;='MAPA DE PREÇOS'!$H$8,B43+1,""),B43),"")</f>
        <v/>
      </c>
      <c r="C44" s="41" t="str">
        <f ca="1">IFERROR(VLOOKUP(B44,'MAPA DE PREÇOS'!B:D,2,FALSE),"")</f>
        <v/>
      </c>
      <c r="D44" s="41" t="str">
        <f ca="1">IFERROR(VLOOKUP(B44,'MAPA DE PREÇOS'!B:D,3,FALSE),"")</f>
        <v/>
      </c>
      <c r="E44" s="82" t="str">
        <f t="shared" ca="1" si="2"/>
        <v/>
      </c>
      <c r="F44" s="82" t="str">
        <f ca="1">IF($B43="","",IF($C44=$C41,INDEX('MAPA DE PREÇOS'!$H:$H,MATCH($B44,'MAPA DE PREÇOS'!$B:$B)-19),IF($C44=$C42,"Código","")))</f>
        <v/>
      </c>
      <c r="G44" s="145" t="str">
        <f ca="1">IF($B43="","",IF($C44=$C41,IF('BASE EDITAL'!$C$2="",INDEX('MAPA DE PREÇOS'!H:H,MATCH(EDITAL!B44,'MAPA DE PREÇOS'!B:B,0)+1),UPPER(INDEX('BASE EDITAL'!$C:$C,EDITAL!B44+1))),IF($C44=$C42,"Especificação do Objeto","")))</f>
        <v/>
      </c>
      <c r="H44" s="84" t="str">
        <f ca="1">IF($B43="","",IF($C44=$C41,INDEX('MAPA DE PREÇOS'!$M:$M,MATCH($B44,'MAPA DE PREÇOS'!$B:$B)-16),IF($C44=$C42,"Unidade","")))</f>
        <v/>
      </c>
      <c r="I44" s="84" t="str">
        <f ca="1">IF($B43="","",IF($C44=$C41,INDEX('MAPA DE PREÇOS'!$M:$M,MATCH($B44,'MAPA DE PREÇOS'!$B:$B)-17),IF($C44=$C42,"Quant.","")))</f>
        <v/>
      </c>
      <c r="J44" s="60" t="str">
        <f ca="1">IF(AND(COUNTBLANK($B41:$B43)=2,$B43="",$B42="",MAX(C:C)&gt;1),"Total Estimado",IF($B43="","",IF($C44=$C41,INDEX('MAPA DE PREÇOS'!$M:$M,MATCH($B44,'MAPA DE PREÇOS'!$B:$B)-19),IF($C44=$C42,"Valor Unit. (R$)",IF(AND($C44&lt;&gt;$C43,$J43&lt;&gt;""),IF(MAX(C:C)=1,"Total Estimado","Subtotal"),"")))))</f>
        <v/>
      </c>
      <c r="K44" s="75" t="str">
        <f ca="1">IFERROR(IF(AND(COUNTBLANK($B41:$B43)=2,$B43="",$B42="",MAX(C:C)&gt;1),SUM($K$3:K43)/2,IF($B43="","",IF($C44=$C41,ROUND(J44*I44,2),IF($C44=$C42,"Total Item (R$)",IF(AND($C44&lt;&gt;$C43,$J43&lt;&gt;""),SUMIFS(K:K,C:C,C43,J:J,"&lt;&gt;Subtotal"),""))))),"")</f>
        <v/>
      </c>
      <c r="L44" s="75" t="str">
        <f t="shared" ca="1" si="1"/>
        <v/>
      </c>
    </row>
    <row r="45" spans="2:12" x14ac:dyDescent="0.25">
      <c r="B45" s="41" t="str">
        <f ca="1">IFERROR(IF(C44=C41,IF(B44+1&lt;='MAPA DE PREÇOS'!$H$8,B44+1,""),B44),"")</f>
        <v/>
      </c>
      <c r="C45" s="41" t="str">
        <f ca="1">IFERROR(VLOOKUP(B45,'MAPA DE PREÇOS'!B:D,2,FALSE),"")</f>
        <v/>
      </c>
      <c r="D45" s="41" t="str">
        <f ca="1">IFERROR(VLOOKUP(B45,'MAPA DE PREÇOS'!B:D,3,FALSE),"")</f>
        <v/>
      </c>
      <c r="E45" s="82" t="str">
        <f t="shared" ca="1" si="2"/>
        <v/>
      </c>
      <c r="F45" s="82" t="str">
        <f ca="1">IF($B44="","",IF($C45=$C42,INDEX('MAPA DE PREÇOS'!$H:$H,MATCH($B45,'MAPA DE PREÇOS'!$B:$B)-19),IF($C45=$C43,"Código","")))</f>
        <v/>
      </c>
      <c r="G45" s="145" t="str">
        <f ca="1">IF($B44="","",IF($C45=$C42,IF('BASE EDITAL'!$C$2="",INDEX('MAPA DE PREÇOS'!H:H,MATCH(EDITAL!B45,'MAPA DE PREÇOS'!B:B,0)+1),UPPER(INDEX('BASE EDITAL'!$C:$C,EDITAL!B45+1))),IF($C45=$C43,"Especificação do Objeto","")))</f>
        <v/>
      </c>
      <c r="H45" s="84" t="str">
        <f ca="1">IF($B44="","",IF($C45=$C42,INDEX('MAPA DE PREÇOS'!$M:$M,MATCH($B45,'MAPA DE PREÇOS'!$B:$B)-16),IF($C45=$C43,"Unidade","")))</f>
        <v/>
      </c>
      <c r="I45" s="84" t="str">
        <f ca="1">IF($B44="","",IF($C45=$C42,INDEX('MAPA DE PREÇOS'!$M:$M,MATCH($B45,'MAPA DE PREÇOS'!$B:$B)-17),IF($C45=$C43,"Quant.","")))</f>
        <v/>
      </c>
      <c r="J45" s="60" t="str">
        <f ca="1">IF(AND(COUNTBLANK($B42:$B44)=2,$B44="",$B43="",MAX(C:C)&gt;1),"Total Estimado",IF($B44="","",IF($C45=$C42,INDEX('MAPA DE PREÇOS'!$M:$M,MATCH($B45,'MAPA DE PREÇOS'!$B:$B)-19),IF($C45=$C43,"Valor Unit. (R$)",IF(AND($C45&lt;&gt;$C44,$J44&lt;&gt;""),IF(MAX(C:C)=1,"Total Estimado","Subtotal"),"")))))</f>
        <v/>
      </c>
      <c r="K45" s="75" t="str">
        <f ca="1">IFERROR(IF(AND(COUNTBLANK($B42:$B44)=2,$B44="",$B43="",MAX(C:C)&gt;1),SUM($K$3:K44)/2,IF($B44="","",IF($C45=$C42,ROUND(J45*I45,2),IF($C45=$C43,"Total Item (R$)",IF(AND($C45&lt;&gt;$C44,$J44&lt;&gt;""),SUMIFS(K:K,C:C,C44,J:J,"&lt;&gt;Subtotal"),""))))),"")</f>
        <v/>
      </c>
      <c r="L45" s="75" t="str">
        <f t="shared" ca="1" si="1"/>
        <v/>
      </c>
    </row>
    <row r="46" spans="2:12" x14ac:dyDescent="0.25">
      <c r="B46" s="41" t="str">
        <f ca="1">IFERROR(IF(C45=C42,IF(B45+1&lt;='MAPA DE PREÇOS'!$H$8,B45+1,""),B45),"")</f>
        <v/>
      </c>
      <c r="C46" s="41" t="str">
        <f ca="1">IFERROR(VLOOKUP(B46,'MAPA DE PREÇOS'!B:D,2,FALSE),"")</f>
        <v/>
      </c>
      <c r="D46" s="41" t="str">
        <f ca="1">IFERROR(VLOOKUP(B46,'MAPA DE PREÇOS'!B:D,3,FALSE),"")</f>
        <v/>
      </c>
      <c r="E46" s="82" t="str">
        <f t="shared" ca="1" si="2"/>
        <v/>
      </c>
      <c r="F46" s="82" t="str">
        <f ca="1">IF($B45="","",IF($C46=$C43,INDEX('MAPA DE PREÇOS'!$H:$H,MATCH($B46,'MAPA DE PREÇOS'!$B:$B)-19),IF($C46=$C44,"Código","")))</f>
        <v/>
      </c>
      <c r="G46" s="145" t="str">
        <f ca="1">IF($B45="","",IF($C46=$C43,IF('BASE EDITAL'!$C$2="",INDEX('MAPA DE PREÇOS'!H:H,MATCH(EDITAL!B46,'MAPA DE PREÇOS'!B:B,0)+1),UPPER(INDEX('BASE EDITAL'!$C:$C,EDITAL!B46+1))),IF($C46=$C44,"Especificação do Objeto","")))</f>
        <v/>
      </c>
      <c r="H46" s="84" t="str">
        <f ca="1">IF($B45="","",IF($C46=$C43,INDEX('MAPA DE PREÇOS'!$M:$M,MATCH($B46,'MAPA DE PREÇOS'!$B:$B)-16),IF($C46=$C44,"Unidade","")))</f>
        <v/>
      </c>
      <c r="I46" s="84" t="str">
        <f ca="1">IF($B45="","",IF($C46=$C43,INDEX('MAPA DE PREÇOS'!$M:$M,MATCH($B46,'MAPA DE PREÇOS'!$B:$B)-17),IF($C46=$C44,"Quant.","")))</f>
        <v/>
      </c>
      <c r="J46" s="60" t="str">
        <f ca="1">IF(AND(COUNTBLANK($B43:$B45)=2,$B45="",$B44="",MAX(C:C)&gt;1),"Total Estimado",IF($B45="","",IF($C46=$C43,INDEX('MAPA DE PREÇOS'!$M:$M,MATCH($B46,'MAPA DE PREÇOS'!$B:$B)-19),IF($C46=$C44,"Valor Unit. (R$)",IF(AND($C46&lt;&gt;$C45,$J45&lt;&gt;""),IF(MAX(C:C)=1,"Total Estimado","Subtotal"),"")))))</f>
        <v/>
      </c>
      <c r="K46" s="75" t="str">
        <f ca="1">IFERROR(IF(AND(COUNTBLANK($B43:$B45)=2,$B45="",$B44="",MAX(C:C)&gt;1),SUM($K$3:K45)/2,IF($B45="","",IF($C46=$C43,ROUND(J46*I46,2),IF($C46=$C44,"Total Item (R$)",IF(AND($C46&lt;&gt;$C45,$J45&lt;&gt;""),SUMIFS(K:K,C:C,C45,J:J,"&lt;&gt;Subtotal"),""))))),"")</f>
        <v/>
      </c>
      <c r="L46" s="75" t="str">
        <f t="shared" ca="1" si="1"/>
        <v/>
      </c>
    </row>
    <row r="47" spans="2:12" x14ac:dyDescent="0.25">
      <c r="B47" s="41" t="str">
        <f ca="1">IFERROR(IF(C46=C43,IF(B46+1&lt;='MAPA DE PREÇOS'!$H$8,B46+1,""),B46),"")</f>
        <v/>
      </c>
      <c r="C47" s="41" t="str">
        <f ca="1">IFERROR(VLOOKUP(B47,'MAPA DE PREÇOS'!B:D,2,FALSE),"")</f>
        <v/>
      </c>
      <c r="D47" s="41" t="str">
        <f ca="1">IFERROR(VLOOKUP(B47,'MAPA DE PREÇOS'!B:D,3,FALSE),"")</f>
        <v/>
      </c>
      <c r="E47" s="82" t="str">
        <f t="shared" ca="1" si="2"/>
        <v/>
      </c>
      <c r="F47" s="82" t="str">
        <f ca="1">IF($B46="","",IF($C47=$C44,INDEX('MAPA DE PREÇOS'!$H:$H,MATCH($B47,'MAPA DE PREÇOS'!$B:$B)-19),IF($C47=$C45,"Código","")))</f>
        <v/>
      </c>
      <c r="G47" s="145" t="str">
        <f ca="1">IF($B46="","",IF($C47=$C44,IF('BASE EDITAL'!$C$2="",INDEX('MAPA DE PREÇOS'!H:H,MATCH(EDITAL!B47,'MAPA DE PREÇOS'!B:B,0)+1),UPPER(INDEX('BASE EDITAL'!$C:$C,EDITAL!B47+1))),IF($C47=$C45,"Especificação do Objeto","")))</f>
        <v/>
      </c>
      <c r="H47" s="84" t="str">
        <f ca="1">IF($B46="","",IF($C47=$C44,INDEX('MAPA DE PREÇOS'!$M:$M,MATCH($B47,'MAPA DE PREÇOS'!$B:$B)-16),IF($C47=$C45,"Unidade","")))</f>
        <v/>
      </c>
      <c r="I47" s="84" t="str">
        <f ca="1">IF($B46="","",IF($C47=$C44,INDEX('MAPA DE PREÇOS'!$M:$M,MATCH($B47,'MAPA DE PREÇOS'!$B:$B)-17),IF($C47=$C45,"Quant.","")))</f>
        <v/>
      </c>
      <c r="J47" s="60" t="str">
        <f ca="1">IF(AND(COUNTBLANK($B44:$B46)=2,$B46="",$B45="",MAX(C:C)&gt;1),"Total Estimado",IF($B46="","",IF($C47=$C44,INDEX('MAPA DE PREÇOS'!$M:$M,MATCH($B47,'MAPA DE PREÇOS'!$B:$B)-19),IF($C47=$C45,"Valor Unit. (R$)",IF(AND($C47&lt;&gt;$C46,$J46&lt;&gt;""),IF(MAX(C:C)=1,"Total Estimado","Subtotal"),"")))))</f>
        <v/>
      </c>
      <c r="K47" s="75" t="str">
        <f ca="1">IFERROR(IF(AND(COUNTBLANK($B44:$B46)=2,$B46="",$B45="",MAX(C:C)&gt;1),SUM($K$3:K46)/2,IF($B46="","",IF($C47=$C44,ROUND(J47*I47,2),IF($C47=$C45,"Total Item (R$)",IF(AND($C47&lt;&gt;$C46,$J46&lt;&gt;""),SUMIFS(K:K,C:C,C46,J:J,"&lt;&gt;Subtotal"),""))))),"")</f>
        <v/>
      </c>
      <c r="L47" s="75" t="str">
        <f t="shared" ca="1" si="1"/>
        <v/>
      </c>
    </row>
    <row r="48" spans="2:12" x14ac:dyDescent="0.25">
      <c r="B48" s="41" t="str">
        <f ca="1">IFERROR(IF(C47=C44,IF(B47+1&lt;='MAPA DE PREÇOS'!$H$8,B47+1,""),B47),"")</f>
        <v/>
      </c>
      <c r="C48" s="41" t="str">
        <f ca="1">IFERROR(VLOOKUP(B48,'MAPA DE PREÇOS'!B:D,2,FALSE),"")</f>
        <v/>
      </c>
      <c r="D48" s="41" t="str">
        <f ca="1">IFERROR(VLOOKUP(B48,'MAPA DE PREÇOS'!B:D,3,FALSE),"")</f>
        <v/>
      </c>
      <c r="E48" s="82" t="str">
        <f t="shared" ca="1" si="2"/>
        <v/>
      </c>
      <c r="F48" s="82" t="str">
        <f ca="1">IF($B47="","",IF($C48=$C45,INDEX('MAPA DE PREÇOS'!$H:$H,MATCH($B48,'MAPA DE PREÇOS'!$B:$B)-19),IF($C48=$C46,"Código","")))</f>
        <v/>
      </c>
      <c r="G48" s="145" t="str">
        <f ca="1">IF($B47="","",IF($C48=$C45,IF('BASE EDITAL'!$C$2="",INDEX('MAPA DE PREÇOS'!H:H,MATCH(EDITAL!B48,'MAPA DE PREÇOS'!B:B,0)+1),UPPER(INDEX('BASE EDITAL'!$C:$C,EDITAL!B48+1))),IF($C48=$C46,"Especificação do Objeto","")))</f>
        <v/>
      </c>
      <c r="H48" s="84" t="str">
        <f ca="1">IF($B47="","",IF($C48=$C45,INDEX('MAPA DE PREÇOS'!$M:$M,MATCH($B48,'MAPA DE PREÇOS'!$B:$B)-16),IF($C48=$C46,"Unidade","")))</f>
        <v/>
      </c>
      <c r="I48" s="84" t="str">
        <f ca="1">IF($B47="","",IF($C48=$C45,INDEX('MAPA DE PREÇOS'!$M:$M,MATCH($B48,'MAPA DE PREÇOS'!$B:$B)-17),IF($C48=$C46,"Quant.","")))</f>
        <v/>
      </c>
      <c r="J48" s="60" t="str">
        <f ca="1">IF(AND(COUNTBLANK($B45:$B47)=2,$B47="",$B46="",MAX(C:C)&gt;1),"Total Estimado",IF($B47="","",IF($C48=$C45,INDEX('MAPA DE PREÇOS'!$M:$M,MATCH($B48,'MAPA DE PREÇOS'!$B:$B)-19),IF($C48=$C46,"Valor Unit. (R$)",IF(AND($C48&lt;&gt;$C47,$J47&lt;&gt;""),IF(MAX(C:C)=1,"Total Estimado","Subtotal"),"")))))</f>
        <v/>
      </c>
      <c r="K48" s="75" t="str">
        <f ca="1">IFERROR(IF(AND(COUNTBLANK($B45:$B47)=2,$B47="",$B46="",MAX(C:C)&gt;1),SUM($K$3:K47)/2,IF($B47="","",IF($C48=$C45,ROUND(J48*I48,2),IF($C48=$C46,"Total Item (R$)",IF(AND($C48&lt;&gt;$C47,$J47&lt;&gt;""),SUMIFS(K:K,C:C,C47,J:J,"&lt;&gt;Subtotal"),""))))),"")</f>
        <v/>
      </c>
      <c r="L48" s="75" t="str">
        <f t="shared" ca="1" si="1"/>
        <v/>
      </c>
    </row>
    <row r="49" spans="2:12" x14ac:dyDescent="0.25">
      <c r="B49" s="41" t="str">
        <f ca="1">IFERROR(IF(C48=C45,IF(B48+1&lt;='MAPA DE PREÇOS'!$H$8,B48+1,""),B48),"")</f>
        <v/>
      </c>
      <c r="C49" s="41" t="str">
        <f ca="1">IFERROR(VLOOKUP(B49,'MAPA DE PREÇOS'!B:D,2,FALSE),"")</f>
        <v/>
      </c>
      <c r="D49" s="41" t="str">
        <f ca="1">IFERROR(VLOOKUP(B49,'MAPA DE PREÇOS'!B:D,3,FALSE),"")</f>
        <v/>
      </c>
      <c r="E49" s="82" t="str">
        <f t="shared" ca="1" si="2"/>
        <v/>
      </c>
      <c r="F49" s="82" t="str">
        <f ca="1">IF($B48="","",IF($C49=$C46,INDEX('MAPA DE PREÇOS'!$H:$H,MATCH($B49,'MAPA DE PREÇOS'!$B:$B)-19),IF($C49=$C47,"Código","")))</f>
        <v/>
      </c>
      <c r="G49" s="145" t="str">
        <f ca="1">IF($B48="","",IF($C49=$C46,IF('BASE EDITAL'!$C$2="",INDEX('MAPA DE PREÇOS'!H:H,MATCH(EDITAL!B49,'MAPA DE PREÇOS'!B:B,0)+1),UPPER(INDEX('BASE EDITAL'!$C:$C,EDITAL!B49+1))),IF($C49=$C47,"Especificação do Objeto","")))</f>
        <v/>
      </c>
      <c r="H49" s="84" t="str">
        <f ca="1">IF($B48="","",IF($C49=$C46,INDEX('MAPA DE PREÇOS'!$M:$M,MATCH($B49,'MAPA DE PREÇOS'!$B:$B)-16),IF($C49=$C47,"Unidade","")))</f>
        <v/>
      </c>
      <c r="I49" s="84" t="str">
        <f ca="1">IF($B48="","",IF($C49=$C46,INDEX('MAPA DE PREÇOS'!$M:$M,MATCH($B49,'MAPA DE PREÇOS'!$B:$B)-17),IF($C49=$C47,"Quant.","")))</f>
        <v/>
      </c>
      <c r="J49" s="60" t="str">
        <f ca="1">IF(AND(COUNTBLANK($B46:$B48)=2,$B48="",$B47="",MAX(C:C)&gt;1),"Total Estimado",IF($B48="","",IF($C49=$C46,INDEX('MAPA DE PREÇOS'!$M:$M,MATCH($B49,'MAPA DE PREÇOS'!$B:$B)-19),IF($C49=$C47,"Valor Unit. (R$)",IF(AND($C49&lt;&gt;$C48,$J48&lt;&gt;""),IF(MAX(C:C)=1,"Total Estimado","Subtotal"),"")))))</f>
        <v/>
      </c>
      <c r="K49" s="75" t="str">
        <f ca="1">IFERROR(IF(AND(COUNTBLANK($B46:$B48)=2,$B48="",$B47="",MAX(C:C)&gt;1),SUM($K$3:K48)/2,IF($B48="","",IF($C49=$C46,ROUND(J49*I49,2),IF($C49=$C47,"Total Item (R$)",IF(AND($C49&lt;&gt;$C48,$J48&lt;&gt;""),SUMIFS(K:K,C:C,C48,J:J,"&lt;&gt;Subtotal"),""))))),"")</f>
        <v/>
      </c>
      <c r="L49" s="75" t="str">
        <f t="shared" ca="1" si="1"/>
        <v/>
      </c>
    </row>
    <row r="50" spans="2:12" x14ac:dyDescent="0.25">
      <c r="B50" s="41" t="str">
        <f ca="1">IFERROR(IF(C49=C46,IF(B49+1&lt;='MAPA DE PREÇOS'!$H$8,B49+1,""),B49),"")</f>
        <v/>
      </c>
      <c r="C50" s="41" t="str">
        <f ca="1">IFERROR(VLOOKUP(B50,'MAPA DE PREÇOS'!B:D,2,FALSE),"")</f>
        <v/>
      </c>
      <c r="D50" s="41" t="str">
        <f ca="1">IFERROR(VLOOKUP(B50,'MAPA DE PREÇOS'!B:D,3,FALSE),"")</f>
        <v/>
      </c>
      <c r="E50" s="82" t="str">
        <f t="shared" ca="1" si="2"/>
        <v/>
      </c>
      <c r="F50" s="82" t="str">
        <f ca="1">IF($B49="","",IF($C50=$C47,INDEX('MAPA DE PREÇOS'!$H:$H,MATCH($B50,'MAPA DE PREÇOS'!$B:$B)-19),IF($C50=$C48,"Código","")))</f>
        <v/>
      </c>
      <c r="G50" s="145" t="str">
        <f ca="1">IF($B49="","",IF($C50=$C47,IF('BASE EDITAL'!$C$2="",INDEX('MAPA DE PREÇOS'!H:H,MATCH(EDITAL!B50,'MAPA DE PREÇOS'!B:B,0)+1),UPPER(INDEX('BASE EDITAL'!$C:$C,EDITAL!B50+1))),IF($C50=$C48,"Especificação do Objeto","")))</f>
        <v/>
      </c>
      <c r="H50" s="84" t="str">
        <f ca="1">IF($B49="","",IF($C50=$C47,INDEX('MAPA DE PREÇOS'!$M:$M,MATCH($B50,'MAPA DE PREÇOS'!$B:$B)-16),IF($C50=$C48,"Unidade","")))</f>
        <v/>
      </c>
      <c r="I50" s="84" t="str">
        <f ca="1">IF($B49="","",IF($C50=$C47,INDEX('MAPA DE PREÇOS'!$M:$M,MATCH($B50,'MAPA DE PREÇOS'!$B:$B)-17),IF($C50=$C48,"Quant.","")))</f>
        <v/>
      </c>
      <c r="J50" s="60" t="str">
        <f ca="1">IF(AND(COUNTBLANK($B47:$B49)=2,$B49="",$B48="",MAX(C:C)&gt;1),"Total Estimado",IF($B49="","",IF($C50=$C47,INDEX('MAPA DE PREÇOS'!$M:$M,MATCH($B50,'MAPA DE PREÇOS'!$B:$B)-19),IF($C50=$C48,"Valor Unit. (R$)",IF(AND($C50&lt;&gt;$C49,$J49&lt;&gt;""),IF(MAX(C:C)=1,"Total Estimado","Subtotal"),"")))))</f>
        <v/>
      </c>
      <c r="K50" s="75" t="str">
        <f ca="1">IFERROR(IF(AND(COUNTBLANK($B47:$B49)=2,$B49="",$B48="",MAX(C:C)&gt;1),SUM($K$3:K49)/2,IF($B49="","",IF($C50=$C47,ROUND(J50*I50,2),IF($C50=$C48,"Total Item (R$)",IF(AND($C50&lt;&gt;$C49,$J49&lt;&gt;""),SUMIFS(K:K,C:C,C49,J:J,"&lt;&gt;Subtotal"),""))))),"")</f>
        <v/>
      </c>
      <c r="L50" s="75" t="str">
        <f t="shared" ca="1" si="1"/>
        <v/>
      </c>
    </row>
    <row r="51" spans="2:12" x14ac:dyDescent="0.25">
      <c r="B51" s="41" t="str">
        <f ca="1">IFERROR(IF(C50=C47,IF(B50+1&lt;='MAPA DE PREÇOS'!$H$8,B50+1,""),B50),"")</f>
        <v/>
      </c>
      <c r="C51" s="41" t="str">
        <f ca="1">IFERROR(VLOOKUP(B51,'MAPA DE PREÇOS'!B:D,2,FALSE),"")</f>
        <v/>
      </c>
      <c r="D51" s="41" t="str">
        <f ca="1">IFERROR(VLOOKUP(B51,'MAPA DE PREÇOS'!B:D,3,FALSE),"")</f>
        <v/>
      </c>
      <c r="E51" s="82" t="str">
        <f t="shared" ca="1" si="2"/>
        <v/>
      </c>
      <c r="F51" s="82" t="str">
        <f ca="1">IF($B50="","",IF($C51=$C48,INDEX('MAPA DE PREÇOS'!$H:$H,MATCH($B51,'MAPA DE PREÇOS'!$B:$B)-19),IF($C51=$C49,"Código","")))</f>
        <v/>
      </c>
      <c r="G51" s="145" t="str">
        <f ca="1">IF($B50="","",IF($C51=$C48,IF('BASE EDITAL'!$C$2="",INDEX('MAPA DE PREÇOS'!H:H,MATCH(EDITAL!B51,'MAPA DE PREÇOS'!B:B,0)+1),UPPER(INDEX('BASE EDITAL'!$C:$C,EDITAL!B51+1))),IF($C51=$C49,"Especificação do Objeto","")))</f>
        <v/>
      </c>
      <c r="H51" s="84" t="str">
        <f ca="1">IF($B50="","",IF($C51=$C48,INDEX('MAPA DE PREÇOS'!$M:$M,MATCH($B51,'MAPA DE PREÇOS'!$B:$B)-16),IF($C51=$C49,"Unidade","")))</f>
        <v/>
      </c>
      <c r="I51" s="84" t="str">
        <f ca="1">IF($B50="","",IF($C51=$C48,INDEX('MAPA DE PREÇOS'!$M:$M,MATCH($B51,'MAPA DE PREÇOS'!$B:$B)-17),IF($C51=$C49,"Quant.","")))</f>
        <v/>
      </c>
      <c r="J51" s="60" t="str">
        <f ca="1">IF(AND(COUNTBLANK($B48:$B50)=2,$B50="",$B49="",MAX(C:C)&gt;1),"Total Estimado",IF($B50="","",IF($C51=$C48,INDEX('MAPA DE PREÇOS'!$M:$M,MATCH($B51,'MAPA DE PREÇOS'!$B:$B)-19),IF($C51=$C49,"Valor Unit. (R$)",IF(AND($C51&lt;&gt;$C50,$J50&lt;&gt;""),IF(MAX(C:C)=1,"Total Estimado","Subtotal"),"")))))</f>
        <v/>
      </c>
      <c r="K51" s="75" t="str">
        <f ca="1">IFERROR(IF(AND(COUNTBLANK($B48:$B50)=2,$B50="",$B49="",MAX(C:C)&gt;1),SUM($K$3:K50)/2,IF($B50="","",IF($C51=$C48,ROUND(J51*I51,2),IF($C51=$C49,"Total Item (R$)",IF(AND($C51&lt;&gt;$C50,$J50&lt;&gt;""),SUMIFS(K:K,C:C,C50,J:J,"&lt;&gt;Subtotal"),""))))),"")</f>
        <v/>
      </c>
      <c r="L51" s="75" t="str">
        <f t="shared" ca="1" si="1"/>
        <v/>
      </c>
    </row>
    <row r="52" spans="2:12" x14ac:dyDescent="0.25">
      <c r="B52" s="41" t="str">
        <f ca="1">IFERROR(IF(C51=C48,IF(B51+1&lt;='MAPA DE PREÇOS'!$H$8,B51+1,""),B51),"")</f>
        <v/>
      </c>
      <c r="C52" s="41" t="str">
        <f ca="1">IFERROR(VLOOKUP(B52,'MAPA DE PREÇOS'!B:D,2,FALSE),"")</f>
        <v/>
      </c>
      <c r="D52" s="41" t="str">
        <f ca="1">IFERROR(VLOOKUP(B52,'MAPA DE PREÇOS'!B:D,3,FALSE),"")</f>
        <v/>
      </c>
      <c r="E52" s="82" t="str">
        <f t="shared" ca="1" si="2"/>
        <v/>
      </c>
      <c r="F52" s="82" t="str">
        <f ca="1">IF($B51="","",IF($C52=$C49,INDEX('MAPA DE PREÇOS'!$H:$H,MATCH($B52,'MAPA DE PREÇOS'!$B:$B)-19),IF($C52=$C50,"Código","")))</f>
        <v/>
      </c>
      <c r="G52" s="145" t="str">
        <f ca="1">IF($B51="","",IF($C52=$C49,IF('BASE EDITAL'!$C$2="",INDEX('MAPA DE PREÇOS'!H:H,MATCH(EDITAL!B52,'MAPA DE PREÇOS'!B:B,0)+1),UPPER(INDEX('BASE EDITAL'!$C:$C,EDITAL!B52+1))),IF($C52=$C50,"Especificação do Objeto","")))</f>
        <v/>
      </c>
      <c r="H52" s="84" t="str">
        <f ca="1">IF($B51="","",IF($C52=$C49,INDEX('MAPA DE PREÇOS'!$M:$M,MATCH($B52,'MAPA DE PREÇOS'!$B:$B)-16),IF($C52=$C50,"Unidade","")))</f>
        <v/>
      </c>
      <c r="I52" s="84" t="str">
        <f ca="1">IF($B51="","",IF($C52=$C49,INDEX('MAPA DE PREÇOS'!$M:$M,MATCH($B52,'MAPA DE PREÇOS'!$B:$B)-17),IF($C52=$C50,"Quant.","")))</f>
        <v/>
      </c>
      <c r="J52" s="60" t="str">
        <f ca="1">IF(AND(COUNTBLANK($B49:$B51)=2,$B51="",$B50="",MAX(C:C)&gt;1),"Total Estimado",IF($B51="","",IF($C52=$C49,INDEX('MAPA DE PREÇOS'!$M:$M,MATCH($B52,'MAPA DE PREÇOS'!$B:$B)-19),IF($C52=$C50,"Valor Unit. (R$)",IF(AND($C52&lt;&gt;$C51,$J51&lt;&gt;""),IF(MAX(C:C)=1,"Total Estimado","Subtotal"),"")))))</f>
        <v/>
      </c>
      <c r="K52" s="75" t="str">
        <f ca="1">IFERROR(IF(AND(COUNTBLANK($B49:$B51)=2,$B51="",$B50="",MAX(C:C)&gt;1),SUM($K$3:K51)/2,IF($B51="","",IF($C52=$C49,ROUND(J52*I52,2),IF($C52=$C50,"Total Item (R$)",IF(AND($C52&lt;&gt;$C51,$J51&lt;&gt;""),SUMIFS(K:K,C:C,C51,J:J,"&lt;&gt;Subtotal"),""))))),"")</f>
        <v/>
      </c>
      <c r="L52" s="75" t="str">
        <f t="shared" ca="1" si="1"/>
        <v/>
      </c>
    </row>
    <row r="53" spans="2:12" x14ac:dyDescent="0.25">
      <c r="B53" s="41" t="str">
        <f ca="1">IFERROR(IF(C52=C49,IF(B52+1&lt;='MAPA DE PREÇOS'!$H$8,B52+1,""),B52),"")</f>
        <v/>
      </c>
      <c r="C53" s="41" t="str">
        <f ca="1">IFERROR(VLOOKUP(B53,'MAPA DE PREÇOS'!B:D,2,FALSE),"")</f>
        <v/>
      </c>
      <c r="D53" s="41" t="str">
        <f ca="1">IFERROR(VLOOKUP(B53,'MAPA DE PREÇOS'!B:D,3,FALSE),"")</f>
        <v/>
      </c>
      <c r="E53" s="82" t="str">
        <f t="shared" ca="1" si="2"/>
        <v/>
      </c>
      <c r="F53" s="82" t="str">
        <f ca="1">IF($B52="","",IF($C53=$C50,INDEX('MAPA DE PREÇOS'!$H:$H,MATCH($B53,'MAPA DE PREÇOS'!$B:$B)-19),IF($C53=$C51,"Código","")))</f>
        <v/>
      </c>
      <c r="G53" s="145" t="str">
        <f ca="1">IF($B52="","",IF($C53=$C50,IF('BASE EDITAL'!$C$2="",INDEX('MAPA DE PREÇOS'!H:H,MATCH(EDITAL!B53,'MAPA DE PREÇOS'!B:B,0)+1),UPPER(INDEX('BASE EDITAL'!$C:$C,EDITAL!B53+1))),IF($C53=$C51,"Especificação do Objeto","")))</f>
        <v/>
      </c>
      <c r="H53" s="84" t="str">
        <f ca="1">IF($B52="","",IF($C53=$C50,INDEX('MAPA DE PREÇOS'!$M:$M,MATCH($B53,'MAPA DE PREÇOS'!$B:$B)-16),IF($C53=$C51,"Unidade","")))</f>
        <v/>
      </c>
      <c r="I53" s="84" t="str">
        <f ca="1">IF($B52="","",IF($C53=$C50,INDEX('MAPA DE PREÇOS'!$M:$M,MATCH($B53,'MAPA DE PREÇOS'!$B:$B)-17),IF($C53=$C51,"Quant.","")))</f>
        <v/>
      </c>
      <c r="J53" s="60" t="str">
        <f ca="1">IF(AND(COUNTBLANK($B50:$B52)=2,$B52="",$B51="",MAX(C:C)&gt;1),"Total Estimado",IF($B52="","",IF($C53=$C50,INDEX('MAPA DE PREÇOS'!$M:$M,MATCH($B53,'MAPA DE PREÇOS'!$B:$B)-19),IF($C53=$C51,"Valor Unit. (R$)",IF(AND($C53&lt;&gt;$C52,$J52&lt;&gt;""),IF(MAX(C:C)=1,"Total Estimado","Subtotal"),"")))))</f>
        <v/>
      </c>
      <c r="K53" s="75" t="str">
        <f ca="1">IFERROR(IF(AND(COUNTBLANK($B50:$B52)=2,$B52="",$B51="",MAX(C:C)&gt;1),SUM($K$3:K52)/2,IF($B52="","",IF($C53=$C50,ROUND(J53*I53,2),IF($C53=$C51,"Total Item (R$)",IF(AND($C53&lt;&gt;$C52,$J52&lt;&gt;""),SUMIFS(K:K,C:C,C52,J:J,"&lt;&gt;Subtotal"),""))))),"")</f>
        <v/>
      </c>
      <c r="L53" s="75" t="str">
        <f t="shared" ca="1" si="1"/>
        <v/>
      </c>
    </row>
    <row r="54" spans="2:12" x14ac:dyDescent="0.25">
      <c r="B54" s="41" t="str">
        <f ca="1">IFERROR(IF(C53=C50,IF(B53+1&lt;='MAPA DE PREÇOS'!$H$8,B53+1,""),B53),"")</f>
        <v/>
      </c>
      <c r="C54" s="41" t="str">
        <f ca="1">IFERROR(VLOOKUP(B54,'MAPA DE PREÇOS'!B:D,2,FALSE),"")</f>
        <v/>
      </c>
      <c r="D54" s="41" t="str">
        <f ca="1">IFERROR(VLOOKUP(B54,'MAPA DE PREÇOS'!B:D,3,FALSE),"")</f>
        <v/>
      </c>
      <c r="E54" s="82" t="str">
        <f t="shared" ca="1" si="2"/>
        <v/>
      </c>
      <c r="F54" s="82" t="str">
        <f ca="1">IF($B53="","",IF($C54=$C51,INDEX('MAPA DE PREÇOS'!$H:$H,MATCH($B54,'MAPA DE PREÇOS'!$B:$B)-19),IF($C54=$C52,"Código","")))</f>
        <v/>
      </c>
      <c r="G54" s="145" t="str">
        <f ca="1">IF($B53="","",IF($C54=$C51,IF('BASE EDITAL'!$C$2="",INDEX('MAPA DE PREÇOS'!H:H,MATCH(EDITAL!B54,'MAPA DE PREÇOS'!B:B,0)+1),UPPER(INDEX('BASE EDITAL'!$C:$C,EDITAL!B54+1))),IF($C54=$C52,"Especificação do Objeto","")))</f>
        <v/>
      </c>
      <c r="H54" s="84" t="str">
        <f ca="1">IF($B53="","",IF($C54=$C51,INDEX('MAPA DE PREÇOS'!$M:$M,MATCH($B54,'MAPA DE PREÇOS'!$B:$B)-16),IF($C54=$C52,"Unidade","")))</f>
        <v/>
      </c>
      <c r="I54" s="84" t="str">
        <f ca="1">IF($B53="","",IF($C54=$C51,INDEX('MAPA DE PREÇOS'!$M:$M,MATCH($B54,'MAPA DE PREÇOS'!$B:$B)-17),IF($C54=$C52,"Quant.","")))</f>
        <v/>
      </c>
      <c r="J54" s="60" t="str">
        <f ca="1">IF(AND(COUNTBLANK($B51:$B53)=2,$B53="",$B52="",MAX(C:C)&gt;1),"Total Estimado",IF($B53="","",IF($C54=$C51,INDEX('MAPA DE PREÇOS'!$M:$M,MATCH($B54,'MAPA DE PREÇOS'!$B:$B)-19),IF($C54=$C52,"Valor Unit. (R$)",IF(AND($C54&lt;&gt;$C53,$J53&lt;&gt;""),IF(MAX(C:C)=1,"Total Estimado","Subtotal"),"")))))</f>
        <v/>
      </c>
      <c r="K54" s="75" t="str">
        <f ca="1">IFERROR(IF(AND(COUNTBLANK($B51:$B53)=2,$B53="",$B52="",MAX(C:C)&gt;1),SUM($K$3:K53)/2,IF($B53="","",IF($C54=$C51,ROUND(J54*I54,2),IF($C54=$C52,"Total Item (R$)",IF(AND($C54&lt;&gt;$C53,$J53&lt;&gt;""),SUMIFS(K:K,C:C,C53,J:J,"&lt;&gt;Subtotal"),""))))),"")</f>
        <v/>
      </c>
      <c r="L54" s="75" t="str">
        <f t="shared" ca="1" si="1"/>
        <v/>
      </c>
    </row>
    <row r="55" spans="2:12" x14ac:dyDescent="0.25">
      <c r="B55" s="41" t="str">
        <f ca="1">IFERROR(IF(C54=C51,IF(B54+1&lt;='MAPA DE PREÇOS'!$H$8,B54+1,""),B54),"")</f>
        <v/>
      </c>
      <c r="C55" s="41" t="str">
        <f ca="1">IFERROR(VLOOKUP(B55,'MAPA DE PREÇOS'!B:D,2,FALSE),"")</f>
        <v/>
      </c>
      <c r="D55" s="41" t="str">
        <f ca="1">IFERROR(VLOOKUP(B55,'MAPA DE PREÇOS'!B:D,3,FALSE),"")</f>
        <v/>
      </c>
      <c r="E55" s="82" t="str">
        <f t="shared" ca="1" si="2"/>
        <v/>
      </c>
      <c r="F55" s="82" t="str">
        <f ca="1">IF($B54="","",IF($C55=$C52,INDEX('MAPA DE PREÇOS'!$H:$H,MATCH($B55,'MAPA DE PREÇOS'!$B:$B)-19),IF($C55=$C53,"Código","")))</f>
        <v/>
      </c>
      <c r="G55" s="145" t="str">
        <f ca="1">IF($B54="","",IF($C55=$C52,IF('BASE EDITAL'!$C$2="",INDEX('MAPA DE PREÇOS'!H:H,MATCH(EDITAL!B55,'MAPA DE PREÇOS'!B:B,0)+1),UPPER(INDEX('BASE EDITAL'!$C:$C,EDITAL!B55+1))),IF($C55=$C53,"Especificação do Objeto","")))</f>
        <v/>
      </c>
      <c r="H55" s="84" t="str">
        <f ca="1">IF($B54="","",IF($C55=$C52,INDEX('MAPA DE PREÇOS'!$M:$M,MATCH($B55,'MAPA DE PREÇOS'!$B:$B)-16),IF($C55=$C53,"Unidade","")))</f>
        <v/>
      </c>
      <c r="I55" s="84" t="str">
        <f ca="1">IF($B54="","",IF($C55=$C52,INDEX('MAPA DE PREÇOS'!$M:$M,MATCH($B55,'MAPA DE PREÇOS'!$B:$B)-17),IF($C55=$C53,"Quant.","")))</f>
        <v/>
      </c>
      <c r="J55" s="60" t="str">
        <f ca="1">IF(AND(COUNTBLANK($B52:$B54)=2,$B54="",$B53="",MAX(C:C)&gt;1),"Total Estimado",IF($B54="","",IF($C55=$C52,INDEX('MAPA DE PREÇOS'!$M:$M,MATCH($B55,'MAPA DE PREÇOS'!$B:$B)-19),IF($C55=$C53,"Valor Unit. (R$)",IF(AND($C55&lt;&gt;$C54,$J54&lt;&gt;""),IF(MAX(C:C)=1,"Total Estimado","Subtotal"),"")))))</f>
        <v/>
      </c>
      <c r="K55" s="75" t="str">
        <f ca="1">IFERROR(IF(AND(COUNTBLANK($B52:$B54)=2,$B54="",$B53="",MAX(C:C)&gt;1),SUM($K$3:K54)/2,IF($B54="","",IF($C55=$C52,ROUND(J55*I55,2),IF($C55=$C53,"Total Item (R$)",IF(AND($C55&lt;&gt;$C54,$J54&lt;&gt;""),SUMIFS(K:K,C:C,C54,J:J,"&lt;&gt;Subtotal"),""))))),"")</f>
        <v/>
      </c>
      <c r="L55" s="75" t="str">
        <f t="shared" ca="1" si="1"/>
        <v/>
      </c>
    </row>
    <row r="56" spans="2:12" x14ac:dyDescent="0.25">
      <c r="B56" s="41" t="str">
        <f ca="1">IFERROR(IF(C55=C52,IF(B55+1&lt;='MAPA DE PREÇOS'!$H$8,B55+1,""),B55),"")</f>
        <v/>
      </c>
      <c r="C56" s="41" t="str">
        <f ca="1">IFERROR(VLOOKUP(B56,'MAPA DE PREÇOS'!B:D,2,FALSE),"")</f>
        <v/>
      </c>
      <c r="D56" s="41" t="str">
        <f ca="1">IFERROR(VLOOKUP(B56,'MAPA DE PREÇOS'!B:D,3,FALSE),"")</f>
        <v/>
      </c>
      <c r="E56" s="82" t="str">
        <f t="shared" ca="1" si="2"/>
        <v/>
      </c>
      <c r="F56" s="82" t="str">
        <f ca="1">IF($B55="","",IF($C56=$C53,INDEX('MAPA DE PREÇOS'!$H:$H,MATCH($B56,'MAPA DE PREÇOS'!$B:$B)-19),IF($C56=$C54,"Código","")))</f>
        <v/>
      </c>
      <c r="G56" s="145" t="str">
        <f ca="1">IF($B55="","",IF($C56=$C53,IF('BASE EDITAL'!$C$2="",INDEX('MAPA DE PREÇOS'!H:H,MATCH(EDITAL!B56,'MAPA DE PREÇOS'!B:B,0)+1),UPPER(INDEX('BASE EDITAL'!$C:$C,EDITAL!B56+1))),IF($C56=$C54,"Especificação do Objeto","")))</f>
        <v/>
      </c>
      <c r="H56" s="84" t="str">
        <f ca="1">IF($B55="","",IF($C56=$C53,INDEX('MAPA DE PREÇOS'!$M:$M,MATCH($B56,'MAPA DE PREÇOS'!$B:$B)-16),IF($C56=$C54,"Unidade","")))</f>
        <v/>
      </c>
      <c r="I56" s="84" t="str">
        <f ca="1">IF($B55="","",IF($C56=$C53,INDEX('MAPA DE PREÇOS'!$M:$M,MATCH($B56,'MAPA DE PREÇOS'!$B:$B)-17),IF($C56=$C54,"Quant.","")))</f>
        <v/>
      </c>
      <c r="J56" s="60" t="str">
        <f ca="1">IF(AND(COUNTBLANK($B53:$B55)=2,$B55="",$B54="",MAX(C:C)&gt;1),"Total Estimado",IF($B55="","",IF($C56=$C53,INDEX('MAPA DE PREÇOS'!$M:$M,MATCH($B56,'MAPA DE PREÇOS'!$B:$B)-19),IF($C56=$C54,"Valor Unit. (R$)",IF(AND($C56&lt;&gt;$C55,$J55&lt;&gt;""),IF(MAX(C:C)=1,"Total Estimado","Subtotal"),"")))))</f>
        <v/>
      </c>
      <c r="K56" s="75" t="str">
        <f ca="1">IFERROR(IF(AND(COUNTBLANK($B53:$B55)=2,$B55="",$B54="",MAX(C:C)&gt;1),SUM($K$3:K55)/2,IF($B55="","",IF($C56=$C53,ROUND(J56*I56,2),IF($C56=$C54,"Total Item (R$)",IF(AND($C56&lt;&gt;$C55,$J55&lt;&gt;""),SUMIFS(K:K,C:C,C55,J:J,"&lt;&gt;Subtotal"),""))))),"")</f>
        <v/>
      </c>
      <c r="L56" s="75" t="str">
        <f t="shared" ca="1" si="1"/>
        <v/>
      </c>
    </row>
    <row r="57" spans="2:12" x14ac:dyDescent="0.25">
      <c r="B57" s="41" t="str">
        <f ca="1">IFERROR(IF(C56=C53,IF(B56+1&lt;='MAPA DE PREÇOS'!$H$8,B56+1,""),B56),"")</f>
        <v/>
      </c>
      <c r="C57" s="41" t="str">
        <f ca="1">IFERROR(VLOOKUP(B57,'MAPA DE PREÇOS'!B:D,2,FALSE),"")</f>
        <v/>
      </c>
      <c r="D57" s="41" t="str">
        <f ca="1">IFERROR(VLOOKUP(B57,'MAPA DE PREÇOS'!B:D,3,FALSE),"")</f>
        <v/>
      </c>
      <c r="E57" s="82" t="str">
        <f t="shared" ca="1" si="2"/>
        <v/>
      </c>
      <c r="F57" s="82" t="str">
        <f ca="1">IF($B56="","",IF($C57=$C54,INDEX('MAPA DE PREÇOS'!$H:$H,MATCH($B57,'MAPA DE PREÇOS'!$B:$B)-19),IF($C57=$C55,"Código","")))</f>
        <v/>
      </c>
      <c r="G57" s="145" t="str">
        <f ca="1">IF($B56="","",IF($C57=$C54,IF('BASE EDITAL'!$C$2="",INDEX('MAPA DE PREÇOS'!H:H,MATCH(EDITAL!B57,'MAPA DE PREÇOS'!B:B,0)+1),UPPER(INDEX('BASE EDITAL'!$C:$C,EDITAL!B57+1))),IF($C57=$C55,"Especificação do Objeto","")))</f>
        <v/>
      </c>
      <c r="H57" s="84" t="str">
        <f ca="1">IF($B56="","",IF($C57=$C54,INDEX('MAPA DE PREÇOS'!$M:$M,MATCH($B57,'MAPA DE PREÇOS'!$B:$B)-16),IF($C57=$C55,"Unidade","")))</f>
        <v/>
      </c>
      <c r="I57" s="84" t="str">
        <f ca="1">IF($B56="","",IF($C57=$C54,INDEX('MAPA DE PREÇOS'!$M:$M,MATCH($B57,'MAPA DE PREÇOS'!$B:$B)-17),IF($C57=$C55,"Quant.","")))</f>
        <v/>
      </c>
      <c r="J57" s="60" t="str">
        <f ca="1">IF(AND(COUNTBLANK($B54:$B56)=2,$B56="",$B55="",MAX(C:C)&gt;1),"Total Estimado",IF($B56="","",IF($C57=$C54,INDEX('MAPA DE PREÇOS'!$M:$M,MATCH($B57,'MAPA DE PREÇOS'!$B:$B)-19),IF($C57=$C55,"Valor Unit. (R$)",IF(AND($C57&lt;&gt;$C56,$J56&lt;&gt;""),IF(MAX(C:C)=1,"Total Estimado","Subtotal"),"")))))</f>
        <v/>
      </c>
      <c r="K57" s="75" t="str">
        <f ca="1">IFERROR(IF(AND(COUNTBLANK($B54:$B56)=2,$B56="",$B55="",MAX(C:C)&gt;1),SUM($K$3:K56)/2,IF($B56="","",IF($C57=$C54,ROUND(J57*I57,2),IF($C57=$C55,"Total Item (R$)",IF(AND($C57&lt;&gt;$C56,$J56&lt;&gt;""),SUMIFS(K:K,C:C,C56,J:J,"&lt;&gt;Subtotal"),""))))),"")</f>
        <v/>
      </c>
      <c r="L57" s="75" t="str">
        <f t="shared" ca="1" si="1"/>
        <v/>
      </c>
    </row>
    <row r="58" spans="2:12" x14ac:dyDescent="0.25">
      <c r="B58" s="41" t="str">
        <f ca="1">IFERROR(IF(C57=C54,IF(B57+1&lt;='MAPA DE PREÇOS'!$H$8,B57+1,""),B57),"")</f>
        <v/>
      </c>
      <c r="C58" s="41" t="str">
        <f ca="1">IFERROR(VLOOKUP(B58,'MAPA DE PREÇOS'!B:D,2,FALSE),"")</f>
        <v/>
      </c>
      <c r="D58" s="41" t="str">
        <f ca="1">IFERROR(VLOOKUP(B58,'MAPA DE PREÇOS'!B:D,3,FALSE),"")</f>
        <v/>
      </c>
      <c r="E58" s="82" t="str">
        <f t="shared" ca="1" si="2"/>
        <v/>
      </c>
      <c r="F58" s="82" t="str">
        <f ca="1">IF($B57="","",IF($C58=$C55,INDEX('MAPA DE PREÇOS'!$H:$H,MATCH($B58,'MAPA DE PREÇOS'!$B:$B)-19),IF($C58=$C56,"Código","")))</f>
        <v/>
      </c>
      <c r="G58" s="145" t="str">
        <f ca="1">IF($B57="","",IF($C58=$C55,IF('BASE EDITAL'!$C$2="",INDEX('MAPA DE PREÇOS'!H:H,MATCH(EDITAL!B58,'MAPA DE PREÇOS'!B:B,0)+1),UPPER(INDEX('BASE EDITAL'!$C:$C,EDITAL!B58+1))),IF($C58=$C56,"Especificação do Objeto","")))</f>
        <v/>
      </c>
      <c r="H58" s="84" t="str">
        <f ca="1">IF($B57="","",IF($C58=$C55,INDEX('MAPA DE PREÇOS'!$M:$M,MATCH($B58,'MAPA DE PREÇOS'!$B:$B)-16),IF($C58=$C56,"Unidade","")))</f>
        <v/>
      </c>
      <c r="I58" s="84" t="str">
        <f ca="1">IF($B57="","",IF($C58=$C55,INDEX('MAPA DE PREÇOS'!$M:$M,MATCH($B58,'MAPA DE PREÇOS'!$B:$B)-17),IF($C58=$C56,"Quant.","")))</f>
        <v/>
      </c>
      <c r="J58" s="60" t="str">
        <f ca="1">IF(AND(COUNTBLANK($B55:$B57)=2,$B57="",$B56="",MAX(C:C)&gt;1),"Total Estimado",IF($B57="","",IF($C58=$C55,INDEX('MAPA DE PREÇOS'!$M:$M,MATCH($B58,'MAPA DE PREÇOS'!$B:$B)-19),IF($C58=$C56,"Valor Unit. (R$)",IF(AND($C58&lt;&gt;$C57,$J57&lt;&gt;""),IF(MAX(C:C)=1,"Total Estimado","Subtotal"),"")))))</f>
        <v/>
      </c>
      <c r="K58" s="75" t="str">
        <f ca="1">IFERROR(IF(AND(COUNTBLANK($B55:$B57)=2,$B57="",$B56="",MAX(C:C)&gt;1),SUM($K$3:K57)/2,IF($B57="","",IF($C58=$C55,ROUND(J58*I58,2),IF($C58=$C56,"Total Item (R$)",IF(AND($C58&lt;&gt;$C57,$J57&lt;&gt;""),SUMIFS(K:K,C:C,C57,J:J,"&lt;&gt;Subtotal"),""))))),"")</f>
        <v/>
      </c>
      <c r="L58" s="75" t="str">
        <f t="shared" ca="1" si="1"/>
        <v/>
      </c>
    </row>
    <row r="59" spans="2:12" x14ac:dyDescent="0.25">
      <c r="B59" s="41" t="str">
        <f ca="1">IFERROR(IF(C58=C55,IF(B58+1&lt;='MAPA DE PREÇOS'!$H$8,B58+1,""),B58),"")</f>
        <v/>
      </c>
      <c r="C59" s="41" t="str">
        <f ca="1">IFERROR(VLOOKUP(B59,'MAPA DE PREÇOS'!B:D,2,FALSE),"")</f>
        <v/>
      </c>
      <c r="D59" s="41" t="str">
        <f ca="1">IFERROR(VLOOKUP(B59,'MAPA DE PREÇOS'!B:D,3,FALSE),"")</f>
        <v/>
      </c>
      <c r="E59" s="82" t="str">
        <f t="shared" ca="1" si="2"/>
        <v/>
      </c>
      <c r="F59" s="82" t="str">
        <f ca="1">IF($B58="","",IF($C59=$C56,INDEX('MAPA DE PREÇOS'!$H:$H,MATCH($B59,'MAPA DE PREÇOS'!$B:$B)-19),IF($C59=$C57,"Código","")))</f>
        <v/>
      </c>
      <c r="G59" s="145" t="str">
        <f ca="1">IF($B58="","",IF($C59=$C56,IF('BASE EDITAL'!$C$2="",INDEX('MAPA DE PREÇOS'!H:H,MATCH(EDITAL!B59,'MAPA DE PREÇOS'!B:B,0)+1),UPPER(INDEX('BASE EDITAL'!$C:$C,EDITAL!B59+1))),IF($C59=$C57,"Especificação do Objeto","")))</f>
        <v/>
      </c>
      <c r="H59" s="84" t="str">
        <f ca="1">IF($B58="","",IF($C59=$C56,INDEX('MAPA DE PREÇOS'!$M:$M,MATCH($B59,'MAPA DE PREÇOS'!$B:$B)-16),IF($C59=$C57,"Unidade","")))</f>
        <v/>
      </c>
      <c r="I59" s="84" t="str">
        <f ca="1">IF($B58="","",IF($C59=$C56,INDEX('MAPA DE PREÇOS'!$M:$M,MATCH($B59,'MAPA DE PREÇOS'!$B:$B)-17),IF($C59=$C57,"Quant.","")))</f>
        <v/>
      </c>
      <c r="J59" s="60" t="str">
        <f ca="1">IF(AND(COUNTBLANK($B56:$B58)=2,$B58="",$B57="",MAX(C:C)&gt;1),"Total Estimado",IF($B58="","",IF($C59=$C56,INDEX('MAPA DE PREÇOS'!$M:$M,MATCH($B59,'MAPA DE PREÇOS'!$B:$B)-19),IF($C59=$C57,"Valor Unit. (R$)",IF(AND($C59&lt;&gt;$C58,$J58&lt;&gt;""),IF(MAX(C:C)=1,"Total Estimado","Subtotal"),"")))))</f>
        <v/>
      </c>
      <c r="K59" s="75" t="str">
        <f ca="1">IFERROR(IF(AND(COUNTBLANK($B56:$B58)=2,$B58="",$B57="",MAX(C:C)&gt;1),SUM($K$3:K58)/2,IF($B58="","",IF($C59=$C56,ROUND(J59*I59,2),IF($C59=$C57,"Total Item (R$)",IF(AND($C59&lt;&gt;$C58,$J58&lt;&gt;""),SUMIFS(K:K,C:C,C58,J:J,"&lt;&gt;Subtotal"),""))))),"")</f>
        <v/>
      </c>
      <c r="L59" s="75" t="str">
        <f t="shared" ca="1" si="1"/>
        <v/>
      </c>
    </row>
    <row r="60" spans="2:12" x14ac:dyDescent="0.25">
      <c r="B60" s="41" t="str">
        <f ca="1">IFERROR(IF(C59=C56,IF(B59+1&lt;='MAPA DE PREÇOS'!$H$8,B59+1,""),B59),"")</f>
        <v/>
      </c>
      <c r="C60" s="41" t="str">
        <f ca="1">IFERROR(VLOOKUP(B60,'MAPA DE PREÇOS'!B:D,2,FALSE),"")</f>
        <v/>
      </c>
      <c r="D60" s="41" t="str">
        <f ca="1">IFERROR(VLOOKUP(B60,'MAPA DE PREÇOS'!B:D,3,FALSE),"")</f>
        <v/>
      </c>
      <c r="E60" s="82" t="str">
        <f t="shared" ca="1" si="2"/>
        <v/>
      </c>
      <c r="F60" s="82" t="str">
        <f ca="1">IF($B59="","",IF($C60=$C57,INDEX('MAPA DE PREÇOS'!$H:$H,MATCH($B60,'MAPA DE PREÇOS'!$B:$B)-19),IF($C60=$C58,"Código","")))</f>
        <v/>
      </c>
      <c r="G60" s="145" t="str">
        <f ca="1">IF($B59="","",IF($C60=$C57,IF('BASE EDITAL'!$C$2="",INDEX('MAPA DE PREÇOS'!H:H,MATCH(EDITAL!B60,'MAPA DE PREÇOS'!B:B,0)+1),UPPER(INDEX('BASE EDITAL'!$C:$C,EDITAL!B60+1))),IF($C60=$C58,"Especificação do Objeto","")))</f>
        <v/>
      </c>
      <c r="H60" s="84" t="str">
        <f ca="1">IF($B59="","",IF($C60=$C57,INDEX('MAPA DE PREÇOS'!$M:$M,MATCH($B60,'MAPA DE PREÇOS'!$B:$B)-16),IF($C60=$C58,"Unidade","")))</f>
        <v/>
      </c>
      <c r="I60" s="84" t="str">
        <f ca="1">IF($B59="","",IF($C60=$C57,INDEX('MAPA DE PREÇOS'!$M:$M,MATCH($B60,'MAPA DE PREÇOS'!$B:$B)-17),IF($C60=$C58,"Quant.","")))</f>
        <v/>
      </c>
      <c r="J60" s="60" t="str">
        <f ca="1">IF(AND(COUNTBLANK($B57:$B59)=2,$B59="",$B58="",MAX(C:C)&gt;1),"Total Estimado",IF($B59="","",IF($C60=$C57,INDEX('MAPA DE PREÇOS'!$M:$M,MATCH($B60,'MAPA DE PREÇOS'!$B:$B)-19),IF($C60=$C58,"Valor Unit. (R$)",IF(AND($C60&lt;&gt;$C59,$J59&lt;&gt;""),IF(MAX(C:C)=1,"Total Estimado","Subtotal"),"")))))</f>
        <v/>
      </c>
      <c r="K60" s="75" t="str">
        <f ca="1">IFERROR(IF(AND(COUNTBLANK($B57:$B59)=2,$B59="",$B58="",MAX(C:C)&gt;1),SUM($K$3:K59)/2,IF($B59="","",IF($C60=$C57,ROUND(J60*I60,2),IF($C60=$C58,"Total Item (R$)",IF(AND($C60&lt;&gt;$C59,$J59&lt;&gt;""),SUMIFS(K:K,C:C,C59,J:J,"&lt;&gt;Subtotal"),""))))),"")</f>
        <v/>
      </c>
      <c r="L60" s="75" t="str">
        <f t="shared" ca="1" si="1"/>
        <v/>
      </c>
    </row>
    <row r="61" spans="2:12" x14ac:dyDescent="0.25">
      <c r="B61" s="41" t="str">
        <f ca="1">IFERROR(IF(C60=C57,IF(B60+1&lt;='MAPA DE PREÇOS'!$H$8,B60+1,""),B60),"")</f>
        <v/>
      </c>
      <c r="C61" s="41" t="str">
        <f ca="1">IFERROR(VLOOKUP(B61,'MAPA DE PREÇOS'!B:D,2,FALSE),"")</f>
        <v/>
      </c>
      <c r="D61" s="41" t="str">
        <f ca="1">IFERROR(VLOOKUP(B61,'MAPA DE PREÇOS'!B:D,3,FALSE),"")</f>
        <v/>
      </c>
      <c r="E61" s="82" t="str">
        <f t="shared" ca="1" si="2"/>
        <v/>
      </c>
      <c r="F61" s="82" t="str">
        <f ca="1">IF($B60="","",IF($C61=$C58,INDEX('MAPA DE PREÇOS'!$H:$H,MATCH($B61,'MAPA DE PREÇOS'!$B:$B)-19),IF($C61=$C59,"Código","")))</f>
        <v/>
      </c>
      <c r="G61" s="145" t="str">
        <f ca="1">IF($B60="","",IF($C61=$C58,IF('BASE EDITAL'!$C$2="",INDEX('MAPA DE PREÇOS'!H:H,MATCH(EDITAL!B61,'MAPA DE PREÇOS'!B:B,0)+1),UPPER(INDEX('BASE EDITAL'!$C:$C,EDITAL!B61+1))),IF($C61=$C59,"Especificação do Objeto","")))</f>
        <v/>
      </c>
      <c r="H61" s="84" t="str">
        <f ca="1">IF($B60="","",IF($C61=$C58,INDEX('MAPA DE PREÇOS'!$M:$M,MATCH($B61,'MAPA DE PREÇOS'!$B:$B)-16),IF($C61=$C59,"Unidade","")))</f>
        <v/>
      </c>
      <c r="I61" s="84" t="str">
        <f ca="1">IF($B60="","",IF($C61=$C58,INDEX('MAPA DE PREÇOS'!$M:$M,MATCH($B61,'MAPA DE PREÇOS'!$B:$B)-17),IF($C61=$C59,"Quant.","")))</f>
        <v/>
      </c>
      <c r="J61" s="60" t="str">
        <f ca="1">IF(AND(COUNTBLANK($B58:$B60)=2,$B60="",$B59="",MAX(C:C)&gt;1),"Total Estimado",IF($B60="","",IF($C61=$C58,INDEX('MAPA DE PREÇOS'!$M:$M,MATCH($B61,'MAPA DE PREÇOS'!$B:$B)-19),IF($C61=$C59,"Valor Unit. (R$)",IF(AND($C61&lt;&gt;$C60,$J60&lt;&gt;""),IF(MAX(C:C)=1,"Total Estimado","Subtotal"),"")))))</f>
        <v/>
      </c>
      <c r="K61" s="75" t="str">
        <f ca="1">IFERROR(IF(AND(COUNTBLANK($B58:$B60)=2,$B60="",$B59="",MAX(C:C)&gt;1),SUM($K$3:K60)/2,IF($B60="","",IF($C61=$C58,ROUND(J61*I61,2),IF($C61=$C59,"Total Item (R$)",IF(AND($C61&lt;&gt;$C60,$J60&lt;&gt;""),SUMIFS(K:K,C:C,C60,J:J,"&lt;&gt;Subtotal"),""))))),"")</f>
        <v/>
      </c>
      <c r="L61" s="75" t="str">
        <f t="shared" ca="1" si="1"/>
        <v/>
      </c>
    </row>
    <row r="62" spans="2:12" x14ac:dyDescent="0.25">
      <c r="B62" s="41" t="str">
        <f ca="1">IFERROR(IF(C61=C58,IF(B61+1&lt;='MAPA DE PREÇOS'!$H$8,B61+1,""),B61),"")</f>
        <v/>
      </c>
      <c r="C62" s="41" t="str">
        <f ca="1">IFERROR(VLOOKUP(B62,'MAPA DE PREÇOS'!B:D,2,FALSE),"")</f>
        <v/>
      </c>
      <c r="D62" s="41" t="str">
        <f ca="1">IFERROR(VLOOKUP(B62,'MAPA DE PREÇOS'!B:D,3,FALSE),"")</f>
        <v/>
      </c>
      <c r="E62" s="82" t="str">
        <f t="shared" ca="1" si="2"/>
        <v/>
      </c>
      <c r="F62" s="82" t="str">
        <f ca="1">IF($B61="","",IF($C62=$C59,INDEX('MAPA DE PREÇOS'!$H:$H,MATCH($B62,'MAPA DE PREÇOS'!$B:$B)-19),IF($C62=$C60,"Código","")))</f>
        <v/>
      </c>
      <c r="G62" s="145" t="str">
        <f ca="1">IF($B61="","",IF($C62=$C59,IF('BASE EDITAL'!$C$2="",INDEX('MAPA DE PREÇOS'!H:H,MATCH(EDITAL!B62,'MAPA DE PREÇOS'!B:B,0)+1),UPPER(INDEX('BASE EDITAL'!$C:$C,EDITAL!B62+1))),IF($C62=$C60,"Especificação do Objeto","")))</f>
        <v/>
      </c>
      <c r="H62" s="84" t="str">
        <f ca="1">IF($B61="","",IF($C62=$C59,INDEX('MAPA DE PREÇOS'!$M:$M,MATCH($B62,'MAPA DE PREÇOS'!$B:$B)-16),IF($C62=$C60,"Unidade","")))</f>
        <v/>
      </c>
      <c r="I62" s="84" t="str">
        <f ca="1">IF($B61="","",IF($C62=$C59,INDEX('MAPA DE PREÇOS'!$M:$M,MATCH($B62,'MAPA DE PREÇOS'!$B:$B)-17),IF($C62=$C60,"Quant.","")))</f>
        <v/>
      </c>
      <c r="J62" s="60" t="str">
        <f ca="1">IF(AND(COUNTBLANK($B59:$B61)=2,$B61="",$B60="",MAX(C:C)&gt;1),"Total Estimado",IF($B61="","",IF($C62=$C59,INDEX('MAPA DE PREÇOS'!$M:$M,MATCH($B62,'MAPA DE PREÇOS'!$B:$B)-19),IF($C62=$C60,"Valor Unit. (R$)",IF(AND($C62&lt;&gt;$C61,$J61&lt;&gt;""),IF(MAX(C:C)=1,"Total Estimado","Subtotal"),"")))))</f>
        <v/>
      </c>
      <c r="K62" s="75" t="str">
        <f ca="1">IFERROR(IF(AND(COUNTBLANK($B59:$B61)=2,$B61="",$B60="",MAX(C:C)&gt;1),SUM($K$3:K61)/2,IF($B61="","",IF($C62=$C59,ROUND(J62*I62,2),IF($C62=$C60,"Total Item (R$)",IF(AND($C62&lt;&gt;$C61,$J61&lt;&gt;""),SUMIFS(K:K,C:C,C61,J:J,"&lt;&gt;Subtotal"),""))))),"")</f>
        <v/>
      </c>
      <c r="L62" s="75" t="str">
        <f t="shared" ca="1" si="1"/>
        <v/>
      </c>
    </row>
    <row r="63" spans="2:12" x14ac:dyDescent="0.25">
      <c r="B63" s="41" t="str">
        <f ca="1">IFERROR(IF(C62=C59,IF(B62+1&lt;='MAPA DE PREÇOS'!$H$8,B62+1,""),B62),"")</f>
        <v/>
      </c>
      <c r="C63" s="41" t="str">
        <f ca="1">IFERROR(VLOOKUP(B63,'MAPA DE PREÇOS'!B:D,2,FALSE),"")</f>
        <v/>
      </c>
      <c r="D63" s="41" t="str">
        <f ca="1">IFERROR(VLOOKUP(B63,'MAPA DE PREÇOS'!B:D,3,FALSE),"")</f>
        <v/>
      </c>
      <c r="E63" s="82" t="str">
        <f t="shared" ca="1" si="2"/>
        <v/>
      </c>
      <c r="F63" s="82" t="str">
        <f ca="1">IF($B62="","",IF($C63=$C60,INDEX('MAPA DE PREÇOS'!$H:$H,MATCH($B63,'MAPA DE PREÇOS'!$B:$B)-19),IF($C63=$C61,"Código","")))</f>
        <v/>
      </c>
      <c r="G63" s="145" t="str">
        <f ca="1">IF($B62="","",IF($C63=$C60,IF('BASE EDITAL'!$C$2="",INDEX('MAPA DE PREÇOS'!H:H,MATCH(EDITAL!B63,'MAPA DE PREÇOS'!B:B,0)+1),UPPER(INDEX('BASE EDITAL'!$C:$C,EDITAL!B63+1))),IF($C63=$C61,"Especificação do Objeto","")))</f>
        <v/>
      </c>
      <c r="H63" s="84" t="str">
        <f ca="1">IF($B62="","",IF($C63=$C60,INDEX('MAPA DE PREÇOS'!$M:$M,MATCH($B63,'MAPA DE PREÇOS'!$B:$B)-16),IF($C63=$C61,"Unidade","")))</f>
        <v/>
      </c>
      <c r="I63" s="84" t="str">
        <f ca="1">IF($B62="","",IF($C63=$C60,INDEX('MAPA DE PREÇOS'!$M:$M,MATCH($B63,'MAPA DE PREÇOS'!$B:$B)-17),IF($C63=$C61,"Quant.","")))</f>
        <v/>
      </c>
      <c r="J63" s="60" t="str">
        <f ca="1">IF(AND(COUNTBLANK($B60:$B62)=2,$B62="",$B61="",MAX(C:C)&gt;1),"Total Estimado",IF($B62="","",IF($C63=$C60,INDEX('MAPA DE PREÇOS'!$M:$M,MATCH($B63,'MAPA DE PREÇOS'!$B:$B)-19),IF($C63=$C61,"Valor Unit. (R$)",IF(AND($C63&lt;&gt;$C62,$J62&lt;&gt;""),IF(MAX(C:C)=1,"Total Estimado","Subtotal"),"")))))</f>
        <v/>
      </c>
      <c r="K63" s="75" t="str">
        <f ca="1">IFERROR(IF(AND(COUNTBLANK($B60:$B62)=2,$B62="",$B61="",MAX(C:C)&gt;1),SUM($K$3:K62)/2,IF($B62="","",IF($C63=$C60,ROUND(J63*I63,2),IF($C63=$C61,"Total Item (R$)",IF(AND($C63&lt;&gt;$C62,$J62&lt;&gt;""),SUMIFS(K:K,C:C,C62,J:J,"&lt;&gt;Subtotal"),""))))),"")</f>
        <v/>
      </c>
      <c r="L63" s="75" t="str">
        <f t="shared" ca="1" si="1"/>
        <v/>
      </c>
    </row>
    <row r="64" spans="2:12" x14ac:dyDescent="0.25">
      <c r="B64" s="41" t="str">
        <f ca="1">IFERROR(IF(C63=C60,IF(B63+1&lt;='MAPA DE PREÇOS'!$H$8,B63+1,""),B63),"")</f>
        <v/>
      </c>
      <c r="C64" s="41" t="str">
        <f ca="1">IFERROR(VLOOKUP(B64,'MAPA DE PREÇOS'!B:D,2,FALSE),"")</f>
        <v/>
      </c>
      <c r="D64" s="41" t="str">
        <f ca="1">IFERROR(VLOOKUP(B64,'MAPA DE PREÇOS'!B:D,3,FALSE),"")</f>
        <v/>
      </c>
      <c r="E64" s="82" t="str">
        <f t="shared" ca="1" si="2"/>
        <v/>
      </c>
      <c r="F64" s="82" t="str">
        <f ca="1">IF($B63="","",IF($C64=$C61,INDEX('MAPA DE PREÇOS'!$H:$H,MATCH($B64,'MAPA DE PREÇOS'!$B:$B)-19),IF($C64=$C62,"Código","")))</f>
        <v/>
      </c>
      <c r="G64" s="145" t="str">
        <f ca="1">IF($B63="","",IF($C64=$C61,IF('BASE EDITAL'!$C$2="",INDEX('MAPA DE PREÇOS'!H:H,MATCH(EDITAL!B64,'MAPA DE PREÇOS'!B:B,0)+1),UPPER(INDEX('BASE EDITAL'!$C:$C,EDITAL!B64+1))),IF($C64=$C62,"Especificação do Objeto","")))</f>
        <v/>
      </c>
      <c r="H64" s="84" t="str">
        <f ca="1">IF($B63="","",IF($C64=$C61,INDEX('MAPA DE PREÇOS'!$M:$M,MATCH($B64,'MAPA DE PREÇOS'!$B:$B)-16),IF($C64=$C62,"Unidade","")))</f>
        <v/>
      </c>
      <c r="I64" s="84" t="str">
        <f ca="1">IF($B63="","",IF($C64=$C61,INDEX('MAPA DE PREÇOS'!$M:$M,MATCH($B64,'MAPA DE PREÇOS'!$B:$B)-17),IF($C64=$C62,"Quant.","")))</f>
        <v/>
      </c>
      <c r="J64" s="60" t="str">
        <f ca="1">IF(AND(COUNTBLANK($B61:$B63)=2,$B63="",$B62="",MAX(C:C)&gt;1),"Total Estimado",IF($B63="","",IF($C64=$C61,INDEX('MAPA DE PREÇOS'!$M:$M,MATCH($B64,'MAPA DE PREÇOS'!$B:$B)-19),IF($C64=$C62,"Valor Unit. (R$)",IF(AND($C64&lt;&gt;$C63,$J63&lt;&gt;""),IF(MAX(C:C)=1,"Total Estimado","Subtotal"),"")))))</f>
        <v/>
      </c>
      <c r="K64" s="75" t="str">
        <f ca="1">IFERROR(IF(AND(COUNTBLANK($B61:$B63)=2,$B63="",$B62="",MAX(C:C)&gt;1),SUM($K$3:K63)/2,IF($B63="","",IF($C64=$C61,ROUND(J64*I64,2),IF($C64=$C62,"Total Item (R$)",IF(AND($C64&lt;&gt;$C63,$J63&lt;&gt;""),SUMIFS(K:K,C:C,C63,J:J,"&lt;&gt;Subtotal"),""))))),"")</f>
        <v/>
      </c>
      <c r="L64" s="75" t="str">
        <f t="shared" ca="1" si="1"/>
        <v/>
      </c>
    </row>
    <row r="65" spans="2:12" x14ac:dyDescent="0.25">
      <c r="B65" s="41" t="str">
        <f ca="1">IFERROR(IF(C64=C61,IF(B64+1&lt;='MAPA DE PREÇOS'!$H$8,B64+1,""),B64),"")</f>
        <v/>
      </c>
      <c r="C65" s="41" t="str">
        <f ca="1">IFERROR(VLOOKUP(B65,'MAPA DE PREÇOS'!B:D,2,FALSE),"")</f>
        <v/>
      </c>
      <c r="D65" s="41" t="str">
        <f ca="1">IFERROR(VLOOKUP(B65,'MAPA DE PREÇOS'!B:D,3,FALSE),"")</f>
        <v/>
      </c>
      <c r="E65" s="82" t="str">
        <f t="shared" ca="1" si="2"/>
        <v/>
      </c>
      <c r="F65" s="82" t="str">
        <f ca="1">IF($B64="","",IF($C65=$C62,INDEX('MAPA DE PREÇOS'!$H:$H,MATCH($B65,'MAPA DE PREÇOS'!$B:$B)-19),IF($C65=$C63,"Código","")))</f>
        <v/>
      </c>
      <c r="G65" s="145" t="str">
        <f ca="1">IF($B64="","",IF($C65=$C62,IF('BASE EDITAL'!$C$2="",INDEX('MAPA DE PREÇOS'!H:H,MATCH(EDITAL!B65,'MAPA DE PREÇOS'!B:B,0)+1),UPPER(INDEX('BASE EDITAL'!$C:$C,EDITAL!B65+1))),IF($C65=$C63,"Especificação do Objeto","")))</f>
        <v/>
      </c>
      <c r="H65" s="84" t="str">
        <f ca="1">IF($B64="","",IF($C65=$C62,INDEX('MAPA DE PREÇOS'!$M:$M,MATCH($B65,'MAPA DE PREÇOS'!$B:$B)-16),IF($C65=$C63,"Unidade","")))</f>
        <v/>
      </c>
      <c r="I65" s="84" t="str">
        <f ca="1">IF($B64="","",IF($C65=$C62,INDEX('MAPA DE PREÇOS'!$M:$M,MATCH($B65,'MAPA DE PREÇOS'!$B:$B)-17),IF($C65=$C63,"Quant.","")))</f>
        <v/>
      </c>
      <c r="J65" s="60" t="str">
        <f ca="1">IF(AND(COUNTBLANK($B62:$B64)=2,$B64="",$B63="",MAX(C:C)&gt;1),"Total Estimado",IF($B64="","",IF($C65=$C62,INDEX('MAPA DE PREÇOS'!$M:$M,MATCH($B65,'MAPA DE PREÇOS'!$B:$B)-19),IF($C65=$C63,"Valor Unit. (R$)",IF(AND($C65&lt;&gt;$C64,$J64&lt;&gt;""),IF(MAX(C:C)=1,"Total Estimado","Subtotal"),"")))))</f>
        <v/>
      </c>
      <c r="K65" s="75" t="str">
        <f ca="1">IFERROR(IF(AND(COUNTBLANK($B62:$B64)=2,$B64="",$B63="",MAX(C:C)&gt;1),SUM($K$3:K64)/2,IF($B64="","",IF($C65=$C62,ROUND(J65*I65,2),IF($C65=$C63,"Total Item (R$)",IF(AND($C65&lt;&gt;$C64,$J64&lt;&gt;""),SUMIFS(K:K,C:C,C64,J:J,"&lt;&gt;Subtotal"),""))))),"")</f>
        <v/>
      </c>
      <c r="L65" s="75" t="str">
        <f t="shared" ca="1" si="1"/>
        <v/>
      </c>
    </row>
    <row r="66" spans="2:12" x14ac:dyDescent="0.25">
      <c r="B66" s="41" t="str">
        <f ca="1">IFERROR(IF(C65=C62,IF(B65+1&lt;='MAPA DE PREÇOS'!$H$8,B65+1,""),B65),"")</f>
        <v/>
      </c>
      <c r="C66" s="41" t="str">
        <f ca="1">IFERROR(VLOOKUP(B66,'MAPA DE PREÇOS'!B:D,2,FALSE),"")</f>
        <v/>
      </c>
      <c r="D66" s="41" t="str">
        <f ca="1">IFERROR(VLOOKUP(B66,'MAPA DE PREÇOS'!B:D,3,FALSE),"")</f>
        <v/>
      </c>
      <c r="E66" s="82" t="str">
        <f t="shared" ca="1" si="2"/>
        <v/>
      </c>
      <c r="F66" s="82" t="str">
        <f ca="1">IF($B65="","",IF($C66=$C63,INDEX('MAPA DE PREÇOS'!$H:$H,MATCH($B66,'MAPA DE PREÇOS'!$B:$B)-19),IF($C66=$C64,"Código","")))</f>
        <v/>
      </c>
      <c r="G66" s="145" t="str">
        <f ca="1">IF($B65="","",IF($C66=$C63,IF('BASE EDITAL'!$C$2="",INDEX('MAPA DE PREÇOS'!H:H,MATCH(EDITAL!B66,'MAPA DE PREÇOS'!B:B,0)+1),UPPER(INDEX('BASE EDITAL'!$C:$C,EDITAL!B66+1))),IF($C66=$C64,"Especificação do Objeto","")))</f>
        <v/>
      </c>
      <c r="H66" s="84" t="str">
        <f ca="1">IF($B65="","",IF($C66=$C63,INDEX('MAPA DE PREÇOS'!$M:$M,MATCH($B66,'MAPA DE PREÇOS'!$B:$B)-16),IF($C66=$C64,"Unidade","")))</f>
        <v/>
      </c>
      <c r="I66" s="84" t="str">
        <f ca="1">IF($B65="","",IF($C66=$C63,INDEX('MAPA DE PREÇOS'!$M:$M,MATCH($B66,'MAPA DE PREÇOS'!$B:$B)-17),IF($C66=$C64,"Quant.","")))</f>
        <v/>
      </c>
      <c r="J66" s="60" t="str">
        <f ca="1">IF(AND(COUNTBLANK($B63:$B65)=2,$B65="",$B64="",MAX(C:C)&gt;1),"Total Estimado",IF($B65="","",IF($C66=$C63,INDEX('MAPA DE PREÇOS'!$M:$M,MATCH($B66,'MAPA DE PREÇOS'!$B:$B)-19),IF($C66=$C64,"Valor Unit. (R$)",IF(AND($C66&lt;&gt;$C65,$J65&lt;&gt;""),IF(MAX(C:C)=1,"Total Estimado","Subtotal"),"")))))</f>
        <v/>
      </c>
      <c r="K66" s="75" t="str">
        <f ca="1">IFERROR(IF(AND(COUNTBLANK($B63:$B65)=2,$B65="",$B64="",MAX(C:C)&gt;1),SUM($K$3:K65)/2,IF($B65="","",IF($C66=$C63,ROUND(J66*I66,2),IF($C66=$C64,"Total Item (R$)",IF(AND($C66&lt;&gt;$C65,$J65&lt;&gt;""),SUMIFS(K:K,C:C,C65,J:J,"&lt;&gt;Subtotal"),""))))),"")</f>
        <v/>
      </c>
      <c r="L66" s="75" t="str">
        <f t="shared" ca="1" si="1"/>
        <v/>
      </c>
    </row>
    <row r="67" spans="2:12" x14ac:dyDescent="0.25">
      <c r="B67" s="41" t="str">
        <f ca="1">IFERROR(IF(C66=C63,IF(B66+1&lt;='MAPA DE PREÇOS'!$H$8,B66+1,""),B66),"")</f>
        <v/>
      </c>
      <c r="C67" s="41" t="str">
        <f ca="1">IFERROR(VLOOKUP(B67,'MAPA DE PREÇOS'!B:D,2,FALSE),"")</f>
        <v/>
      </c>
      <c r="D67" s="41" t="str">
        <f ca="1">IFERROR(VLOOKUP(B67,'MAPA DE PREÇOS'!B:D,3,FALSE),"")</f>
        <v/>
      </c>
      <c r="E67" s="82" t="str">
        <f t="shared" ca="1" si="2"/>
        <v/>
      </c>
      <c r="F67" s="82" t="str">
        <f ca="1">IF($B66="","",IF($C67=$C64,INDEX('MAPA DE PREÇOS'!$H:$H,MATCH($B67,'MAPA DE PREÇOS'!$B:$B)-19),IF($C67=$C65,"Código","")))</f>
        <v/>
      </c>
      <c r="G67" s="145" t="str">
        <f ca="1">IF($B66="","",IF($C67=$C64,IF('BASE EDITAL'!$C$2="",INDEX('MAPA DE PREÇOS'!H:H,MATCH(EDITAL!B67,'MAPA DE PREÇOS'!B:B,0)+1),UPPER(INDEX('BASE EDITAL'!$C:$C,EDITAL!B67+1))),IF($C67=$C65,"Especificação do Objeto","")))</f>
        <v/>
      </c>
      <c r="H67" s="84" t="str">
        <f ca="1">IF($B66="","",IF($C67=$C64,INDEX('MAPA DE PREÇOS'!$M:$M,MATCH($B67,'MAPA DE PREÇOS'!$B:$B)-16),IF($C67=$C65,"Unidade","")))</f>
        <v/>
      </c>
      <c r="I67" s="84" t="str">
        <f ca="1">IF($B66="","",IF($C67=$C64,INDEX('MAPA DE PREÇOS'!$M:$M,MATCH($B67,'MAPA DE PREÇOS'!$B:$B)-17),IF($C67=$C65,"Quant.","")))</f>
        <v/>
      </c>
      <c r="J67" s="60" t="str">
        <f ca="1">IF(AND(COUNTBLANK($B64:$B66)=2,$B66="",$B65="",MAX(C:C)&gt;1),"Total Estimado",IF($B66="","",IF($C67=$C64,INDEX('MAPA DE PREÇOS'!$M:$M,MATCH($B67,'MAPA DE PREÇOS'!$B:$B)-19),IF($C67=$C65,"Valor Unit. (R$)",IF(AND($C67&lt;&gt;$C66,$J66&lt;&gt;""),IF(MAX(C:C)=1,"Total Estimado","Subtotal"),"")))))</f>
        <v/>
      </c>
      <c r="K67" s="75" t="str">
        <f ca="1">IFERROR(IF(AND(COUNTBLANK($B64:$B66)=2,$B66="",$B65="",MAX(C:C)&gt;1),SUM($K$3:K66)/2,IF($B66="","",IF($C67=$C64,ROUND(J67*I67,2),IF($C67=$C65,"Total Item (R$)",IF(AND($C67&lt;&gt;$C66,$J66&lt;&gt;""),SUMIFS(K:K,C:C,C66,J:J,"&lt;&gt;Subtotal"),""))))),"")</f>
        <v/>
      </c>
      <c r="L67" s="75" t="str">
        <f t="shared" ca="1" si="1"/>
        <v/>
      </c>
    </row>
    <row r="68" spans="2:12" x14ac:dyDescent="0.25">
      <c r="B68" s="41" t="str">
        <f ca="1">IFERROR(IF(C67=C64,IF(B67+1&lt;='MAPA DE PREÇOS'!$H$8,B67+1,""),B67),"")</f>
        <v/>
      </c>
      <c r="C68" s="41" t="str">
        <f ca="1">IFERROR(VLOOKUP(B68,'MAPA DE PREÇOS'!B:D,2,FALSE),"")</f>
        <v/>
      </c>
      <c r="D68" s="41" t="str">
        <f ca="1">IFERROR(VLOOKUP(B68,'MAPA DE PREÇOS'!B:D,3,FALSE),"")</f>
        <v/>
      </c>
      <c r="E68" s="82" t="str">
        <f t="shared" ca="1" si="2"/>
        <v/>
      </c>
      <c r="F68" s="82" t="str">
        <f ca="1">IF($B67="","",IF($C68=$C65,INDEX('MAPA DE PREÇOS'!$H:$H,MATCH($B68,'MAPA DE PREÇOS'!$B:$B)-19),IF($C68=$C66,"Código","")))</f>
        <v/>
      </c>
      <c r="G68" s="145" t="str">
        <f ca="1">IF($B67="","",IF($C68=$C65,IF('BASE EDITAL'!$C$2="",INDEX('MAPA DE PREÇOS'!H:H,MATCH(EDITAL!B68,'MAPA DE PREÇOS'!B:B,0)+1),UPPER(INDEX('BASE EDITAL'!$C:$C,EDITAL!B68+1))),IF($C68=$C66,"Especificação do Objeto","")))</f>
        <v/>
      </c>
      <c r="H68" s="84" t="str">
        <f ca="1">IF($B67="","",IF($C68=$C65,INDEX('MAPA DE PREÇOS'!$M:$M,MATCH($B68,'MAPA DE PREÇOS'!$B:$B)-16),IF($C68=$C66,"Unidade","")))</f>
        <v/>
      </c>
      <c r="I68" s="84" t="str">
        <f ca="1">IF($B67="","",IF($C68=$C65,INDEX('MAPA DE PREÇOS'!$M:$M,MATCH($B68,'MAPA DE PREÇOS'!$B:$B)-17),IF($C68=$C66,"Quant.","")))</f>
        <v/>
      </c>
      <c r="J68" s="60" t="str">
        <f ca="1">IF(AND(COUNTBLANK($B65:$B67)=2,$B67="",$B66="",MAX(C:C)&gt;1),"Total Estimado",IF($B67="","",IF($C68=$C65,INDEX('MAPA DE PREÇOS'!$M:$M,MATCH($B68,'MAPA DE PREÇOS'!$B:$B)-19),IF($C68=$C66,"Valor Unit. (R$)",IF(AND($C68&lt;&gt;$C67,$J67&lt;&gt;""),IF(MAX(C:C)=1,"Total Estimado","Subtotal"),"")))))</f>
        <v/>
      </c>
      <c r="K68" s="75" t="str">
        <f ca="1">IFERROR(IF(AND(COUNTBLANK($B65:$B67)=2,$B67="",$B66="",MAX(C:C)&gt;1),SUM($K$3:K67)/2,IF($B67="","",IF($C68=$C65,ROUND(J68*I68,2),IF($C68=$C66,"Total Item (R$)",IF(AND($C68&lt;&gt;$C67,$J67&lt;&gt;""),SUMIFS(K:K,C:C,C67,J:J,"&lt;&gt;Subtotal"),""))))),"")</f>
        <v/>
      </c>
      <c r="L68" s="75" t="str">
        <f t="shared" ca="1" si="1"/>
        <v/>
      </c>
    </row>
    <row r="69" spans="2:12" x14ac:dyDescent="0.25">
      <c r="B69" s="41" t="str">
        <f ca="1">IFERROR(IF(C68=C65,IF(B68+1&lt;='MAPA DE PREÇOS'!$H$8,B68+1,""),B68),"")</f>
        <v/>
      </c>
      <c r="C69" s="41" t="str">
        <f ca="1">IFERROR(VLOOKUP(B69,'MAPA DE PREÇOS'!B:D,2,FALSE),"")</f>
        <v/>
      </c>
      <c r="D69" s="41" t="str">
        <f ca="1">IFERROR(VLOOKUP(B69,'MAPA DE PREÇOS'!B:D,3,FALSE),"")</f>
        <v/>
      </c>
      <c r="E69" s="82" t="str">
        <f t="shared" ref="E69:E100" ca="1" si="3">IF($B68="","",IF($C69=$C66,D69,IF($C69=$C67,"Item",IF(AND(MAX(C:C)&gt;1,$C69=$C68),CONCATENATE("LOTE ",C69),""))))</f>
        <v/>
      </c>
      <c r="F69" s="82" t="str">
        <f ca="1">IF($B68="","",IF($C69=$C66,INDEX('MAPA DE PREÇOS'!$H:$H,MATCH($B69,'MAPA DE PREÇOS'!$B:$B)-19),IF($C69=$C67,"Código","")))</f>
        <v/>
      </c>
      <c r="G69" s="145" t="str">
        <f ca="1">IF($B68="","",IF($C69=$C66,IF('BASE EDITAL'!$C$2="",INDEX('MAPA DE PREÇOS'!H:H,MATCH(EDITAL!B69,'MAPA DE PREÇOS'!B:B,0)+1),UPPER(INDEX('BASE EDITAL'!$C:$C,EDITAL!B69+1))),IF($C69=$C67,"Especificação do Objeto","")))</f>
        <v/>
      </c>
      <c r="H69" s="84" t="str">
        <f ca="1">IF($B68="","",IF($C69=$C66,INDEX('MAPA DE PREÇOS'!$M:$M,MATCH($B69,'MAPA DE PREÇOS'!$B:$B)-16),IF($C69=$C67,"Unidade","")))</f>
        <v/>
      </c>
      <c r="I69" s="84" t="str">
        <f ca="1">IF($B68="","",IF($C69=$C66,INDEX('MAPA DE PREÇOS'!$M:$M,MATCH($B69,'MAPA DE PREÇOS'!$B:$B)-17),IF($C69=$C67,"Quant.","")))</f>
        <v/>
      </c>
      <c r="J69" s="60" t="str">
        <f ca="1">IF(AND(COUNTBLANK($B66:$B68)=2,$B68="",$B67="",MAX(C:C)&gt;1),"Total Estimado",IF($B68="","",IF($C69=$C66,INDEX('MAPA DE PREÇOS'!$M:$M,MATCH($B69,'MAPA DE PREÇOS'!$B:$B)-19),IF($C69=$C67,"Valor Unit. (R$)",IF(AND($C69&lt;&gt;$C68,$J68&lt;&gt;""),IF(MAX(C:C)=1,"Total Estimado","Subtotal"),"")))))</f>
        <v/>
      </c>
      <c r="K69" s="75" t="str">
        <f ca="1">IFERROR(IF(AND(COUNTBLANK($B66:$B68)=2,$B68="",$B67="",MAX(C:C)&gt;1),SUM($K$3:K68)/2,IF($B68="","",IF($C69=$C66,ROUND(J69*I69,2),IF($C69=$C67,"Total Item (R$)",IF(AND($C69&lt;&gt;$C68,$J68&lt;&gt;""),SUMIFS(K:K,C:C,C68,J:J,"&lt;&gt;Subtotal"),""))))),"")</f>
        <v/>
      </c>
      <c r="L69" s="75" t="str">
        <f t="shared" ca="1" si="1"/>
        <v/>
      </c>
    </row>
    <row r="70" spans="2:12" x14ac:dyDescent="0.25">
      <c r="B70" s="41" t="str">
        <f ca="1">IFERROR(IF(C69=C66,IF(B69+1&lt;='MAPA DE PREÇOS'!$H$8,B69+1,""),B69),"")</f>
        <v/>
      </c>
      <c r="C70" s="41" t="str">
        <f ca="1">IFERROR(VLOOKUP(B70,'MAPA DE PREÇOS'!B:D,2,FALSE),"")</f>
        <v/>
      </c>
      <c r="D70" s="41" t="str">
        <f ca="1">IFERROR(VLOOKUP(B70,'MAPA DE PREÇOS'!B:D,3,FALSE),"")</f>
        <v/>
      </c>
      <c r="E70" s="82" t="str">
        <f t="shared" ca="1" si="3"/>
        <v/>
      </c>
      <c r="F70" s="82" t="str">
        <f ca="1">IF($B69="","",IF($C70=$C67,INDEX('MAPA DE PREÇOS'!$H:$H,MATCH($B70,'MAPA DE PREÇOS'!$B:$B)-19),IF($C70=$C68,"Código","")))</f>
        <v/>
      </c>
      <c r="G70" s="145" t="str">
        <f ca="1">IF($B69="","",IF($C70=$C67,IF('BASE EDITAL'!$C$2="",INDEX('MAPA DE PREÇOS'!H:H,MATCH(EDITAL!B70,'MAPA DE PREÇOS'!B:B,0)+1),UPPER(INDEX('BASE EDITAL'!$C:$C,EDITAL!B70+1))),IF($C70=$C68,"Especificação do Objeto","")))</f>
        <v/>
      </c>
      <c r="H70" s="84" t="str">
        <f ca="1">IF($B69="","",IF($C70=$C67,INDEX('MAPA DE PREÇOS'!$M:$M,MATCH($B70,'MAPA DE PREÇOS'!$B:$B)-16),IF($C70=$C68,"Unidade","")))</f>
        <v/>
      </c>
      <c r="I70" s="84" t="str">
        <f ca="1">IF($B69="","",IF($C70=$C67,INDEX('MAPA DE PREÇOS'!$M:$M,MATCH($B70,'MAPA DE PREÇOS'!$B:$B)-17),IF($C70=$C68,"Quant.","")))</f>
        <v/>
      </c>
      <c r="J70" s="60" t="str">
        <f ca="1">IF(AND(COUNTBLANK($B67:$B69)=2,$B69="",$B68="",MAX(C:C)&gt;1),"Total Estimado",IF($B69="","",IF($C70=$C67,INDEX('MAPA DE PREÇOS'!$M:$M,MATCH($B70,'MAPA DE PREÇOS'!$B:$B)-19),IF($C70=$C68,"Valor Unit. (R$)",IF(AND($C70&lt;&gt;$C69,$J69&lt;&gt;""),IF(MAX(C:C)=1,"Total Estimado","Subtotal"),"")))))</f>
        <v/>
      </c>
      <c r="K70" s="75" t="str">
        <f ca="1">IFERROR(IF(AND(COUNTBLANK($B67:$B69)=2,$B69="",$B68="",MAX(C:C)&gt;1),SUM($K$3:K69)/2,IF($B69="","",IF($C70=$C67,ROUND(J70*I70,2),IF($C70=$C68,"Total Item (R$)",IF(AND($C70&lt;&gt;$C69,$J69&lt;&gt;""),SUMIFS(K:K,C:C,C69,J:J,"&lt;&gt;Subtotal"),""))))),"")</f>
        <v/>
      </c>
      <c r="L70" s="75" t="str">
        <f t="shared" ca="1" si="1"/>
        <v/>
      </c>
    </row>
    <row r="71" spans="2:12" x14ac:dyDescent="0.25">
      <c r="B71" s="41" t="str">
        <f ca="1">IFERROR(IF(C70=C67,IF(B70+1&lt;='MAPA DE PREÇOS'!$H$8,B70+1,""),B70),"")</f>
        <v/>
      </c>
      <c r="C71" s="41" t="str">
        <f ca="1">IFERROR(VLOOKUP(B71,'MAPA DE PREÇOS'!B:D,2,FALSE),"")</f>
        <v/>
      </c>
      <c r="D71" s="41" t="str">
        <f ca="1">IFERROR(VLOOKUP(B71,'MAPA DE PREÇOS'!B:D,3,FALSE),"")</f>
        <v/>
      </c>
      <c r="E71" s="82" t="str">
        <f t="shared" ca="1" si="3"/>
        <v/>
      </c>
      <c r="F71" s="82" t="str">
        <f ca="1">IF($B70="","",IF($C71=$C68,INDEX('MAPA DE PREÇOS'!$H:$H,MATCH($B71,'MAPA DE PREÇOS'!$B:$B)-19),IF($C71=$C69,"Código","")))</f>
        <v/>
      </c>
      <c r="G71" s="145" t="str">
        <f ca="1">IF($B70="","",IF($C71=$C68,IF('BASE EDITAL'!$C$2="",INDEX('MAPA DE PREÇOS'!H:H,MATCH(EDITAL!B71,'MAPA DE PREÇOS'!B:B,0)+1),UPPER(INDEX('BASE EDITAL'!$C:$C,EDITAL!B71+1))),IF($C71=$C69,"Especificação do Objeto","")))</f>
        <v/>
      </c>
      <c r="H71" s="84" t="str">
        <f ca="1">IF($B70="","",IF($C71=$C68,INDEX('MAPA DE PREÇOS'!$M:$M,MATCH($B71,'MAPA DE PREÇOS'!$B:$B)-16),IF($C71=$C69,"Unidade","")))</f>
        <v/>
      </c>
      <c r="I71" s="84" t="str">
        <f ca="1">IF($B70="","",IF($C71=$C68,INDEX('MAPA DE PREÇOS'!$M:$M,MATCH($B71,'MAPA DE PREÇOS'!$B:$B)-17),IF($C71=$C69,"Quant.","")))</f>
        <v/>
      </c>
      <c r="J71" s="60" t="str">
        <f ca="1">IF(AND(COUNTBLANK($B68:$B70)=2,$B70="",$B69="",MAX(C:C)&gt;1),"Total Estimado",IF($B70="","",IF($C71=$C68,INDEX('MAPA DE PREÇOS'!$M:$M,MATCH($B71,'MAPA DE PREÇOS'!$B:$B)-19),IF($C71=$C69,"Valor Unit. (R$)",IF(AND($C71&lt;&gt;$C70,$J70&lt;&gt;""),IF(MAX(C:C)=1,"Total Estimado","Subtotal"),"")))))</f>
        <v/>
      </c>
      <c r="K71" s="75" t="str">
        <f ca="1">IFERROR(IF(AND(COUNTBLANK($B68:$B70)=2,$B70="",$B69="",MAX(C:C)&gt;1),SUM($K$3:K70)/2,IF($B70="","",IF($C71=$C68,ROUND(J71*I71,2),IF($C71=$C69,"Total Item (R$)",IF(AND($C71&lt;&gt;$C70,$J70&lt;&gt;""),SUMIFS(K:K,C:C,C70,J:J,"&lt;&gt;Subtotal"),""))))),"")</f>
        <v/>
      </c>
      <c r="L71" s="75" t="str">
        <f t="shared" ca="1" si="1"/>
        <v/>
      </c>
    </row>
    <row r="72" spans="2:12" x14ac:dyDescent="0.25">
      <c r="B72" s="41" t="str">
        <f ca="1">IFERROR(IF(C71=C68,IF(B71+1&lt;='MAPA DE PREÇOS'!$H$8,B71+1,""),B71),"")</f>
        <v/>
      </c>
      <c r="C72" s="41" t="str">
        <f ca="1">IFERROR(VLOOKUP(B72,'MAPA DE PREÇOS'!B:D,2,FALSE),"")</f>
        <v/>
      </c>
      <c r="D72" s="41" t="str">
        <f ca="1">IFERROR(VLOOKUP(B72,'MAPA DE PREÇOS'!B:D,3,FALSE),"")</f>
        <v/>
      </c>
      <c r="E72" s="82" t="str">
        <f t="shared" ca="1" si="3"/>
        <v/>
      </c>
      <c r="F72" s="82" t="str">
        <f ca="1">IF($B71="","",IF($C72=$C69,INDEX('MAPA DE PREÇOS'!$H:$H,MATCH($B72,'MAPA DE PREÇOS'!$B:$B)-19),IF($C72=$C70,"Código","")))</f>
        <v/>
      </c>
      <c r="G72" s="145" t="str">
        <f ca="1">IF($B71="","",IF($C72=$C69,IF('BASE EDITAL'!$C$2="",INDEX('MAPA DE PREÇOS'!H:H,MATCH(EDITAL!B72,'MAPA DE PREÇOS'!B:B,0)+1),UPPER(INDEX('BASE EDITAL'!$C:$C,EDITAL!B72+1))),IF($C72=$C70,"Especificação do Objeto","")))</f>
        <v/>
      </c>
      <c r="H72" s="84" t="str">
        <f ca="1">IF($B71="","",IF($C72=$C69,INDEX('MAPA DE PREÇOS'!$M:$M,MATCH($B72,'MAPA DE PREÇOS'!$B:$B)-16),IF($C72=$C70,"Unidade","")))</f>
        <v/>
      </c>
      <c r="I72" s="84" t="str">
        <f ca="1">IF($B71="","",IF($C72=$C69,INDEX('MAPA DE PREÇOS'!$M:$M,MATCH($B72,'MAPA DE PREÇOS'!$B:$B)-17),IF($C72=$C70,"Quant.","")))</f>
        <v/>
      </c>
      <c r="J72" s="60" t="str">
        <f ca="1">IF(AND(COUNTBLANK($B69:$B71)=2,$B71="",$B70="",MAX(C:C)&gt;1),"Total Estimado",IF($B71="","",IF($C72=$C69,INDEX('MAPA DE PREÇOS'!$M:$M,MATCH($B72,'MAPA DE PREÇOS'!$B:$B)-19),IF($C72=$C70,"Valor Unit. (R$)",IF(AND($C72&lt;&gt;$C71,$J71&lt;&gt;""),IF(MAX(C:C)=1,"Total Estimado","Subtotal"),"")))))</f>
        <v/>
      </c>
      <c r="K72" s="75" t="str">
        <f ca="1">IFERROR(IF(AND(COUNTBLANK($B69:$B71)=2,$B71="",$B70="",MAX(C:C)&gt;1),SUM($K$3:K71)/2,IF($B71="","",IF($C72=$C69,ROUND(J72*I72,2),IF($C72=$C70,"Total Item (R$)",IF(AND($C72&lt;&gt;$C71,$J71&lt;&gt;""),SUMIFS(K:K,C:C,C71,J:J,"&lt;&gt;Subtotal"),""))))),"")</f>
        <v/>
      </c>
      <c r="L72" s="75" t="str">
        <f t="shared" ca="1" si="1"/>
        <v/>
      </c>
    </row>
    <row r="73" spans="2:12" x14ac:dyDescent="0.25">
      <c r="B73" s="41" t="str">
        <f ca="1">IFERROR(IF(C72=C69,IF(B72+1&lt;='MAPA DE PREÇOS'!$H$8,B72+1,""),B72),"")</f>
        <v/>
      </c>
      <c r="C73" s="41" t="str">
        <f ca="1">IFERROR(VLOOKUP(B73,'MAPA DE PREÇOS'!B:D,2,FALSE),"")</f>
        <v/>
      </c>
      <c r="D73" s="41" t="str">
        <f ca="1">IFERROR(VLOOKUP(B73,'MAPA DE PREÇOS'!B:D,3,FALSE),"")</f>
        <v/>
      </c>
      <c r="E73" s="82" t="str">
        <f t="shared" ca="1" si="3"/>
        <v/>
      </c>
      <c r="F73" s="82" t="str">
        <f ca="1">IF($B72="","",IF($C73=$C70,INDEX('MAPA DE PREÇOS'!$H:$H,MATCH($B73,'MAPA DE PREÇOS'!$B:$B)-19),IF($C73=$C71,"Código","")))</f>
        <v/>
      </c>
      <c r="G73" s="145" t="str">
        <f ca="1">IF($B72="","",IF($C73=$C70,IF('BASE EDITAL'!$C$2="",INDEX('MAPA DE PREÇOS'!H:H,MATCH(EDITAL!B73,'MAPA DE PREÇOS'!B:B,0)+1),UPPER(INDEX('BASE EDITAL'!$C:$C,EDITAL!B73+1))),IF($C73=$C71,"Especificação do Objeto","")))</f>
        <v/>
      </c>
      <c r="H73" s="84" t="str">
        <f ca="1">IF($B72="","",IF($C73=$C70,INDEX('MAPA DE PREÇOS'!$M:$M,MATCH($B73,'MAPA DE PREÇOS'!$B:$B)-16),IF($C73=$C71,"Unidade","")))</f>
        <v/>
      </c>
      <c r="I73" s="84" t="str">
        <f ca="1">IF($B72="","",IF($C73=$C70,INDEX('MAPA DE PREÇOS'!$M:$M,MATCH($B73,'MAPA DE PREÇOS'!$B:$B)-17),IF($C73=$C71,"Quant.","")))</f>
        <v/>
      </c>
      <c r="J73" s="60" t="str">
        <f ca="1">IF(AND(COUNTBLANK($B70:$B72)=2,$B72="",$B71="",MAX(C:C)&gt;1),"Total Estimado",IF($B72="","",IF($C73=$C70,INDEX('MAPA DE PREÇOS'!$M:$M,MATCH($B73,'MAPA DE PREÇOS'!$B:$B)-19),IF($C73=$C71,"Valor Unit. (R$)",IF(AND($C73&lt;&gt;$C72,$J72&lt;&gt;""),IF(MAX(C:C)=1,"Total Estimado","Subtotal"),"")))))</f>
        <v/>
      </c>
      <c r="K73" s="75" t="str">
        <f ca="1">IFERROR(IF(AND(COUNTBLANK($B70:$B72)=2,$B72="",$B71="",MAX(C:C)&gt;1),SUM($K$3:K72)/2,IF($B72="","",IF($C73=$C70,ROUND(J73*I73,2),IF($C73=$C71,"Total Item (R$)",IF(AND($C73&lt;&gt;$C72,$J72&lt;&gt;""),SUMIFS(K:K,C:C,C72,J:J,"&lt;&gt;Subtotal"),""))))),"")</f>
        <v/>
      </c>
      <c r="L73" s="75" t="str">
        <f t="shared" ca="1" si="1"/>
        <v/>
      </c>
    </row>
    <row r="74" spans="2:12" x14ac:dyDescent="0.25">
      <c r="B74" s="41" t="str">
        <f ca="1">IFERROR(IF(C73=C70,IF(B73+1&lt;='MAPA DE PREÇOS'!$H$8,B73+1,""),B73),"")</f>
        <v/>
      </c>
      <c r="C74" s="41" t="str">
        <f ca="1">IFERROR(VLOOKUP(B74,'MAPA DE PREÇOS'!B:D,2,FALSE),"")</f>
        <v/>
      </c>
      <c r="D74" s="41" t="str">
        <f ca="1">IFERROR(VLOOKUP(B74,'MAPA DE PREÇOS'!B:D,3,FALSE),"")</f>
        <v/>
      </c>
      <c r="E74" s="82" t="str">
        <f t="shared" ca="1" si="3"/>
        <v/>
      </c>
      <c r="F74" s="82" t="str">
        <f ca="1">IF($B73="","",IF($C74=$C71,INDEX('MAPA DE PREÇOS'!$H:$H,MATCH($B74,'MAPA DE PREÇOS'!$B:$B)-19),IF($C74=$C72,"Código","")))</f>
        <v/>
      </c>
      <c r="G74" s="145" t="str">
        <f ca="1">IF($B73="","",IF($C74=$C71,IF('BASE EDITAL'!$C$2="",INDEX('MAPA DE PREÇOS'!H:H,MATCH(EDITAL!B74,'MAPA DE PREÇOS'!B:B,0)+1),UPPER(INDEX('BASE EDITAL'!$C:$C,EDITAL!B74+1))),IF($C74=$C72,"Especificação do Objeto","")))</f>
        <v/>
      </c>
      <c r="H74" s="84" t="str">
        <f ca="1">IF($B73="","",IF($C74=$C71,INDEX('MAPA DE PREÇOS'!$M:$M,MATCH($B74,'MAPA DE PREÇOS'!$B:$B)-16),IF($C74=$C72,"Unidade","")))</f>
        <v/>
      </c>
      <c r="I74" s="84" t="str">
        <f ca="1">IF($B73="","",IF($C74=$C71,INDEX('MAPA DE PREÇOS'!$M:$M,MATCH($B74,'MAPA DE PREÇOS'!$B:$B)-17),IF($C74=$C72,"Quant.","")))</f>
        <v/>
      </c>
      <c r="J74" s="60" t="str">
        <f ca="1">IF(AND(COUNTBLANK($B71:$B73)=2,$B73="",$B72="",MAX(C:C)&gt;1),"Total Estimado",IF($B73="","",IF($C74=$C71,INDEX('MAPA DE PREÇOS'!$M:$M,MATCH($B74,'MAPA DE PREÇOS'!$B:$B)-19),IF($C74=$C72,"Valor Unit. (R$)",IF(AND($C74&lt;&gt;$C73,$J73&lt;&gt;""),IF(MAX(C:C)=1,"Total Estimado","Subtotal"),"")))))</f>
        <v/>
      </c>
      <c r="K74" s="75" t="str">
        <f ca="1">IFERROR(IF(AND(COUNTBLANK($B71:$B73)=2,$B73="",$B72="",MAX(C:C)&gt;1),SUM($K$3:K73)/2,IF($B73="","",IF($C74=$C71,ROUND(J74*I74,2),IF($C74=$C72,"Total Item (R$)",IF(AND($C74&lt;&gt;$C73,$J73&lt;&gt;""),SUMIFS(K:K,C:C,C73,J:J,"&lt;&gt;Subtotal"),""))))),"")</f>
        <v/>
      </c>
      <c r="L74" s="75" t="str">
        <f t="shared" ca="1" si="1"/>
        <v/>
      </c>
    </row>
    <row r="75" spans="2:12" x14ac:dyDescent="0.25">
      <c r="B75" s="41" t="str">
        <f ca="1">IFERROR(IF(C74=C71,IF(B74+1&lt;='MAPA DE PREÇOS'!$H$8,B74+1,""),B74),"")</f>
        <v/>
      </c>
      <c r="C75" s="41" t="str">
        <f ca="1">IFERROR(VLOOKUP(B75,'MAPA DE PREÇOS'!B:D,2,FALSE),"")</f>
        <v/>
      </c>
      <c r="D75" s="41" t="str">
        <f ca="1">IFERROR(VLOOKUP(B75,'MAPA DE PREÇOS'!B:D,3,FALSE),"")</f>
        <v/>
      </c>
      <c r="E75" s="82" t="str">
        <f t="shared" ca="1" si="3"/>
        <v/>
      </c>
      <c r="F75" s="82" t="str">
        <f ca="1">IF($B74="","",IF($C75=$C72,INDEX('MAPA DE PREÇOS'!$H:$H,MATCH($B75,'MAPA DE PREÇOS'!$B:$B)-19),IF($C75=$C73,"Código","")))</f>
        <v/>
      </c>
      <c r="G75" s="145" t="str">
        <f ca="1">IF($B74="","",IF($C75=$C72,IF('BASE EDITAL'!$C$2="",INDEX('MAPA DE PREÇOS'!H:H,MATCH(EDITAL!B75,'MAPA DE PREÇOS'!B:B,0)+1),UPPER(INDEX('BASE EDITAL'!$C:$C,EDITAL!B75+1))),IF($C75=$C73,"Especificação do Objeto","")))</f>
        <v/>
      </c>
      <c r="H75" s="84" t="str">
        <f ca="1">IF($B74="","",IF($C75=$C72,INDEX('MAPA DE PREÇOS'!$M:$M,MATCH($B75,'MAPA DE PREÇOS'!$B:$B)-16),IF($C75=$C73,"Unidade","")))</f>
        <v/>
      </c>
      <c r="I75" s="84" t="str">
        <f ca="1">IF($B74="","",IF($C75=$C72,INDEX('MAPA DE PREÇOS'!$M:$M,MATCH($B75,'MAPA DE PREÇOS'!$B:$B)-17),IF($C75=$C73,"Quant.","")))</f>
        <v/>
      </c>
      <c r="J75" s="60" t="str">
        <f ca="1">IF(AND(COUNTBLANK($B72:$B74)=2,$B74="",$B73="",MAX(C:C)&gt;1),"Total Estimado",IF($B74="","",IF($C75=$C72,INDEX('MAPA DE PREÇOS'!$M:$M,MATCH($B75,'MAPA DE PREÇOS'!$B:$B)-19),IF($C75=$C73,"Valor Unit. (R$)",IF(AND($C75&lt;&gt;$C74,$J74&lt;&gt;""),IF(MAX(C:C)=1,"Total Estimado","Subtotal"),"")))))</f>
        <v/>
      </c>
      <c r="K75" s="75" t="str">
        <f ca="1">IFERROR(IF(AND(COUNTBLANK($B72:$B74)=2,$B74="",$B73="",MAX(C:C)&gt;1),SUM($K$3:K74)/2,IF($B74="","",IF($C75=$C72,ROUND(J75*I75,2),IF($C75=$C73,"Total Item (R$)",IF(AND($C75&lt;&gt;$C74,$J74&lt;&gt;""),SUMIFS(K:K,C:C,C74,J:J,"&lt;&gt;Subtotal"),""))))),"")</f>
        <v/>
      </c>
      <c r="L75" s="75" t="str">
        <f t="shared" ca="1" si="1"/>
        <v/>
      </c>
    </row>
    <row r="76" spans="2:12" x14ac:dyDescent="0.25">
      <c r="B76" s="41" t="str">
        <f ca="1">IFERROR(IF(C75=C72,IF(B75+1&lt;='MAPA DE PREÇOS'!$H$8,B75+1,""),B75),"")</f>
        <v/>
      </c>
      <c r="C76" s="41" t="str">
        <f ca="1">IFERROR(VLOOKUP(B76,'MAPA DE PREÇOS'!B:D,2,FALSE),"")</f>
        <v/>
      </c>
      <c r="D76" s="41" t="str">
        <f ca="1">IFERROR(VLOOKUP(B76,'MAPA DE PREÇOS'!B:D,3,FALSE),"")</f>
        <v/>
      </c>
      <c r="E76" s="82" t="str">
        <f t="shared" ca="1" si="3"/>
        <v/>
      </c>
      <c r="F76" s="82" t="str">
        <f ca="1">IF($B75="","",IF($C76=$C73,INDEX('MAPA DE PREÇOS'!$H:$H,MATCH($B76,'MAPA DE PREÇOS'!$B:$B)-19),IF($C76=$C74,"Código","")))</f>
        <v/>
      </c>
      <c r="G76" s="145" t="str">
        <f ca="1">IF($B75="","",IF($C76=$C73,IF('BASE EDITAL'!$C$2="",INDEX('MAPA DE PREÇOS'!H:H,MATCH(EDITAL!B76,'MAPA DE PREÇOS'!B:B,0)+1),UPPER(INDEX('BASE EDITAL'!$C:$C,EDITAL!B76+1))),IF($C76=$C74,"Especificação do Objeto","")))</f>
        <v/>
      </c>
      <c r="H76" s="84" t="str">
        <f ca="1">IF($B75="","",IF($C76=$C73,INDEX('MAPA DE PREÇOS'!$M:$M,MATCH($B76,'MAPA DE PREÇOS'!$B:$B)-16),IF($C76=$C74,"Unidade","")))</f>
        <v/>
      </c>
      <c r="I76" s="84" t="str">
        <f ca="1">IF($B75="","",IF($C76=$C73,INDEX('MAPA DE PREÇOS'!$M:$M,MATCH($B76,'MAPA DE PREÇOS'!$B:$B)-17),IF($C76=$C74,"Quant.","")))</f>
        <v/>
      </c>
      <c r="J76" s="60" t="str">
        <f ca="1">IF(AND(COUNTBLANK($B73:$B75)=2,$B75="",$B74="",MAX(C:C)&gt;1),"Total Estimado",IF($B75="","",IF($C76=$C73,INDEX('MAPA DE PREÇOS'!$M:$M,MATCH($B76,'MAPA DE PREÇOS'!$B:$B)-19),IF($C76=$C74,"Valor Unit. (R$)",IF(AND($C76&lt;&gt;$C75,$J75&lt;&gt;""),IF(MAX(C:C)=1,"Total Estimado","Subtotal"),"")))))</f>
        <v/>
      </c>
      <c r="K76" s="75" t="str">
        <f ca="1">IFERROR(IF(AND(COUNTBLANK($B73:$B75)=2,$B75="",$B74="",MAX(C:C)&gt;1),SUM($K$3:K75)/2,IF($B75="","",IF($C76=$C73,ROUND(J76*I76,2),IF($C76=$C74,"Total Item (R$)",IF(AND($C76&lt;&gt;$C75,$J75&lt;&gt;""),SUMIFS(K:K,C:C,C75,J:J,"&lt;&gt;Subtotal"),""))))),"")</f>
        <v/>
      </c>
      <c r="L76" s="75" t="str">
        <f t="shared" ca="1" si="1"/>
        <v/>
      </c>
    </row>
    <row r="77" spans="2:12" x14ac:dyDescent="0.25">
      <c r="B77" s="41" t="str">
        <f ca="1">IFERROR(IF(C76=C73,IF(B76+1&lt;='MAPA DE PREÇOS'!$H$8,B76+1,""),B76),"")</f>
        <v/>
      </c>
      <c r="C77" s="41" t="str">
        <f ca="1">IFERROR(VLOOKUP(B77,'MAPA DE PREÇOS'!B:D,2,FALSE),"")</f>
        <v/>
      </c>
      <c r="D77" s="41" t="str">
        <f ca="1">IFERROR(VLOOKUP(B77,'MAPA DE PREÇOS'!B:D,3,FALSE),"")</f>
        <v/>
      </c>
      <c r="E77" s="82" t="str">
        <f t="shared" ca="1" si="3"/>
        <v/>
      </c>
      <c r="F77" s="82" t="str">
        <f ca="1">IF($B76="","",IF($C77=$C74,INDEX('MAPA DE PREÇOS'!$H:$H,MATCH($B77,'MAPA DE PREÇOS'!$B:$B)-19),IF($C77=$C75,"Código","")))</f>
        <v/>
      </c>
      <c r="G77" s="145" t="str">
        <f ca="1">IF($B76="","",IF($C77=$C74,IF('BASE EDITAL'!$C$2="",INDEX('MAPA DE PREÇOS'!H:H,MATCH(EDITAL!B77,'MAPA DE PREÇOS'!B:B,0)+1),UPPER(INDEX('BASE EDITAL'!$C:$C,EDITAL!B77+1))),IF($C77=$C75,"Especificação do Objeto","")))</f>
        <v/>
      </c>
      <c r="H77" s="84" t="str">
        <f ca="1">IF($B76="","",IF($C77=$C74,INDEX('MAPA DE PREÇOS'!$M:$M,MATCH($B77,'MAPA DE PREÇOS'!$B:$B)-16),IF($C77=$C75,"Unidade","")))</f>
        <v/>
      </c>
      <c r="I77" s="84" t="str">
        <f ca="1">IF($B76="","",IF($C77=$C74,INDEX('MAPA DE PREÇOS'!$M:$M,MATCH($B77,'MAPA DE PREÇOS'!$B:$B)-17),IF($C77=$C75,"Quant.","")))</f>
        <v/>
      </c>
      <c r="J77" s="60" t="str">
        <f ca="1">IF(AND(COUNTBLANK($B74:$B76)=2,$B76="",$B75="",MAX(C:C)&gt;1),"Total Estimado",IF($B76="","",IF($C77=$C74,INDEX('MAPA DE PREÇOS'!$M:$M,MATCH($B77,'MAPA DE PREÇOS'!$B:$B)-19),IF($C77=$C75,"Valor Unit. (R$)",IF(AND($C77&lt;&gt;$C76,$J76&lt;&gt;""),IF(MAX(C:C)=1,"Total Estimado","Subtotal"),"")))))</f>
        <v/>
      </c>
      <c r="K77" s="75" t="str">
        <f ca="1">IFERROR(IF(AND(COUNTBLANK($B74:$B76)=2,$B76="",$B75="",MAX(C:C)&gt;1),SUM($K$3:K76)/2,IF($B76="","",IF($C77=$C74,ROUND(J77*I77,2),IF($C77=$C75,"Total Item (R$)",IF(AND($C77&lt;&gt;$C76,$J76&lt;&gt;""),SUMIFS(K:K,C:C,C76,J:J,"&lt;&gt;Subtotal"),""))))),"")</f>
        <v/>
      </c>
      <c r="L77" s="75" t="str">
        <f t="shared" ca="1" si="1"/>
        <v/>
      </c>
    </row>
    <row r="78" spans="2:12" x14ac:dyDescent="0.25">
      <c r="B78" s="41" t="str">
        <f ca="1">IFERROR(IF(C77=C74,IF(B77+1&lt;='MAPA DE PREÇOS'!$H$8,B77+1,""),B77),"")</f>
        <v/>
      </c>
      <c r="C78" s="41" t="str">
        <f ca="1">IFERROR(VLOOKUP(B78,'MAPA DE PREÇOS'!B:D,2,FALSE),"")</f>
        <v/>
      </c>
      <c r="D78" s="41" t="str">
        <f ca="1">IFERROR(VLOOKUP(B78,'MAPA DE PREÇOS'!B:D,3,FALSE),"")</f>
        <v/>
      </c>
      <c r="E78" s="82" t="str">
        <f t="shared" ca="1" si="3"/>
        <v/>
      </c>
      <c r="F78" s="82" t="str">
        <f ca="1">IF($B77="","",IF($C78=$C75,INDEX('MAPA DE PREÇOS'!$H:$H,MATCH($B78,'MAPA DE PREÇOS'!$B:$B)-19),IF($C78=$C76,"Código","")))</f>
        <v/>
      </c>
      <c r="G78" s="145" t="str">
        <f ca="1">IF($B77="","",IF($C78=$C75,IF('BASE EDITAL'!$C$2="",INDEX('MAPA DE PREÇOS'!H:H,MATCH(EDITAL!B78,'MAPA DE PREÇOS'!B:B,0)+1),UPPER(INDEX('BASE EDITAL'!$C:$C,EDITAL!B78+1))),IF($C78=$C76,"Especificação do Objeto","")))</f>
        <v/>
      </c>
      <c r="H78" s="84" t="str">
        <f ca="1">IF($B77="","",IF($C78=$C75,INDEX('MAPA DE PREÇOS'!$M:$M,MATCH($B78,'MAPA DE PREÇOS'!$B:$B)-16),IF($C78=$C76,"Unidade","")))</f>
        <v/>
      </c>
      <c r="I78" s="84" t="str">
        <f ca="1">IF($B77="","",IF($C78=$C75,INDEX('MAPA DE PREÇOS'!$M:$M,MATCH($B78,'MAPA DE PREÇOS'!$B:$B)-17),IF($C78=$C76,"Quant.","")))</f>
        <v/>
      </c>
      <c r="J78" s="60" t="str">
        <f ca="1">IF(AND(COUNTBLANK($B75:$B77)=2,$B77="",$B76="",MAX(C:C)&gt;1),"Total Estimado",IF($B77="","",IF($C78=$C75,INDEX('MAPA DE PREÇOS'!$M:$M,MATCH($B78,'MAPA DE PREÇOS'!$B:$B)-19),IF($C78=$C76,"Valor Unit. (R$)",IF(AND($C78&lt;&gt;$C77,$J77&lt;&gt;""),IF(MAX(C:C)=1,"Total Estimado","Subtotal"),"")))))</f>
        <v/>
      </c>
      <c r="K78" s="75" t="str">
        <f ca="1">IFERROR(IF(AND(COUNTBLANK($B75:$B77)=2,$B77="",$B76="",MAX(C:C)&gt;1),SUM($K$3:K77)/2,IF($B77="","",IF($C78=$C75,ROUND(J78*I78,2),IF($C78=$C76,"Total Item (R$)",IF(AND($C78&lt;&gt;$C77,$J77&lt;&gt;""),SUMIFS(K:K,C:C,C77,J:J,"&lt;&gt;Subtotal"),""))))),"")</f>
        <v/>
      </c>
      <c r="L78" s="75" t="str">
        <f t="shared" ca="1" si="1"/>
        <v/>
      </c>
    </row>
    <row r="79" spans="2:12" x14ac:dyDescent="0.25">
      <c r="B79" s="41" t="str">
        <f ca="1">IFERROR(IF(C78=C75,IF(B78+1&lt;='MAPA DE PREÇOS'!$H$8,B78+1,""),B78),"")</f>
        <v/>
      </c>
      <c r="C79" s="41" t="str">
        <f ca="1">IFERROR(VLOOKUP(B79,'MAPA DE PREÇOS'!B:D,2,FALSE),"")</f>
        <v/>
      </c>
      <c r="D79" s="41" t="str">
        <f ca="1">IFERROR(VLOOKUP(B79,'MAPA DE PREÇOS'!B:D,3,FALSE),"")</f>
        <v/>
      </c>
      <c r="E79" s="82" t="str">
        <f t="shared" ca="1" si="3"/>
        <v/>
      </c>
      <c r="F79" s="82" t="str">
        <f ca="1">IF($B78="","",IF($C79=$C76,INDEX('MAPA DE PREÇOS'!$H:$H,MATCH($B79,'MAPA DE PREÇOS'!$B:$B)-19),IF($C79=$C77,"Código","")))</f>
        <v/>
      </c>
      <c r="G79" s="145" t="str">
        <f ca="1">IF($B78="","",IF($C79=$C76,IF('BASE EDITAL'!$C$2="",INDEX('MAPA DE PREÇOS'!H:H,MATCH(EDITAL!B79,'MAPA DE PREÇOS'!B:B,0)+1),UPPER(INDEX('BASE EDITAL'!$C:$C,EDITAL!B79+1))),IF($C79=$C77,"Especificação do Objeto","")))</f>
        <v/>
      </c>
      <c r="H79" s="84" t="str">
        <f ca="1">IF($B78="","",IF($C79=$C76,INDEX('MAPA DE PREÇOS'!$M:$M,MATCH($B79,'MAPA DE PREÇOS'!$B:$B)-16),IF($C79=$C77,"Unidade","")))</f>
        <v/>
      </c>
      <c r="I79" s="84" t="str">
        <f ca="1">IF($B78="","",IF($C79=$C76,INDEX('MAPA DE PREÇOS'!$M:$M,MATCH($B79,'MAPA DE PREÇOS'!$B:$B)-17),IF($C79=$C77,"Quant.","")))</f>
        <v/>
      </c>
      <c r="J79" s="60" t="str">
        <f ca="1">IF(AND(COUNTBLANK($B76:$B78)=2,$B78="",$B77="",MAX(C:C)&gt;1),"Total Estimado",IF($B78="","",IF($C79=$C76,INDEX('MAPA DE PREÇOS'!$M:$M,MATCH($B79,'MAPA DE PREÇOS'!$B:$B)-19),IF($C79=$C77,"Valor Unit. (R$)",IF(AND($C79&lt;&gt;$C78,$J78&lt;&gt;""),IF(MAX(C:C)=1,"Total Estimado","Subtotal"),"")))))</f>
        <v/>
      </c>
      <c r="K79" s="75" t="str">
        <f ca="1">IFERROR(IF(AND(COUNTBLANK($B76:$B78)=2,$B78="",$B77="",MAX(C:C)&gt;1),SUM($K$3:K78)/2,IF($B78="","",IF($C79=$C76,ROUND(J79*I79,2),IF($C79=$C77,"Total Item (R$)",IF(AND($C79&lt;&gt;$C78,$J78&lt;&gt;""),SUMIFS(K:K,C:C,C78,J:J,"&lt;&gt;Subtotal"),""))))),"")</f>
        <v/>
      </c>
      <c r="L79" s="75" t="str">
        <f t="shared" ca="1" si="1"/>
        <v/>
      </c>
    </row>
    <row r="80" spans="2:12" x14ac:dyDescent="0.25">
      <c r="B80" s="41" t="str">
        <f ca="1">IFERROR(IF(C79=C76,IF(B79+1&lt;='MAPA DE PREÇOS'!$H$8,B79+1,""),B79),"")</f>
        <v/>
      </c>
      <c r="C80" s="41" t="str">
        <f ca="1">IFERROR(VLOOKUP(B80,'MAPA DE PREÇOS'!B:D,2,FALSE),"")</f>
        <v/>
      </c>
      <c r="D80" s="41" t="str">
        <f ca="1">IFERROR(VLOOKUP(B80,'MAPA DE PREÇOS'!B:D,3,FALSE),"")</f>
        <v/>
      </c>
      <c r="E80" s="82" t="str">
        <f t="shared" ca="1" si="3"/>
        <v/>
      </c>
      <c r="F80" s="82" t="str">
        <f ca="1">IF($B79="","",IF($C80=$C77,INDEX('MAPA DE PREÇOS'!$H:$H,MATCH($B80,'MAPA DE PREÇOS'!$B:$B)-19),IF($C80=$C78,"Código","")))</f>
        <v/>
      </c>
      <c r="G80" s="145" t="str">
        <f ca="1">IF($B79="","",IF($C80=$C77,IF('BASE EDITAL'!$C$2="",INDEX('MAPA DE PREÇOS'!H:H,MATCH(EDITAL!B80,'MAPA DE PREÇOS'!B:B,0)+1),UPPER(INDEX('BASE EDITAL'!$C:$C,EDITAL!B80+1))),IF($C80=$C78,"Especificação do Objeto","")))</f>
        <v/>
      </c>
      <c r="H80" s="84" t="str">
        <f ca="1">IF($B79="","",IF($C80=$C77,INDEX('MAPA DE PREÇOS'!$M:$M,MATCH($B80,'MAPA DE PREÇOS'!$B:$B)-16),IF($C80=$C78,"Unidade","")))</f>
        <v/>
      </c>
      <c r="I80" s="84" t="str">
        <f ca="1">IF($B79="","",IF($C80=$C77,INDEX('MAPA DE PREÇOS'!$M:$M,MATCH($B80,'MAPA DE PREÇOS'!$B:$B)-17),IF($C80=$C78,"Quant.","")))</f>
        <v/>
      </c>
      <c r="J80" s="60" t="str">
        <f ca="1">IF(AND(COUNTBLANK($B77:$B79)=2,$B79="",$B78="",MAX(C:C)&gt;1),"Total Estimado",IF($B79="","",IF($C80=$C77,INDEX('MAPA DE PREÇOS'!$M:$M,MATCH($B80,'MAPA DE PREÇOS'!$B:$B)-19),IF($C80=$C78,"Valor Unit. (R$)",IF(AND($C80&lt;&gt;$C79,$J79&lt;&gt;""),IF(MAX(C:C)=1,"Total Estimado","Subtotal"),"")))))</f>
        <v/>
      </c>
      <c r="K80" s="75" t="str">
        <f ca="1">IFERROR(IF(AND(COUNTBLANK($B77:$B79)=2,$B79="",$B78="",MAX(C:C)&gt;1),SUM($K$3:K79)/2,IF($B79="","",IF($C80=$C77,ROUND(J80*I80,2),IF($C80=$C78,"Total Item (R$)",IF(AND($C80&lt;&gt;$C79,$J79&lt;&gt;""),SUMIFS(K:K,C:C,C79,J:J,"&lt;&gt;Subtotal"),""))))),"")</f>
        <v/>
      </c>
      <c r="L80" s="75" t="str">
        <f t="shared" ca="1" si="1"/>
        <v/>
      </c>
    </row>
    <row r="81" spans="2:12" x14ac:dyDescent="0.25">
      <c r="B81" s="41" t="str">
        <f ca="1">IFERROR(IF(C80=C77,IF(B80+1&lt;='MAPA DE PREÇOS'!$H$8,B80+1,""),B80),"")</f>
        <v/>
      </c>
      <c r="C81" s="41" t="str">
        <f ca="1">IFERROR(VLOOKUP(B81,'MAPA DE PREÇOS'!B:D,2,FALSE),"")</f>
        <v/>
      </c>
      <c r="D81" s="41" t="str">
        <f ca="1">IFERROR(VLOOKUP(B81,'MAPA DE PREÇOS'!B:D,3,FALSE),"")</f>
        <v/>
      </c>
      <c r="E81" s="82" t="str">
        <f t="shared" ca="1" si="3"/>
        <v/>
      </c>
      <c r="F81" s="82" t="str">
        <f ca="1">IF($B80="","",IF($C81=$C78,INDEX('MAPA DE PREÇOS'!$H:$H,MATCH($B81,'MAPA DE PREÇOS'!$B:$B)-19),IF($C81=$C79,"Código","")))</f>
        <v/>
      </c>
      <c r="G81" s="145" t="str">
        <f ca="1">IF($B80="","",IF($C81=$C78,IF('BASE EDITAL'!$C$2="",INDEX('MAPA DE PREÇOS'!H:H,MATCH(EDITAL!B81,'MAPA DE PREÇOS'!B:B,0)+1),UPPER(INDEX('BASE EDITAL'!$C:$C,EDITAL!B81+1))),IF($C81=$C79,"Especificação do Objeto","")))</f>
        <v/>
      </c>
      <c r="H81" s="84" t="str">
        <f ca="1">IF($B80="","",IF($C81=$C78,INDEX('MAPA DE PREÇOS'!$M:$M,MATCH($B81,'MAPA DE PREÇOS'!$B:$B)-16),IF($C81=$C79,"Unidade","")))</f>
        <v/>
      </c>
      <c r="I81" s="84" t="str">
        <f ca="1">IF($B80="","",IF($C81=$C78,INDEX('MAPA DE PREÇOS'!$M:$M,MATCH($B81,'MAPA DE PREÇOS'!$B:$B)-17),IF($C81=$C79,"Quant.","")))</f>
        <v/>
      </c>
      <c r="J81" s="60" t="str">
        <f ca="1">IF(AND(COUNTBLANK($B78:$B80)=2,$B80="",$B79="",MAX(C:C)&gt;1),"Total Estimado",IF($B80="","",IF($C81=$C78,INDEX('MAPA DE PREÇOS'!$M:$M,MATCH($B81,'MAPA DE PREÇOS'!$B:$B)-19),IF($C81=$C79,"Valor Unit. (R$)",IF(AND($C81&lt;&gt;$C80,$J80&lt;&gt;""),IF(MAX(C:C)=1,"Total Estimado","Subtotal"),"")))))</f>
        <v/>
      </c>
      <c r="K81" s="75" t="str">
        <f ca="1">IFERROR(IF(AND(COUNTBLANK($B78:$B80)=2,$B80="",$B79="",MAX(C:C)&gt;1),SUM($K$3:K80)/2,IF($B80="","",IF($C81=$C78,ROUND(J81*I81,2),IF($C81=$C79,"Total Item (R$)",IF(AND($C81&lt;&gt;$C80,$J80&lt;&gt;""),SUMIFS(K:K,C:C,C80,J:J,"&lt;&gt;Subtotal"),""))))),"")</f>
        <v/>
      </c>
      <c r="L81" s="75" t="str">
        <f t="shared" ca="1" si="1"/>
        <v/>
      </c>
    </row>
    <row r="82" spans="2:12" x14ac:dyDescent="0.25">
      <c r="B82" s="41" t="str">
        <f ca="1">IFERROR(IF(C81=C78,IF(B81+1&lt;='MAPA DE PREÇOS'!$H$8,B81+1,""),B81),"")</f>
        <v/>
      </c>
      <c r="C82" s="41" t="str">
        <f ca="1">IFERROR(VLOOKUP(B82,'MAPA DE PREÇOS'!B:D,2,FALSE),"")</f>
        <v/>
      </c>
      <c r="D82" s="41" t="str">
        <f ca="1">IFERROR(VLOOKUP(B82,'MAPA DE PREÇOS'!B:D,3,FALSE),"")</f>
        <v/>
      </c>
      <c r="E82" s="82" t="str">
        <f t="shared" ca="1" si="3"/>
        <v/>
      </c>
      <c r="F82" s="82" t="str">
        <f ca="1">IF($B81="","",IF($C82=$C79,INDEX('MAPA DE PREÇOS'!$H:$H,MATCH($B82,'MAPA DE PREÇOS'!$B:$B)-19),IF($C82=$C80,"Código","")))</f>
        <v/>
      </c>
      <c r="G82" s="145" t="str">
        <f ca="1">IF($B81="","",IF($C82=$C79,IF('BASE EDITAL'!$C$2="",INDEX('MAPA DE PREÇOS'!H:H,MATCH(EDITAL!B82,'MAPA DE PREÇOS'!B:B,0)+1),UPPER(INDEX('BASE EDITAL'!$C:$C,EDITAL!B82+1))),IF($C82=$C80,"Especificação do Objeto","")))</f>
        <v/>
      </c>
      <c r="H82" s="84" t="str">
        <f ca="1">IF($B81="","",IF($C82=$C79,INDEX('MAPA DE PREÇOS'!$M:$M,MATCH($B82,'MAPA DE PREÇOS'!$B:$B)-16),IF($C82=$C80,"Unidade","")))</f>
        <v/>
      </c>
      <c r="I82" s="84" t="str">
        <f ca="1">IF($B81="","",IF($C82=$C79,INDEX('MAPA DE PREÇOS'!$M:$M,MATCH($B82,'MAPA DE PREÇOS'!$B:$B)-17),IF($C82=$C80,"Quant.","")))</f>
        <v/>
      </c>
      <c r="J82" s="60" t="str">
        <f ca="1">IF(AND(COUNTBLANK($B79:$B81)=2,$B81="",$B80="",MAX(C:C)&gt;1),"Total Estimado",IF($B81="","",IF($C82=$C79,INDEX('MAPA DE PREÇOS'!$M:$M,MATCH($B82,'MAPA DE PREÇOS'!$B:$B)-19),IF($C82=$C80,"Valor Unit. (R$)",IF(AND($C82&lt;&gt;$C81,$J81&lt;&gt;""),IF(MAX(C:C)=1,"Total Estimado","Subtotal"),"")))))</f>
        <v/>
      </c>
      <c r="K82" s="75" t="str">
        <f ca="1">IFERROR(IF(AND(COUNTBLANK($B79:$B81)=2,$B81="",$B80="",MAX(C:C)&gt;1),SUM($K$3:K81)/2,IF($B81="","",IF($C82=$C79,ROUND(J82*I82,2),IF($C82=$C80,"Total Item (R$)",IF(AND($C82&lt;&gt;$C81,$J81&lt;&gt;""),SUMIFS(K:K,C:C,C81,J:J,"&lt;&gt;Subtotal"),""))))),"")</f>
        <v/>
      </c>
      <c r="L82" s="75" t="str">
        <f t="shared" ca="1" si="1"/>
        <v/>
      </c>
    </row>
    <row r="83" spans="2:12" x14ac:dyDescent="0.25">
      <c r="B83" s="41" t="str">
        <f ca="1">IFERROR(IF(C82=C79,IF(B82+1&lt;='MAPA DE PREÇOS'!$H$8,B82+1,""),B82),"")</f>
        <v/>
      </c>
      <c r="C83" s="41" t="str">
        <f ca="1">IFERROR(VLOOKUP(B83,'MAPA DE PREÇOS'!B:D,2,FALSE),"")</f>
        <v/>
      </c>
      <c r="D83" s="41" t="str">
        <f ca="1">IFERROR(VLOOKUP(B83,'MAPA DE PREÇOS'!B:D,3,FALSE),"")</f>
        <v/>
      </c>
      <c r="E83" s="82" t="str">
        <f t="shared" ca="1" si="3"/>
        <v/>
      </c>
      <c r="F83" s="82" t="str">
        <f ca="1">IF($B82="","",IF($C83=$C80,INDEX('MAPA DE PREÇOS'!$H:$H,MATCH($B83,'MAPA DE PREÇOS'!$B:$B)-19),IF($C83=$C81,"Código","")))</f>
        <v/>
      </c>
      <c r="G83" s="145" t="str">
        <f ca="1">IF($B82="","",IF($C83=$C80,IF('BASE EDITAL'!$C$2="",INDEX('MAPA DE PREÇOS'!H:H,MATCH(EDITAL!B83,'MAPA DE PREÇOS'!B:B,0)+1),UPPER(INDEX('BASE EDITAL'!$C:$C,EDITAL!B83+1))),IF($C83=$C81,"Especificação do Objeto","")))</f>
        <v/>
      </c>
      <c r="H83" s="84" t="str">
        <f ca="1">IF($B82="","",IF($C83=$C80,INDEX('MAPA DE PREÇOS'!$M:$M,MATCH($B83,'MAPA DE PREÇOS'!$B:$B)-16),IF($C83=$C81,"Unidade","")))</f>
        <v/>
      </c>
      <c r="I83" s="84" t="str">
        <f ca="1">IF($B82="","",IF($C83=$C80,INDEX('MAPA DE PREÇOS'!$M:$M,MATCH($B83,'MAPA DE PREÇOS'!$B:$B)-17),IF($C83=$C81,"Quant.","")))</f>
        <v/>
      </c>
      <c r="J83" s="60" t="str">
        <f ca="1">IF(AND(COUNTBLANK($B80:$B82)=2,$B82="",$B81="",MAX(C:C)&gt;1),"Total Estimado",IF($B82="","",IF($C83=$C80,INDEX('MAPA DE PREÇOS'!$M:$M,MATCH($B83,'MAPA DE PREÇOS'!$B:$B)-19),IF($C83=$C81,"Valor Unit. (R$)",IF(AND($C83&lt;&gt;$C82,$J82&lt;&gt;""),IF(MAX(C:C)=1,"Total Estimado","Subtotal"),"")))))</f>
        <v/>
      </c>
      <c r="K83" s="75" t="str">
        <f ca="1">IFERROR(IF(AND(COUNTBLANK($B80:$B82)=2,$B82="",$B81="",MAX(C:C)&gt;1),SUM($K$3:K82)/2,IF($B82="","",IF($C83=$C80,ROUND(J83*I83,2),IF($C83=$C81,"Total Item (R$)",IF(AND($C83&lt;&gt;$C82,$J82&lt;&gt;""),SUMIFS(K:K,C:C,C82,J:J,"&lt;&gt;Subtotal"),""))))),"")</f>
        <v/>
      </c>
      <c r="L83" s="75" t="str">
        <f t="shared" ca="1" si="1"/>
        <v/>
      </c>
    </row>
    <row r="84" spans="2:12" x14ac:dyDescent="0.25">
      <c r="B84" s="41" t="str">
        <f ca="1">IFERROR(IF(C83=C80,IF(B83+1&lt;='MAPA DE PREÇOS'!$H$8,B83+1,""),B83),"")</f>
        <v/>
      </c>
      <c r="C84" s="41" t="str">
        <f ca="1">IFERROR(VLOOKUP(B84,'MAPA DE PREÇOS'!B:D,2,FALSE),"")</f>
        <v/>
      </c>
      <c r="D84" s="41" t="str">
        <f ca="1">IFERROR(VLOOKUP(B84,'MAPA DE PREÇOS'!B:D,3,FALSE),"")</f>
        <v/>
      </c>
      <c r="E84" s="82" t="str">
        <f t="shared" ca="1" si="3"/>
        <v/>
      </c>
      <c r="F84" s="82" t="str">
        <f ca="1">IF($B83="","",IF($C84=$C81,INDEX('MAPA DE PREÇOS'!$H:$H,MATCH($B84,'MAPA DE PREÇOS'!$B:$B)-19),IF($C84=$C82,"Código","")))</f>
        <v/>
      </c>
      <c r="G84" s="145" t="str">
        <f ca="1">IF($B83="","",IF($C84=$C81,IF('BASE EDITAL'!$C$2="",INDEX('MAPA DE PREÇOS'!H:H,MATCH(EDITAL!B84,'MAPA DE PREÇOS'!B:B,0)+1),UPPER(INDEX('BASE EDITAL'!$C:$C,EDITAL!B84+1))),IF($C84=$C82,"Especificação do Objeto","")))</f>
        <v/>
      </c>
      <c r="H84" s="84" t="str">
        <f ca="1">IF($B83="","",IF($C84=$C81,INDEX('MAPA DE PREÇOS'!$M:$M,MATCH($B84,'MAPA DE PREÇOS'!$B:$B)-16),IF($C84=$C82,"Unidade","")))</f>
        <v/>
      </c>
      <c r="I84" s="84" t="str">
        <f ca="1">IF($B83="","",IF($C84=$C81,INDEX('MAPA DE PREÇOS'!$M:$M,MATCH($B84,'MAPA DE PREÇOS'!$B:$B)-17),IF($C84=$C82,"Quant.","")))</f>
        <v/>
      </c>
      <c r="J84" s="60" t="str">
        <f ca="1">IF(AND(COUNTBLANK($B81:$B83)=2,$B83="",$B82="",MAX(C:C)&gt;1),"Total Estimado",IF($B83="","",IF($C84=$C81,INDEX('MAPA DE PREÇOS'!$M:$M,MATCH($B84,'MAPA DE PREÇOS'!$B:$B)-19),IF($C84=$C82,"Valor Unit. (R$)",IF(AND($C84&lt;&gt;$C83,$J83&lt;&gt;""),IF(MAX(C:C)=1,"Total Estimado","Subtotal"),"")))))</f>
        <v/>
      </c>
      <c r="K84" s="75" t="str">
        <f ca="1">IFERROR(IF(AND(COUNTBLANK($B81:$B83)=2,$B83="",$B82="",MAX(C:C)&gt;1),SUM($K$3:K83)/2,IF($B83="","",IF($C84=$C81,ROUND(J84*I84,2),IF($C84=$C82,"Total Item (R$)",IF(AND($C84&lt;&gt;$C83,$J83&lt;&gt;""),SUMIFS(K:K,C:C,C83,J:J,"&lt;&gt;Subtotal"),""))))),"")</f>
        <v/>
      </c>
      <c r="L84" s="75" t="str">
        <f t="shared" ca="1" si="1"/>
        <v/>
      </c>
    </row>
    <row r="85" spans="2:12" x14ac:dyDescent="0.25">
      <c r="B85" s="41" t="str">
        <f ca="1">IFERROR(IF(C84=C81,IF(B84+1&lt;='MAPA DE PREÇOS'!$H$8,B84+1,""),B84),"")</f>
        <v/>
      </c>
      <c r="C85" s="41" t="str">
        <f ca="1">IFERROR(VLOOKUP(B85,'MAPA DE PREÇOS'!B:D,2,FALSE),"")</f>
        <v/>
      </c>
      <c r="D85" s="41" t="str">
        <f ca="1">IFERROR(VLOOKUP(B85,'MAPA DE PREÇOS'!B:D,3,FALSE),"")</f>
        <v/>
      </c>
      <c r="E85" s="82" t="str">
        <f t="shared" ca="1" si="3"/>
        <v/>
      </c>
      <c r="F85" s="82" t="str">
        <f ca="1">IF($B84="","",IF($C85=$C82,INDEX('MAPA DE PREÇOS'!$H:$H,MATCH($B85,'MAPA DE PREÇOS'!$B:$B)-19),IF($C85=$C83,"Código","")))</f>
        <v/>
      </c>
      <c r="G85" s="145" t="str">
        <f ca="1">IF($B84="","",IF($C85=$C82,IF('BASE EDITAL'!$C$2="",INDEX('MAPA DE PREÇOS'!H:H,MATCH(EDITAL!B85,'MAPA DE PREÇOS'!B:B,0)+1),UPPER(INDEX('BASE EDITAL'!$C:$C,EDITAL!B85+1))),IF($C85=$C83,"Especificação do Objeto","")))</f>
        <v/>
      </c>
      <c r="H85" s="84" t="str">
        <f ca="1">IF($B84="","",IF($C85=$C82,INDEX('MAPA DE PREÇOS'!$M:$M,MATCH($B85,'MAPA DE PREÇOS'!$B:$B)-16),IF($C85=$C83,"Unidade","")))</f>
        <v/>
      </c>
      <c r="I85" s="84" t="str">
        <f ca="1">IF($B84="","",IF($C85=$C82,INDEX('MAPA DE PREÇOS'!$M:$M,MATCH($B85,'MAPA DE PREÇOS'!$B:$B)-17),IF($C85=$C83,"Quant.","")))</f>
        <v/>
      </c>
      <c r="J85" s="60" t="str">
        <f ca="1">IF(AND(COUNTBLANK($B82:$B84)=2,$B84="",$B83="",MAX(C:C)&gt;1),"Total Estimado",IF($B84="","",IF($C85=$C82,INDEX('MAPA DE PREÇOS'!$M:$M,MATCH($B85,'MAPA DE PREÇOS'!$B:$B)-19),IF($C85=$C83,"Valor Unit. (R$)",IF(AND($C85&lt;&gt;$C84,$J84&lt;&gt;""),IF(MAX(C:C)=1,"Total Estimado","Subtotal"),"")))))</f>
        <v/>
      </c>
      <c r="K85" s="75" t="str">
        <f ca="1">IFERROR(IF(AND(COUNTBLANK($B82:$B84)=2,$B84="",$B83="",MAX(C:C)&gt;1),SUM($K$3:K84)/2,IF($B84="","",IF($C85=$C82,ROUND(J85*I85,2),IF($C85=$C83,"Total Item (R$)",IF(AND($C85&lt;&gt;$C84,$J84&lt;&gt;""),SUMIFS(K:K,C:C,C84,J:J,"&lt;&gt;Subtotal"),""))))),"")</f>
        <v/>
      </c>
      <c r="L85" s="75" t="str">
        <f t="shared" ca="1" si="1"/>
        <v/>
      </c>
    </row>
    <row r="86" spans="2:12" x14ac:dyDescent="0.25">
      <c r="B86" s="41" t="str">
        <f ca="1">IFERROR(IF(C85=C82,IF(B85+1&lt;='MAPA DE PREÇOS'!$H$8,B85+1,""),B85),"")</f>
        <v/>
      </c>
      <c r="C86" s="41" t="str">
        <f ca="1">IFERROR(VLOOKUP(B86,'MAPA DE PREÇOS'!B:D,2,FALSE),"")</f>
        <v/>
      </c>
      <c r="D86" s="41" t="str">
        <f ca="1">IFERROR(VLOOKUP(B86,'MAPA DE PREÇOS'!B:D,3,FALSE),"")</f>
        <v/>
      </c>
      <c r="E86" s="82" t="str">
        <f t="shared" ca="1" si="3"/>
        <v/>
      </c>
      <c r="F86" s="82" t="str">
        <f ca="1">IF($B85="","",IF($C86=$C83,INDEX('MAPA DE PREÇOS'!$H:$H,MATCH($B86,'MAPA DE PREÇOS'!$B:$B)-19),IF($C86=$C84,"Código","")))</f>
        <v/>
      </c>
      <c r="G86" s="145" t="str">
        <f ca="1">IF($B85="","",IF($C86=$C83,IF('BASE EDITAL'!$C$2="",INDEX('MAPA DE PREÇOS'!H:H,MATCH(EDITAL!B86,'MAPA DE PREÇOS'!B:B,0)+1),UPPER(INDEX('BASE EDITAL'!$C:$C,EDITAL!B86+1))),IF($C86=$C84,"Especificação do Objeto","")))</f>
        <v/>
      </c>
      <c r="H86" s="84" t="str">
        <f ca="1">IF($B85="","",IF($C86=$C83,INDEX('MAPA DE PREÇOS'!$M:$M,MATCH($B86,'MAPA DE PREÇOS'!$B:$B)-16),IF($C86=$C84,"Unidade","")))</f>
        <v/>
      </c>
      <c r="I86" s="84" t="str">
        <f ca="1">IF($B85="","",IF($C86=$C83,INDEX('MAPA DE PREÇOS'!$M:$M,MATCH($B86,'MAPA DE PREÇOS'!$B:$B)-17),IF($C86=$C84,"Quant.","")))</f>
        <v/>
      </c>
      <c r="J86" s="60" t="str">
        <f ca="1">IF(AND(COUNTBLANK($B83:$B85)=2,$B85="",$B84="",MAX(C:C)&gt;1),"Total Estimado",IF($B85="","",IF($C86=$C83,INDEX('MAPA DE PREÇOS'!$M:$M,MATCH($B86,'MAPA DE PREÇOS'!$B:$B)-19),IF($C86=$C84,"Valor Unit. (R$)",IF(AND($C86&lt;&gt;$C85,$J85&lt;&gt;""),IF(MAX(C:C)=1,"Total Estimado","Subtotal"),"")))))</f>
        <v/>
      </c>
      <c r="K86" s="75" t="str">
        <f ca="1">IFERROR(IF(AND(COUNTBLANK($B83:$B85)=2,$B85="",$B84="",MAX(C:C)&gt;1),SUM($K$3:K85)/2,IF($B85="","",IF($C86=$C83,ROUND(J86*I86,2),IF($C86=$C84,"Total Item (R$)",IF(AND($C86&lt;&gt;$C85,$J85&lt;&gt;""),SUMIFS(K:K,C:C,C85,J:J,"&lt;&gt;Subtotal"),""))))),"")</f>
        <v/>
      </c>
      <c r="L86" s="75" t="str">
        <f t="shared" ca="1" si="1"/>
        <v/>
      </c>
    </row>
    <row r="87" spans="2:12" x14ac:dyDescent="0.25">
      <c r="B87" s="41" t="str">
        <f ca="1">IFERROR(IF(C86=C83,IF(B86+1&lt;='MAPA DE PREÇOS'!$H$8,B86+1,""),B86),"")</f>
        <v/>
      </c>
      <c r="C87" s="41" t="str">
        <f ca="1">IFERROR(VLOOKUP(B87,'MAPA DE PREÇOS'!B:D,2,FALSE),"")</f>
        <v/>
      </c>
      <c r="D87" s="41" t="str">
        <f ca="1">IFERROR(VLOOKUP(B87,'MAPA DE PREÇOS'!B:D,3,FALSE),"")</f>
        <v/>
      </c>
      <c r="E87" s="82" t="str">
        <f t="shared" ca="1" si="3"/>
        <v/>
      </c>
      <c r="F87" s="82" t="str">
        <f ca="1">IF($B86="","",IF($C87=$C84,INDEX('MAPA DE PREÇOS'!$H:$H,MATCH($B87,'MAPA DE PREÇOS'!$B:$B)-19),IF($C87=$C85,"Código","")))</f>
        <v/>
      </c>
      <c r="G87" s="145" t="str">
        <f ca="1">IF($B86="","",IF($C87=$C84,IF('BASE EDITAL'!$C$2="",INDEX('MAPA DE PREÇOS'!H:H,MATCH(EDITAL!B87,'MAPA DE PREÇOS'!B:B,0)+1),UPPER(INDEX('BASE EDITAL'!$C:$C,EDITAL!B87+1))),IF($C87=$C85,"Especificação do Objeto","")))</f>
        <v/>
      </c>
      <c r="H87" s="84" t="str">
        <f ca="1">IF($B86="","",IF($C87=$C84,INDEX('MAPA DE PREÇOS'!$M:$M,MATCH($B87,'MAPA DE PREÇOS'!$B:$B)-16),IF($C87=$C85,"Unidade","")))</f>
        <v/>
      </c>
      <c r="I87" s="84" t="str">
        <f ca="1">IF($B86="","",IF($C87=$C84,INDEX('MAPA DE PREÇOS'!$M:$M,MATCH($B87,'MAPA DE PREÇOS'!$B:$B)-17),IF($C87=$C85,"Quant.","")))</f>
        <v/>
      </c>
      <c r="J87" s="60" t="str">
        <f ca="1">IF(AND(COUNTBLANK($B84:$B86)=2,$B86="",$B85="",MAX(C:C)&gt;1),"Total Estimado",IF($B86="","",IF($C87=$C84,INDEX('MAPA DE PREÇOS'!$M:$M,MATCH($B87,'MAPA DE PREÇOS'!$B:$B)-19),IF($C87=$C85,"Valor Unit. (R$)",IF(AND($C87&lt;&gt;$C86,$J86&lt;&gt;""),IF(MAX(C:C)=1,"Total Estimado","Subtotal"),"")))))</f>
        <v/>
      </c>
      <c r="K87" s="75" t="str">
        <f ca="1">IFERROR(IF(AND(COUNTBLANK($B84:$B86)=2,$B86="",$B85="",MAX(C:C)&gt;1),SUM($K$3:K86)/2,IF($B86="","",IF($C87=$C84,ROUND(J87*I87,2),IF($C87=$C85,"Total Item (R$)",IF(AND($C87&lt;&gt;$C86,$J86&lt;&gt;""),SUMIFS(K:K,C:C,C86,J:J,"&lt;&gt;Subtotal"),""))))),"")</f>
        <v/>
      </c>
      <c r="L87" s="75" t="str">
        <f t="shared" ca="1" si="1"/>
        <v/>
      </c>
    </row>
    <row r="88" spans="2:12" x14ac:dyDescent="0.25">
      <c r="B88" s="41" t="str">
        <f ca="1">IFERROR(IF(C87=C84,IF(B87+1&lt;='MAPA DE PREÇOS'!$H$8,B87+1,""),B87),"")</f>
        <v/>
      </c>
      <c r="C88" s="41" t="str">
        <f ca="1">IFERROR(VLOOKUP(B88,'MAPA DE PREÇOS'!B:D,2,FALSE),"")</f>
        <v/>
      </c>
      <c r="D88" s="41" t="str">
        <f ca="1">IFERROR(VLOOKUP(B88,'MAPA DE PREÇOS'!B:D,3,FALSE),"")</f>
        <v/>
      </c>
      <c r="E88" s="82" t="str">
        <f t="shared" ca="1" si="3"/>
        <v/>
      </c>
      <c r="F88" s="82" t="str">
        <f ca="1">IF($B87="","",IF($C88=$C85,INDEX('MAPA DE PREÇOS'!$H:$H,MATCH($B88,'MAPA DE PREÇOS'!$B:$B)-19),IF($C88=$C86,"Código","")))</f>
        <v/>
      </c>
      <c r="G88" s="145" t="str">
        <f ca="1">IF($B87="","",IF($C88=$C85,IF('BASE EDITAL'!$C$2="",INDEX('MAPA DE PREÇOS'!H:H,MATCH(EDITAL!B88,'MAPA DE PREÇOS'!B:B,0)+1),UPPER(INDEX('BASE EDITAL'!$C:$C,EDITAL!B88+1))),IF($C88=$C86,"Especificação do Objeto","")))</f>
        <v/>
      </c>
      <c r="H88" s="84" t="str">
        <f ca="1">IF($B87="","",IF($C88=$C85,INDEX('MAPA DE PREÇOS'!$M:$M,MATCH($B88,'MAPA DE PREÇOS'!$B:$B)-16),IF($C88=$C86,"Unidade","")))</f>
        <v/>
      </c>
      <c r="I88" s="84" t="str">
        <f ca="1">IF($B87="","",IF($C88=$C85,INDEX('MAPA DE PREÇOS'!$M:$M,MATCH($B88,'MAPA DE PREÇOS'!$B:$B)-17),IF($C88=$C86,"Quant.","")))</f>
        <v/>
      </c>
      <c r="J88" s="60" t="str">
        <f ca="1">IF(AND(COUNTBLANK($B85:$B87)=2,$B87="",$B86="",MAX(C:C)&gt;1),"Total Estimado",IF($B87="","",IF($C88=$C85,INDEX('MAPA DE PREÇOS'!$M:$M,MATCH($B88,'MAPA DE PREÇOS'!$B:$B)-19),IF($C88=$C86,"Valor Unit. (R$)",IF(AND($C88&lt;&gt;$C87,$J87&lt;&gt;""),IF(MAX(C:C)=1,"Total Estimado","Subtotal"),"")))))</f>
        <v/>
      </c>
      <c r="K88" s="75" t="str">
        <f ca="1">IFERROR(IF(AND(COUNTBLANK($B85:$B87)=2,$B87="",$B86="",MAX(C:C)&gt;1),SUM($K$3:K87)/2,IF($B87="","",IF($C88=$C85,ROUND(J88*I88,2),IF($C88=$C86,"Total Item (R$)",IF(AND($C88&lt;&gt;$C87,$J87&lt;&gt;""),SUMIFS(K:K,C:C,C87,J:J,"&lt;&gt;Subtotal"),""))))),"")</f>
        <v/>
      </c>
      <c r="L88" s="75" t="str">
        <f t="shared" ca="1" si="1"/>
        <v/>
      </c>
    </row>
    <row r="89" spans="2:12" x14ac:dyDescent="0.25">
      <c r="B89" s="41" t="str">
        <f ca="1">IFERROR(IF(C88=C85,IF(B88+1&lt;='MAPA DE PREÇOS'!$H$8,B88+1,""),B88),"")</f>
        <v/>
      </c>
      <c r="C89" s="41" t="str">
        <f ca="1">IFERROR(VLOOKUP(B89,'MAPA DE PREÇOS'!B:D,2,FALSE),"")</f>
        <v/>
      </c>
      <c r="D89" s="41" t="str">
        <f ca="1">IFERROR(VLOOKUP(B89,'MAPA DE PREÇOS'!B:D,3,FALSE),"")</f>
        <v/>
      </c>
      <c r="E89" s="82" t="str">
        <f t="shared" ca="1" si="3"/>
        <v/>
      </c>
      <c r="F89" s="82" t="str">
        <f ca="1">IF($B88="","",IF($C89=$C86,INDEX('MAPA DE PREÇOS'!$H:$H,MATCH($B89,'MAPA DE PREÇOS'!$B:$B)-19),IF($C89=$C87,"Código","")))</f>
        <v/>
      </c>
      <c r="G89" s="145" t="str">
        <f ca="1">IF($B88="","",IF($C89=$C86,IF('BASE EDITAL'!$C$2="",INDEX('MAPA DE PREÇOS'!H:H,MATCH(EDITAL!B89,'MAPA DE PREÇOS'!B:B,0)+1),UPPER(INDEX('BASE EDITAL'!$C:$C,EDITAL!B89+1))),IF($C89=$C87,"Especificação do Objeto","")))</f>
        <v/>
      </c>
      <c r="H89" s="84" t="str">
        <f ca="1">IF($B88="","",IF($C89=$C86,INDEX('MAPA DE PREÇOS'!$M:$M,MATCH($B89,'MAPA DE PREÇOS'!$B:$B)-16),IF($C89=$C87,"Unidade","")))</f>
        <v/>
      </c>
      <c r="I89" s="84" t="str">
        <f ca="1">IF($B88="","",IF($C89=$C86,INDEX('MAPA DE PREÇOS'!$M:$M,MATCH($B89,'MAPA DE PREÇOS'!$B:$B)-17),IF($C89=$C87,"Quant.","")))</f>
        <v/>
      </c>
      <c r="J89" s="60" t="str">
        <f ca="1">IF(AND(COUNTBLANK($B86:$B88)=2,$B88="",$B87="",MAX(C:C)&gt;1),"Total Estimado",IF($B88="","",IF($C89=$C86,INDEX('MAPA DE PREÇOS'!$M:$M,MATCH($B89,'MAPA DE PREÇOS'!$B:$B)-19),IF($C89=$C87,"Valor Unit. (R$)",IF(AND($C89&lt;&gt;$C88,$J88&lt;&gt;""),IF(MAX(C:C)=1,"Total Estimado","Subtotal"),"")))))</f>
        <v/>
      </c>
      <c r="K89" s="75" t="str">
        <f ca="1">IFERROR(IF(AND(COUNTBLANK($B86:$B88)=2,$B88="",$B87="",MAX(C:C)&gt;1),SUM($K$3:K88)/2,IF($B88="","",IF($C89=$C86,ROUND(J89*I89,2),IF($C89=$C87,"Total Item (R$)",IF(AND($C89&lt;&gt;$C88,$J88&lt;&gt;""),SUMIFS(K:K,C:C,C88,J:J,"&lt;&gt;Subtotal"),""))))),"")</f>
        <v/>
      </c>
      <c r="L89" s="75" t="str">
        <f t="shared" ca="1" si="1"/>
        <v/>
      </c>
    </row>
    <row r="90" spans="2:12" x14ac:dyDescent="0.25">
      <c r="B90" s="41" t="str">
        <f ca="1">IFERROR(IF(C89=C86,IF(B89+1&lt;='MAPA DE PREÇOS'!$H$8,B89+1,""),B89),"")</f>
        <v/>
      </c>
      <c r="C90" s="41" t="str">
        <f ca="1">IFERROR(VLOOKUP(B90,'MAPA DE PREÇOS'!B:D,2,FALSE),"")</f>
        <v/>
      </c>
      <c r="D90" s="41" t="str">
        <f ca="1">IFERROR(VLOOKUP(B90,'MAPA DE PREÇOS'!B:D,3,FALSE),"")</f>
        <v/>
      </c>
      <c r="E90" s="82" t="str">
        <f t="shared" ca="1" si="3"/>
        <v/>
      </c>
      <c r="F90" s="82" t="str">
        <f ca="1">IF($B89="","",IF($C90=$C87,INDEX('MAPA DE PREÇOS'!$H:$H,MATCH($B90,'MAPA DE PREÇOS'!$B:$B)-19),IF($C90=$C88,"Código","")))</f>
        <v/>
      </c>
      <c r="G90" s="145" t="str">
        <f ca="1">IF($B89="","",IF($C90=$C87,IF('BASE EDITAL'!$C$2="",INDEX('MAPA DE PREÇOS'!H:H,MATCH(EDITAL!B90,'MAPA DE PREÇOS'!B:B,0)+1),UPPER(INDEX('BASE EDITAL'!$C:$C,EDITAL!B90+1))),IF($C90=$C88,"Especificação do Objeto","")))</f>
        <v/>
      </c>
      <c r="H90" s="84" t="str">
        <f ca="1">IF($B89="","",IF($C90=$C87,INDEX('MAPA DE PREÇOS'!$M:$M,MATCH($B90,'MAPA DE PREÇOS'!$B:$B)-16),IF($C90=$C88,"Unidade","")))</f>
        <v/>
      </c>
      <c r="I90" s="84" t="str">
        <f ca="1">IF($B89="","",IF($C90=$C87,INDEX('MAPA DE PREÇOS'!$M:$M,MATCH($B90,'MAPA DE PREÇOS'!$B:$B)-17),IF($C90=$C88,"Quant.","")))</f>
        <v/>
      </c>
      <c r="J90" s="60" t="str">
        <f ca="1">IF(AND(COUNTBLANK($B87:$B89)=2,$B89="",$B88="",MAX(C:C)&gt;1),"Total Estimado",IF($B89="","",IF($C90=$C87,INDEX('MAPA DE PREÇOS'!$M:$M,MATCH($B90,'MAPA DE PREÇOS'!$B:$B)-19),IF($C90=$C88,"Valor Unit. (R$)",IF(AND($C90&lt;&gt;$C89,$J89&lt;&gt;""),IF(MAX(C:C)=1,"Total Estimado","Subtotal"),"")))))</f>
        <v/>
      </c>
      <c r="K90" s="75" t="str">
        <f ca="1">IFERROR(IF(AND(COUNTBLANK($B87:$B89)=2,$B89="",$B88="",MAX(C:C)&gt;1),SUM($K$3:K89)/2,IF($B89="","",IF($C90=$C87,ROUND(J90*I90,2),IF($C90=$C88,"Total Item (R$)",IF(AND($C90&lt;&gt;$C89,$J89&lt;&gt;""),SUMIFS(K:K,C:C,C89,J:J,"&lt;&gt;Subtotal"),""))))),"")</f>
        <v/>
      </c>
      <c r="L90" s="75" t="str">
        <f t="shared" ca="1" si="1"/>
        <v/>
      </c>
    </row>
    <row r="91" spans="2:12" x14ac:dyDescent="0.25">
      <c r="B91" s="41" t="str">
        <f ca="1">IFERROR(IF(C90=C87,IF(B90+1&lt;='MAPA DE PREÇOS'!$H$8,B90+1,""),B90),"")</f>
        <v/>
      </c>
      <c r="C91" s="41" t="str">
        <f ca="1">IFERROR(VLOOKUP(B91,'MAPA DE PREÇOS'!B:D,2,FALSE),"")</f>
        <v/>
      </c>
      <c r="D91" s="41" t="str">
        <f ca="1">IFERROR(VLOOKUP(B91,'MAPA DE PREÇOS'!B:D,3,FALSE),"")</f>
        <v/>
      </c>
      <c r="E91" s="82" t="str">
        <f t="shared" ca="1" si="3"/>
        <v/>
      </c>
      <c r="F91" s="82" t="str">
        <f ca="1">IF($B90="","",IF($C91=$C88,INDEX('MAPA DE PREÇOS'!$H:$H,MATCH($B91,'MAPA DE PREÇOS'!$B:$B)-19),IF($C91=$C89,"Código","")))</f>
        <v/>
      </c>
      <c r="G91" s="145" t="str">
        <f ca="1">IF($B90="","",IF($C91=$C88,IF('BASE EDITAL'!$C$2="",INDEX('MAPA DE PREÇOS'!H:H,MATCH(EDITAL!B91,'MAPA DE PREÇOS'!B:B,0)+1),UPPER(INDEX('BASE EDITAL'!$C:$C,EDITAL!B91+1))),IF($C91=$C89,"Especificação do Objeto","")))</f>
        <v/>
      </c>
      <c r="H91" s="84" t="str">
        <f ca="1">IF($B90="","",IF($C91=$C88,INDEX('MAPA DE PREÇOS'!$M:$M,MATCH($B91,'MAPA DE PREÇOS'!$B:$B)-16),IF($C91=$C89,"Unidade","")))</f>
        <v/>
      </c>
      <c r="I91" s="84" t="str">
        <f ca="1">IF($B90="","",IF($C91=$C88,INDEX('MAPA DE PREÇOS'!$M:$M,MATCH($B91,'MAPA DE PREÇOS'!$B:$B)-17),IF($C91=$C89,"Quant.","")))</f>
        <v/>
      </c>
      <c r="J91" s="60" t="str">
        <f ca="1">IF(AND(COUNTBLANK($B88:$B90)=2,$B90="",$B89="",MAX(C:C)&gt;1),"Total Estimado",IF($B90="","",IF($C91=$C88,INDEX('MAPA DE PREÇOS'!$M:$M,MATCH($B91,'MAPA DE PREÇOS'!$B:$B)-19),IF($C91=$C89,"Valor Unit. (R$)",IF(AND($C91&lt;&gt;$C90,$J90&lt;&gt;""),IF(MAX(C:C)=1,"Total Estimado","Subtotal"),"")))))</f>
        <v/>
      </c>
      <c r="K91" s="75" t="str">
        <f ca="1">IFERROR(IF(AND(COUNTBLANK($B88:$B90)=2,$B90="",$B89="",MAX(C:C)&gt;1),SUM($K$3:K90)/2,IF($B90="","",IF($C91=$C88,ROUND(J91*I91,2),IF($C91=$C89,"Total Item (R$)",IF(AND($C91&lt;&gt;$C90,$J90&lt;&gt;""),SUMIFS(K:K,C:C,C90,J:J,"&lt;&gt;Subtotal"),""))))),"")</f>
        <v/>
      </c>
      <c r="L91" s="75" t="str">
        <f t="shared" ca="1" si="1"/>
        <v/>
      </c>
    </row>
    <row r="92" spans="2:12" x14ac:dyDescent="0.25">
      <c r="B92" s="41" t="str">
        <f ca="1">IFERROR(IF(C91=C88,IF(B91+1&lt;='MAPA DE PREÇOS'!$H$8,B91+1,""),B91),"")</f>
        <v/>
      </c>
      <c r="C92" s="41" t="str">
        <f ca="1">IFERROR(VLOOKUP(B92,'MAPA DE PREÇOS'!B:D,2,FALSE),"")</f>
        <v/>
      </c>
      <c r="D92" s="41" t="str">
        <f ca="1">IFERROR(VLOOKUP(B92,'MAPA DE PREÇOS'!B:D,3,FALSE),"")</f>
        <v/>
      </c>
      <c r="E92" s="82" t="str">
        <f t="shared" ca="1" si="3"/>
        <v/>
      </c>
      <c r="F92" s="82" t="str">
        <f ca="1">IF($B91="","",IF($C92=$C89,INDEX('MAPA DE PREÇOS'!$H:$H,MATCH($B92,'MAPA DE PREÇOS'!$B:$B)-19),IF($C92=$C90,"Código","")))</f>
        <v/>
      </c>
      <c r="G92" s="145" t="str">
        <f ca="1">IF($B91="","",IF($C92=$C89,IF('BASE EDITAL'!$C$2="",INDEX('MAPA DE PREÇOS'!H:H,MATCH(EDITAL!B92,'MAPA DE PREÇOS'!B:B,0)+1),UPPER(INDEX('BASE EDITAL'!$C:$C,EDITAL!B92+1))),IF($C92=$C90,"Especificação do Objeto","")))</f>
        <v/>
      </c>
      <c r="H92" s="84" t="str">
        <f ca="1">IF($B91="","",IF($C92=$C89,INDEX('MAPA DE PREÇOS'!$M:$M,MATCH($B92,'MAPA DE PREÇOS'!$B:$B)-16),IF($C92=$C90,"Unidade","")))</f>
        <v/>
      </c>
      <c r="I92" s="84" t="str">
        <f ca="1">IF($B91="","",IF($C92=$C89,INDEX('MAPA DE PREÇOS'!$M:$M,MATCH($B92,'MAPA DE PREÇOS'!$B:$B)-17),IF($C92=$C90,"Quant.","")))</f>
        <v/>
      </c>
      <c r="J92" s="60" t="str">
        <f ca="1">IF(AND(COUNTBLANK($B89:$B91)=2,$B91="",$B90="",MAX(C:C)&gt;1),"Total Estimado",IF($B91="","",IF($C92=$C89,INDEX('MAPA DE PREÇOS'!$M:$M,MATCH($B92,'MAPA DE PREÇOS'!$B:$B)-19),IF($C92=$C90,"Valor Unit. (R$)",IF(AND($C92&lt;&gt;$C91,$J91&lt;&gt;""),IF(MAX(C:C)=1,"Total Estimado","Subtotal"),"")))))</f>
        <v/>
      </c>
      <c r="K92" s="75" t="str">
        <f ca="1">IFERROR(IF(AND(COUNTBLANK($B89:$B91)=2,$B91="",$B90="",MAX(C:C)&gt;1),SUM($K$3:K91)/2,IF($B91="","",IF($C92=$C89,ROUND(J92*I92,2),IF($C92=$C90,"Total Item (R$)",IF(AND($C92&lt;&gt;$C91,$J91&lt;&gt;""),SUMIFS(K:K,C:C,C91,J:J,"&lt;&gt;Subtotal"),""))))),"")</f>
        <v/>
      </c>
      <c r="L92" s="75" t="str">
        <f t="shared" ca="1" si="1"/>
        <v/>
      </c>
    </row>
    <row r="93" spans="2:12" x14ac:dyDescent="0.25">
      <c r="B93" s="41" t="str">
        <f ca="1">IFERROR(IF(C92=C89,IF(B92+1&lt;='MAPA DE PREÇOS'!$H$8,B92+1,""),B92),"")</f>
        <v/>
      </c>
      <c r="C93" s="41" t="str">
        <f ca="1">IFERROR(VLOOKUP(B93,'MAPA DE PREÇOS'!B:D,2,FALSE),"")</f>
        <v/>
      </c>
      <c r="D93" s="41" t="str">
        <f ca="1">IFERROR(VLOOKUP(B93,'MAPA DE PREÇOS'!B:D,3,FALSE),"")</f>
        <v/>
      </c>
      <c r="E93" s="82" t="str">
        <f t="shared" ca="1" si="3"/>
        <v/>
      </c>
      <c r="F93" s="82" t="str">
        <f ca="1">IF($B92="","",IF($C93=$C90,INDEX('MAPA DE PREÇOS'!$H:$H,MATCH($B93,'MAPA DE PREÇOS'!$B:$B)-19),IF($C93=$C91,"Código","")))</f>
        <v/>
      </c>
      <c r="G93" s="145" t="str">
        <f ca="1">IF($B92="","",IF($C93=$C90,IF('BASE EDITAL'!$C$2="",INDEX('MAPA DE PREÇOS'!H:H,MATCH(EDITAL!B93,'MAPA DE PREÇOS'!B:B,0)+1),UPPER(INDEX('BASE EDITAL'!$C:$C,EDITAL!B93+1))),IF($C93=$C91,"Especificação do Objeto","")))</f>
        <v/>
      </c>
      <c r="H93" s="84" t="str">
        <f ca="1">IF($B92="","",IF($C93=$C90,INDEX('MAPA DE PREÇOS'!$M:$M,MATCH($B93,'MAPA DE PREÇOS'!$B:$B)-16),IF($C93=$C91,"Unidade","")))</f>
        <v/>
      </c>
      <c r="I93" s="84" t="str">
        <f ca="1">IF($B92="","",IF($C93=$C90,INDEX('MAPA DE PREÇOS'!$M:$M,MATCH($B93,'MAPA DE PREÇOS'!$B:$B)-17),IF($C93=$C91,"Quant.","")))</f>
        <v/>
      </c>
      <c r="J93" s="60" t="str">
        <f ca="1">IF(AND(COUNTBLANK($B90:$B92)=2,$B92="",$B91="",MAX(C:C)&gt;1),"Total Estimado",IF($B92="","",IF($C93=$C90,INDEX('MAPA DE PREÇOS'!$M:$M,MATCH($B93,'MAPA DE PREÇOS'!$B:$B)-19),IF($C93=$C91,"Valor Unit. (R$)",IF(AND($C93&lt;&gt;$C92,$J92&lt;&gt;""),IF(MAX(C:C)=1,"Total Estimado","Subtotal"),"")))))</f>
        <v/>
      </c>
      <c r="K93" s="75" t="str">
        <f ca="1">IFERROR(IF(AND(COUNTBLANK($B90:$B92)=2,$B92="",$B91="",MAX(C:C)&gt;1),SUM($K$3:K92)/2,IF($B92="","",IF($C93=$C90,ROUND(J93*I93,2),IF($C93=$C91,"Total Item (R$)",IF(AND($C93&lt;&gt;$C92,$J92&lt;&gt;""),SUMIFS(K:K,C:C,C92,J:J,"&lt;&gt;Subtotal"),""))))),"")</f>
        <v/>
      </c>
      <c r="L93" s="75" t="str">
        <f t="shared" ca="1" si="1"/>
        <v/>
      </c>
    </row>
    <row r="94" spans="2:12" x14ac:dyDescent="0.25">
      <c r="B94" s="41" t="str">
        <f ca="1">IFERROR(IF(C93=C90,IF(B93+1&lt;='MAPA DE PREÇOS'!$H$8,B93+1,""),B93),"")</f>
        <v/>
      </c>
      <c r="C94" s="41" t="str">
        <f ca="1">IFERROR(VLOOKUP(B94,'MAPA DE PREÇOS'!B:D,2,FALSE),"")</f>
        <v/>
      </c>
      <c r="D94" s="41" t="str">
        <f ca="1">IFERROR(VLOOKUP(B94,'MAPA DE PREÇOS'!B:D,3,FALSE),"")</f>
        <v/>
      </c>
      <c r="E94" s="82" t="str">
        <f t="shared" ca="1" si="3"/>
        <v/>
      </c>
      <c r="F94" s="82" t="str">
        <f ca="1">IF($B93="","",IF($C94=$C91,INDEX('MAPA DE PREÇOS'!$H:$H,MATCH($B94,'MAPA DE PREÇOS'!$B:$B)-19),IF($C94=$C92,"Código","")))</f>
        <v/>
      </c>
      <c r="G94" s="145" t="str">
        <f ca="1">IF($B93="","",IF($C94=$C91,IF('BASE EDITAL'!$C$2="",INDEX('MAPA DE PREÇOS'!H:H,MATCH(EDITAL!B94,'MAPA DE PREÇOS'!B:B,0)+1),UPPER(INDEX('BASE EDITAL'!$C:$C,EDITAL!B94+1))),IF($C94=$C92,"Especificação do Objeto","")))</f>
        <v/>
      </c>
      <c r="H94" s="84" t="str">
        <f ca="1">IF($B93="","",IF($C94=$C91,INDEX('MAPA DE PREÇOS'!$M:$M,MATCH($B94,'MAPA DE PREÇOS'!$B:$B)-16),IF($C94=$C92,"Unidade","")))</f>
        <v/>
      </c>
      <c r="I94" s="84" t="str">
        <f ca="1">IF($B93="","",IF($C94=$C91,INDEX('MAPA DE PREÇOS'!$M:$M,MATCH($B94,'MAPA DE PREÇOS'!$B:$B)-17),IF($C94=$C92,"Quant.","")))</f>
        <v/>
      </c>
      <c r="J94" s="60" t="str">
        <f ca="1">IF(AND(COUNTBLANK($B91:$B93)=2,$B93="",$B92="",MAX(C:C)&gt;1),"Total Estimado",IF($B93="","",IF($C94=$C91,INDEX('MAPA DE PREÇOS'!$M:$M,MATCH($B94,'MAPA DE PREÇOS'!$B:$B)-19),IF($C94=$C92,"Valor Unit. (R$)",IF(AND($C94&lt;&gt;$C93,$J93&lt;&gt;""),IF(MAX(C:C)=1,"Total Estimado","Subtotal"),"")))))</f>
        <v/>
      </c>
      <c r="K94" s="75" t="str">
        <f ca="1">IFERROR(IF(AND(COUNTBLANK($B91:$B93)=2,$B93="",$B92="",MAX(C:C)&gt;1),SUM($K$3:K93)/2,IF($B93="","",IF($C94=$C91,ROUND(J94*I94,2),IF($C94=$C92,"Total Item (R$)",IF(AND($C94&lt;&gt;$C93,$J93&lt;&gt;""),SUMIFS(K:K,C:C,C93,J:J,"&lt;&gt;Subtotal"),""))))),"")</f>
        <v/>
      </c>
      <c r="L94" s="75" t="str">
        <f t="shared" ca="1" si="1"/>
        <v/>
      </c>
    </row>
    <row r="95" spans="2:12" x14ac:dyDescent="0.25">
      <c r="B95" s="41" t="str">
        <f ca="1">IFERROR(IF(C94=C91,IF(B94+1&lt;='MAPA DE PREÇOS'!$H$8,B94+1,""),B94),"")</f>
        <v/>
      </c>
      <c r="C95" s="41" t="str">
        <f ca="1">IFERROR(VLOOKUP(B95,'MAPA DE PREÇOS'!B:D,2,FALSE),"")</f>
        <v/>
      </c>
      <c r="D95" s="41" t="str">
        <f ca="1">IFERROR(VLOOKUP(B95,'MAPA DE PREÇOS'!B:D,3,FALSE),"")</f>
        <v/>
      </c>
      <c r="E95" s="82" t="str">
        <f t="shared" ca="1" si="3"/>
        <v/>
      </c>
      <c r="F95" s="82" t="str">
        <f ca="1">IF($B94="","",IF($C95=$C92,INDEX('MAPA DE PREÇOS'!$H:$H,MATCH($B95,'MAPA DE PREÇOS'!$B:$B)-19),IF($C95=$C93,"Código","")))</f>
        <v/>
      </c>
      <c r="G95" s="145" t="str">
        <f ca="1">IF($B94="","",IF($C95=$C92,IF('BASE EDITAL'!$C$2="",INDEX('MAPA DE PREÇOS'!H:H,MATCH(EDITAL!B95,'MAPA DE PREÇOS'!B:B,0)+1),UPPER(INDEX('BASE EDITAL'!$C:$C,EDITAL!B95+1))),IF($C95=$C93,"Especificação do Objeto","")))</f>
        <v/>
      </c>
      <c r="H95" s="84" t="str">
        <f ca="1">IF($B94="","",IF($C95=$C92,INDEX('MAPA DE PREÇOS'!$M:$M,MATCH($B95,'MAPA DE PREÇOS'!$B:$B)-16),IF($C95=$C93,"Unidade","")))</f>
        <v/>
      </c>
      <c r="I95" s="84" t="str">
        <f ca="1">IF($B94="","",IF($C95=$C92,INDEX('MAPA DE PREÇOS'!$M:$M,MATCH($B95,'MAPA DE PREÇOS'!$B:$B)-17),IF($C95=$C93,"Quant.","")))</f>
        <v/>
      </c>
      <c r="J95" s="60" t="str">
        <f ca="1">IF(AND(COUNTBLANK($B92:$B94)=2,$B94="",$B93="",MAX(C:C)&gt;1),"Total Estimado",IF($B94="","",IF($C95=$C92,INDEX('MAPA DE PREÇOS'!$M:$M,MATCH($B95,'MAPA DE PREÇOS'!$B:$B)-19),IF($C95=$C93,"Valor Unit. (R$)",IF(AND($C95&lt;&gt;$C94,$J94&lt;&gt;""),IF(MAX(C:C)=1,"Total Estimado","Subtotal"),"")))))</f>
        <v/>
      </c>
      <c r="K95" s="75" t="str">
        <f ca="1">IFERROR(IF(AND(COUNTBLANK($B92:$B94)=2,$B94="",$B93="",MAX(C:C)&gt;1),SUM($K$3:K94)/2,IF($B94="","",IF($C95=$C92,ROUND(J95*I95,2),IF($C95=$C93,"Total Item (R$)",IF(AND($C95&lt;&gt;$C94,$J94&lt;&gt;""),SUMIFS(K:K,C:C,C94,J:J,"&lt;&gt;Subtotal"),""))))),"")</f>
        <v/>
      </c>
      <c r="L95" s="75" t="str">
        <f t="shared" ca="1" si="1"/>
        <v/>
      </c>
    </row>
    <row r="96" spans="2:12" x14ac:dyDescent="0.25">
      <c r="B96" s="41" t="str">
        <f ca="1">IFERROR(IF(C95=C92,IF(B95+1&lt;='MAPA DE PREÇOS'!$H$8,B95+1,""),B95),"")</f>
        <v/>
      </c>
      <c r="C96" s="41" t="str">
        <f ca="1">IFERROR(VLOOKUP(B96,'MAPA DE PREÇOS'!B:D,2,FALSE),"")</f>
        <v/>
      </c>
      <c r="D96" s="41" t="str">
        <f ca="1">IFERROR(VLOOKUP(B96,'MAPA DE PREÇOS'!B:D,3,FALSE),"")</f>
        <v/>
      </c>
      <c r="E96" s="82" t="str">
        <f t="shared" ca="1" si="3"/>
        <v/>
      </c>
      <c r="F96" s="82" t="str">
        <f ca="1">IF($B95="","",IF($C96=$C93,INDEX('MAPA DE PREÇOS'!$H:$H,MATCH($B96,'MAPA DE PREÇOS'!$B:$B)-19),IF($C96=$C94,"Código","")))</f>
        <v/>
      </c>
      <c r="G96" s="145" t="str">
        <f ca="1">IF($B95="","",IF($C96=$C93,IF('BASE EDITAL'!$C$2="",INDEX('MAPA DE PREÇOS'!H:H,MATCH(EDITAL!B96,'MAPA DE PREÇOS'!B:B,0)+1),UPPER(INDEX('BASE EDITAL'!$C:$C,EDITAL!B96+1))),IF($C96=$C94,"Especificação do Objeto","")))</f>
        <v/>
      </c>
      <c r="H96" s="84" t="str">
        <f ca="1">IF($B95="","",IF($C96=$C93,INDEX('MAPA DE PREÇOS'!$M:$M,MATCH($B96,'MAPA DE PREÇOS'!$B:$B)-16),IF($C96=$C94,"Unidade","")))</f>
        <v/>
      </c>
      <c r="I96" s="84" t="str">
        <f ca="1">IF($B95="","",IF($C96=$C93,INDEX('MAPA DE PREÇOS'!$M:$M,MATCH($B96,'MAPA DE PREÇOS'!$B:$B)-17),IF($C96=$C94,"Quant.","")))</f>
        <v/>
      </c>
      <c r="J96" s="60" t="str">
        <f ca="1">IF(AND(COUNTBLANK($B93:$B95)=2,$B95="",$B94="",MAX(C:C)&gt;1),"Total Estimado",IF($B95="","",IF($C96=$C93,INDEX('MAPA DE PREÇOS'!$M:$M,MATCH($B96,'MAPA DE PREÇOS'!$B:$B)-19),IF($C96=$C94,"Valor Unit. (R$)",IF(AND($C96&lt;&gt;$C95,$J95&lt;&gt;""),IF(MAX(C:C)=1,"Total Estimado","Subtotal"),"")))))</f>
        <v/>
      </c>
      <c r="K96" s="75" t="str">
        <f ca="1">IFERROR(IF(AND(COUNTBLANK($B93:$B95)=2,$B95="",$B94="",MAX(C:C)&gt;1),SUM($K$3:K95)/2,IF($B95="","",IF($C96=$C93,ROUND(J96*I96,2),IF($C96=$C94,"Total Item (R$)",IF(AND($C96&lt;&gt;$C95,$J95&lt;&gt;""),SUMIFS(K:K,C:C,C95,J:J,"&lt;&gt;Subtotal"),""))))),"")</f>
        <v/>
      </c>
      <c r="L96" s="75" t="str">
        <f t="shared" ca="1" si="1"/>
        <v/>
      </c>
    </row>
    <row r="97" spans="2:12" x14ac:dyDescent="0.25">
      <c r="B97" s="41" t="str">
        <f ca="1">IFERROR(IF(C96=C93,IF(B96+1&lt;='MAPA DE PREÇOS'!$H$8,B96+1,""),B96),"")</f>
        <v/>
      </c>
      <c r="C97" s="41" t="str">
        <f ca="1">IFERROR(VLOOKUP(B97,'MAPA DE PREÇOS'!B:D,2,FALSE),"")</f>
        <v/>
      </c>
      <c r="D97" s="41" t="str">
        <f ca="1">IFERROR(VLOOKUP(B97,'MAPA DE PREÇOS'!B:D,3,FALSE),"")</f>
        <v/>
      </c>
      <c r="E97" s="82" t="str">
        <f t="shared" ca="1" si="3"/>
        <v/>
      </c>
      <c r="F97" s="82" t="str">
        <f ca="1">IF($B96="","",IF($C97=$C94,INDEX('MAPA DE PREÇOS'!$H:$H,MATCH($B97,'MAPA DE PREÇOS'!$B:$B)-19),IF($C97=$C95,"Código","")))</f>
        <v/>
      </c>
      <c r="G97" s="145" t="str">
        <f ca="1">IF($B96="","",IF($C97=$C94,IF('BASE EDITAL'!$C$2="",INDEX('MAPA DE PREÇOS'!H:H,MATCH(EDITAL!B97,'MAPA DE PREÇOS'!B:B,0)+1),UPPER(INDEX('BASE EDITAL'!$C:$C,EDITAL!B97+1))),IF($C97=$C95,"Especificação do Objeto","")))</f>
        <v/>
      </c>
      <c r="H97" s="84" t="str">
        <f ca="1">IF($B96="","",IF($C97=$C94,INDEX('MAPA DE PREÇOS'!$M:$M,MATCH($B97,'MAPA DE PREÇOS'!$B:$B)-16),IF($C97=$C95,"Unidade","")))</f>
        <v/>
      </c>
      <c r="I97" s="84" t="str">
        <f ca="1">IF($B96="","",IF($C97=$C94,INDEX('MAPA DE PREÇOS'!$M:$M,MATCH($B97,'MAPA DE PREÇOS'!$B:$B)-17),IF($C97=$C95,"Quant.","")))</f>
        <v/>
      </c>
      <c r="J97" s="60" t="str">
        <f ca="1">IF(AND(COUNTBLANK($B94:$B96)=2,$B96="",$B95="",MAX(C:C)&gt;1),"Total Estimado",IF($B96="","",IF($C97=$C94,INDEX('MAPA DE PREÇOS'!$M:$M,MATCH($B97,'MAPA DE PREÇOS'!$B:$B)-19),IF($C97=$C95,"Valor Unit. (R$)",IF(AND($C97&lt;&gt;$C96,$J96&lt;&gt;""),IF(MAX(C:C)=1,"Total Estimado","Subtotal"),"")))))</f>
        <v/>
      </c>
      <c r="K97" s="75" t="str">
        <f ca="1">IFERROR(IF(AND(COUNTBLANK($B94:$B96)=2,$B96="",$B95="",MAX(C:C)&gt;1),SUM($K$3:K96)/2,IF($B96="","",IF($C97=$C94,ROUND(J97*I97,2),IF($C97=$C95,"Total Item (R$)",IF(AND($C97&lt;&gt;$C96,$J96&lt;&gt;""),SUMIFS(K:K,C:C,C96,J:J,"&lt;&gt;Subtotal"),""))))),"")</f>
        <v/>
      </c>
      <c r="L97" s="75" t="str">
        <f t="shared" ca="1" si="1"/>
        <v/>
      </c>
    </row>
    <row r="98" spans="2:12" x14ac:dyDescent="0.25">
      <c r="B98" s="41" t="str">
        <f ca="1">IFERROR(IF(C97=C94,IF(B97+1&lt;='MAPA DE PREÇOS'!$H$8,B97+1,""),B97),"")</f>
        <v/>
      </c>
      <c r="C98" s="41" t="str">
        <f ca="1">IFERROR(VLOOKUP(B98,'MAPA DE PREÇOS'!B:D,2,FALSE),"")</f>
        <v/>
      </c>
      <c r="D98" s="41" t="str">
        <f ca="1">IFERROR(VLOOKUP(B98,'MAPA DE PREÇOS'!B:D,3,FALSE),"")</f>
        <v/>
      </c>
      <c r="E98" s="82" t="str">
        <f t="shared" ca="1" si="3"/>
        <v/>
      </c>
      <c r="F98" s="82" t="str">
        <f ca="1">IF($B97="","",IF($C98=$C95,INDEX('MAPA DE PREÇOS'!$H:$H,MATCH($B98,'MAPA DE PREÇOS'!$B:$B)-19),IF($C98=$C96,"Código","")))</f>
        <v/>
      </c>
      <c r="G98" s="145" t="str">
        <f ca="1">IF($B97="","",IF($C98=$C95,IF('BASE EDITAL'!$C$2="",INDEX('MAPA DE PREÇOS'!H:H,MATCH(EDITAL!B98,'MAPA DE PREÇOS'!B:B,0)+1),UPPER(INDEX('BASE EDITAL'!$C:$C,EDITAL!B98+1))),IF($C98=$C96,"Especificação do Objeto","")))</f>
        <v/>
      </c>
      <c r="H98" s="84" t="str">
        <f ca="1">IF($B97="","",IF($C98=$C95,INDEX('MAPA DE PREÇOS'!$M:$M,MATCH($B98,'MAPA DE PREÇOS'!$B:$B)-16),IF($C98=$C96,"Unidade","")))</f>
        <v/>
      </c>
      <c r="I98" s="84" t="str">
        <f ca="1">IF($B97="","",IF($C98=$C95,INDEX('MAPA DE PREÇOS'!$M:$M,MATCH($B98,'MAPA DE PREÇOS'!$B:$B)-17),IF($C98=$C96,"Quant.","")))</f>
        <v/>
      </c>
      <c r="J98" s="60" t="str">
        <f ca="1">IF(AND(COUNTBLANK($B95:$B97)=2,$B97="",$B96="",MAX(C:C)&gt;1),"Total Estimado",IF($B97="","",IF($C98=$C95,INDEX('MAPA DE PREÇOS'!$M:$M,MATCH($B98,'MAPA DE PREÇOS'!$B:$B)-19),IF($C98=$C96,"Valor Unit. (R$)",IF(AND($C98&lt;&gt;$C97,$J97&lt;&gt;""),IF(MAX(C:C)=1,"Total Estimado","Subtotal"),"")))))</f>
        <v/>
      </c>
      <c r="K98" s="75" t="str">
        <f ca="1">IFERROR(IF(AND(COUNTBLANK($B95:$B97)=2,$B97="",$B96="",MAX(C:C)&gt;1),SUM($K$3:K97)/2,IF($B97="","",IF($C98=$C95,ROUND(J98*I98,2),IF($C98=$C96,"Total Item (R$)",IF(AND($C98&lt;&gt;$C97,$J97&lt;&gt;""),SUMIFS(K:K,C:C,C97,J:J,"&lt;&gt;Subtotal"),""))))),"")</f>
        <v/>
      </c>
      <c r="L98" s="75" t="str">
        <f t="shared" ca="1" si="1"/>
        <v/>
      </c>
    </row>
    <row r="99" spans="2:12" x14ac:dyDescent="0.25">
      <c r="B99" s="41" t="str">
        <f ca="1">IFERROR(IF(C98=C95,IF(B98+1&lt;='MAPA DE PREÇOS'!$H$8,B98+1,""),B98),"")</f>
        <v/>
      </c>
      <c r="C99" s="41" t="str">
        <f ca="1">IFERROR(VLOOKUP(B99,'MAPA DE PREÇOS'!B:D,2,FALSE),"")</f>
        <v/>
      </c>
      <c r="D99" s="41" t="str">
        <f ca="1">IFERROR(VLOOKUP(B99,'MAPA DE PREÇOS'!B:D,3,FALSE),"")</f>
        <v/>
      </c>
      <c r="E99" s="82" t="str">
        <f t="shared" ca="1" si="3"/>
        <v/>
      </c>
      <c r="F99" s="82" t="str">
        <f ca="1">IF($B98="","",IF($C99=$C96,INDEX('MAPA DE PREÇOS'!$H:$H,MATCH($B99,'MAPA DE PREÇOS'!$B:$B)-19),IF($C99=$C97,"Código","")))</f>
        <v/>
      </c>
      <c r="G99" s="145" t="str">
        <f ca="1">IF($B98="","",IF($C99=$C96,IF('BASE EDITAL'!$C$2="",INDEX('MAPA DE PREÇOS'!H:H,MATCH(EDITAL!B99,'MAPA DE PREÇOS'!B:B,0)+1),UPPER(INDEX('BASE EDITAL'!$C:$C,EDITAL!B99+1))),IF($C99=$C97,"Especificação do Objeto","")))</f>
        <v/>
      </c>
      <c r="H99" s="84" t="str">
        <f ca="1">IF($B98="","",IF($C99=$C96,INDEX('MAPA DE PREÇOS'!$M:$M,MATCH($B99,'MAPA DE PREÇOS'!$B:$B)-16),IF($C99=$C97,"Unidade","")))</f>
        <v/>
      </c>
      <c r="I99" s="84" t="str">
        <f ca="1">IF($B98="","",IF($C99=$C96,INDEX('MAPA DE PREÇOS'!$M:$M,MATCH($B99,'MAPA DE PREÇOS'!$B:$B)-17),IF($C99=$C97,"Quant.","")))</f>
        <v/>
      </c>
      <c r="J99" s="60" t="str">
        <f ca="1">IF(AND(COUNTBLANK($B96:$B98)=2,$B98="",$B97="",MAX(C:C)&gt;1),"Total Estimado",IF($B98="","",IF($C99=$C96,INDEX('MAPA DE PREÇOS'!$M:$M,MATCH($B99,'MAPA DE PREÇOS'!$B:$B)-19),IF($C99=$C97,"Valor Unit. (R$)",IF(AND($C99&lt;&gt;$C98,$J98&lt;&gt;""),IF(MAX(C:C)=1,"Total Estimado","Subtotal"),"")))))</f>
        <v/>
      </c>
      <c r="K99" s="75" t="str">
        <f ca="1">IFERROR(IF(AND(COUNTBLANK($B96:$B98)=2,$B98="",$B97="",MAX(C:C)&gt;1),SUM($K$3:K98)/2,IF($B98="","",IF($C99=$C96,ROUND(J99*I99,2),IF($C99=$C97,"Total Item (R$)",IF(AND($C99&lt;&gt;$C98,$J98&lt;&gt;""),SUMIFS(K:K,C:C,C98,J:J,"&lt;&gt;Subtotal"),""))))),"")</f>
        <v/>
      </c>
      <c r="L99" s="75" t="str">
        <f t="shared" ca="1" si="1"/>
        <v/>
      </c>
    </row>
    <row r="100" spans="2:12" x14ac:dyDescent="0.25">
      <c r="B100" s="41" t="str">
        <f ca="1">IFERROR(IF(C99=C96,IF(B99+1&lt;='MAPA DE PREÇOS'!$H$8,B99+1,""),B99),"")</f>
        <v/>
      </c>
      <c r="C100" s="41" t="str">
        <f ca="1">IFERROR(VLOOKUP(B100,'MAPA DE PREÇOS'!B:D,2,FALSE),"")</f>
        <v/>
      </c>
      <c r="D100" s="41" t="str">
        <f ca="1">IFERROR(VLOOKUP(B100,'MAPA DE PREÇOS'!B:D,3,FALSE),"")</f>
        <v/>
      </c>
      <c r="E100" s="82" t="str">
        <f t="shared" ca="1" si="3"/>
        <v/>
      </c>
      <c r="F100" s="82" t="str">
        <f ca="1">IF($B99="","",IF($C100=$C97,INDEX('MAPA DE PREÇOS'!$H:$H,MATCH($B100,'MAPA DE PREÇOS'!$B:$B)-19),IF($C100=$C98,"Código","")))</f>
        <v/>
      </c>
      <c r="G100" s="145" t="str">
        <f ca="1">IF($B99="","",IF($C100=$C97,IF('BASE EDITAL'!$C$2="",INDEX('MAPA DE PREÇOS'!H:H,MATCH(EDITAL!B100,'MAPA DE PREÇOS'!B:B,0)+1),UPPER(INDEX('BASE EDITAL'!$C:$C,EDITAL!B100+1))),IF($C100=$C98,"Especificação do Objeto","")))</f>
        <v/>
      </c>
      <c r="H100" s="84" t="str">
        <f ca="1">IF($B99="","",IF($C100=$C97,INDEX('MAPA DE PREÇOS'!$M:$M,MATCH($B100,'MAPA DE PREÇOS'!$B:$B)-16),IF($C100=$C98,"Unidade","")))</f>
        <v/>
      </c>
      <c r="I100" s="84" t="str">
        <f ca="1">IF($B99="","",IF($C100=$C97,INDEX('MAPA DE PREÇOS'!$M:$M,MATCH($B100,'MAPA DE PREÇOS'!$B:$B)-17),IF($C100=$C98,"Quant.","")))</f>
        <v/>
      </c>
      <c r="J100" s="60" t="str">
        <f ca="1">IF(AND(COUNTBLANK($B97:$B99)=2,$B99="",$B98="",MAX(C:C)&gt;1),"Total Estimado",IF($B99="","",IF($C100=$C97,INDEX('MAPA DE PREÇOS'!$M:$M,MATCH($B100,'MAPA DE PREÇOS'!$B:$B)-19),IF($C100=$C98,"Valor Unit. (R$)",IF(AND($C100&lt;&gt;$C99,$J99&lt;&gt;""),IF(MAX(C:C)=1,"Total Estimado","Subtotal"),"")))))</f>
        <v/>
      </c>
      <c r="K100" s="75" t="str">
        <f ca="1">IFERROR(IF(AND(COUNTBLANK($B97:$B99)=2,$B99="",$B98="",MAX(C:C)&gt;1),SUM($K$3:K99)/2,IF($B99="","",IF($C100=$C97,ROUND(J100*I100,2),IF($C100=$C98,"Total Item (R$)",IF(AND($C100&lt;&gt;$C99,$J99&lt;&gt;""),SUMIFS(K:K,C:C,C99,J:J,"&lt;&gt;Subtotal"),""))))),"")</f>
        <v/>
      </c>
      <c r="L100" s="75" t="str">
        <f t="shared" ca="1" si="1"/>
        <v/>
      </c>
    </row>
    <row r="101" spans="2:12" x14ac:dyDescent="0.25">
      <c r="B101" s="41" t="str">
        <f ca="1">IFERROR(IF(C100=C97,IF(B100+1&lt;='MAPA DE PREÇOS'!$H$8,B100+1,""),B100),"")</f>
        <v/>
      </c>
      <c r="C101" s="41" t="str">
        <f ca="1">IFERROR(VLOOKUP(B101,'MAPA DE PREÇOS'!B:D,2,FALSE),"")</f>
        <v/>
      </c>
      <c r="D101" s="41" t="str">
        <f ca="1">IFERROR(VLOOKUP(B101,'MAPA DE PREÇOS'!B:D,3,FALSE),"")</f>
        <v/>
      </c>
      <c r="E101" s="82" t="str">
        <f t="shared" ref="E101:E107" ca="1" si="4">IF($B100="","",IF($C101=$C98,D101,IF($C101=$C99,"Item",IF(AND(MAX(C:C)&gt;1,$C101=$C100),CONCATENATE("LOTE ",C101),""))))</f>
        <v/>
      </c>
      <c r="F101" s="82" t="str">
        <f ca="1">IF($B100="","",IF($C101=$C98,INDEX('MAPA DE PREÇOS'!$H:$H,MATCH($B101,'MAPA DE PREÇOS'!$B:$B)-19),IF($C101=$C99,"Código","")))</f>
        <v/>
      </c>
      <c r="G101" s="145" t="str">
        <f ca="1">IF($B100="","",IF($C101=$C98,IF('BASE EDITAL'!$C$2="",INDEX('MAPA DE PREÇOS'!H:H,MATCH(EDITAL!B101,'MAPA DE PREÇOS'!B:B,0)+1),UPPER(INDEX('BASE EDITAL'!$C:$C,EDITAL!B101+1))),IF($C101=$C99,"Especificação do Objeto","")))</f>
        <v/>
      </c>
      <c r="H101" s="84" t="str">
        <f ca="1">IF($B100="","",IF($C101=$C98,INDEX('MAPA DE PREÇOS'!$M:$M,MATCH($B101,'MAPA DE PREÇOS'!$B:$B)-16),IF($C101=$C99,"Unidade","")))</f>
        <v/>
      </c>
      <c r="I101" s="84" t="str">
        <f ca="1">IF($B100="","",IF($C101=$C98,INDEX('MAPA DE PREÇOS'!$M:$M,MATCH($B101,'MAPA DE PREÇOS'!$B:$B)-17),IF($C101=$C99,"Quant.","")))</f>
        <v/>
      </c>
      <c r="J101" s="60" t="str">
        <f ca="1">IF(AND(COUNTBLANK($B98:$B100)=2,$B100="",$B99="",MAX(C:C)&gt;1),"Total Estimado",IF($B100="","",IF($C101=$C98,INDEX('MAPA DE PREÇOS'!$M:$M,MATCH($B101,'MAPA DE PREÇOS'!$B:$B)-19),IF($C101=$C99,"Valor Unit. (R$)",IF(AND($C101&lt;&gt;$C100,$J100&lt;&gt;""),IF(MAX(C:C)=1,"Total Estimado","Subtotal"),"")))))</f>
        <v/>
      </c>
      <c r="K101" s="75" t="str">
        <f ca="1">IFERROR(IF(AND(COUNTBLANK($B98:$B100)=2,$B100="",$B99="",MAX(C:C)&gt;1),SUM($K$3:K100)/2,IF($B100="","",IF($C101=$C98,ROUND(J101*I101,2),IF($C101=$C99,"Total Item (R$)",IF(AND($C101&lt;&gt;$C100,$J100&lt;&gt;""),SUMIFS(K:K,C:C,C100,J:J,"&lt;&gt;Subtotal"),""))))),"")</f>
        <v/>
      </c>
      <c r="L101" s="75" t="str">
        <f t="shared" ca="1" si="1"/>
        <v/>
      </c>
    </row>
    <row r="102" spans="2:12" x14ac:dyDescent="0.25">
      <c r="B102" s="41" t="str">
        <f ca="1">IFERROR(IF(C101=C98,IF(B101+1&lt;='MAPA DE PREÇOS'!$H$8,B101+1,""),B101),"")</f>
        <v/>
      </c>
      <c r="C102" s="41" t="str">
        <f ca="1">IFERROR(VLOOKUP(B102,'MAPA DE PREÇOS'!B:D,2,FALSE),"")</f>
        <v/>
      </c>
      <c r="D102" s="41" t="str">
        <f ca="1">IFERROR(VLOOKUP(B102,'MAPA DE PREÇOS'!B:D,3,FALSE),"")</f>
        <v/>
      </c>
      <c r="E102" s="82" t="str">
        <f t="shared" ca="1" si="4"/>
        <v/>
      </c>
      <c r="F102" s="82" t="str">
        <f ca="1">IF($B101="","",IF($C102=$C99,INDEX('MAPA DE PREÇOS'!$H:$H,MATCH($B102,'MAPA DE PREÇOS'!$B:$B)-19),IF($C102=$C100,"Código","")))</f>
        <v/>
      </c>
      <c r="G102" s="145" t="str">
        <f ca="1">IF($B101="","",IF($C102=$C99,IF('BASE EDITAL'!$C$2="",INDEX('MAPA DE PREÇOS'!H:H,MATCH(EDITAL!B102,'MAPA DE PREÇOS'!B:B,0)+1),UPPER(INDEX('BASE EDITAL'!$C:$C,EDITAL!B102+1))),IF($C102=$C100,"Especificação do Objeto","")))</f>
        <v/>
      </c>
      <c r="H102" s="84" t="str">
        <f ca="1">IF($B101="","",IF($C102=$C99,INDEX('MAPA DE PREÇOS'!$M:$M,MATCH($B102,'MAPA DE PREÇOS'!$B:$B)-16),IF($C102=$C100,"Unidade","")))</f>
        <v/>
      </c>
      <c r="I102" s="84" t="str">
        <f ca="1">IF($B101="","",IF($C102=$C99,INDEX('MAPA DE PREÇOS'!$M:$M,MATCH($B102,'MAPA DE PREÇOS'!$B:$B)-17),IF($C102=$C100,"Quant.","")))</f>
        <v/>
      </c>
      <c r="J102" s="60" t="str">
        <f ca="1">IF(AND(COUNTBLANK($B99:$B101)=2,$B101="",$B100="",MAX(C:C)&gt;1),"Total Estimado",IF($B101="","",IF($C102=$C99,INDEX('MAPA DE PREÇOS'!$M:$M,MATCH($B102,'MAPA DE PREÇOS'!$B:$B)-19),IF($C102=$C100,"Valor Unit. (R$)",IF(AND($C102&lt;&gt;$C101,$J101&lt;&gt;""),IF(MAX(C:C)=1,"Total Estimado","Subtotal"),"")))))</f>
        <v/>
      </c>
      <c r="K102" s="75" t="str">
        <f ca="1">IFERROR(IF(AND(COUNTBLANK($B99:$B101)=2,$B101="",$B100="",MAX(C:C)&gt;1),SUM($K$3:K101)/2,IF($B101="","",IF($C102=$C99,ROUND(J102*I102,2),IF($C102=$C100,"Total Item (R$)",IF(AND($C102&lt;&gt;$C101,$J101&lt;&gt;""),SUMIFS(K:K,C:C,C101,J:J,"&lt;&gt;Subtotal"),""))))),"")</f>
        <v/>
      </c>
      <c r="L102" s="75" t="str">
        <f t="shared" ca="1" si="1"/>
        <v/>
      </c>
    </row>
    <row r="103" spans="2:12" x14ac:dyDescent="0.25">
      <c r="B103" s="41" t="str">
        <f ca="1">IFERROR(IF(C102=C99,IF(B102+1&lt;='MAPA DE PREÇOS'!$H$8,B102+1,""),B102),"")</f>
        <v/>
      </c>
      <c r="C103" s="41" t="str">
        <f ca="1">IFERROR(VLOOKUP(B103,'MAPA DE PREÇOS'!B:D,2,FALSE),"")</f>
        <v/>
      </c>
      <c r="D103" s="41" t="str">
        <f ca="1">IFERROR(VLOOKUP(B103,'MAPA DE PREÇOS'!B:D,3,FALSE),"")</f>
        <v/>
      </c>
      <c r="E103" s="82" t="str">
        <f t="shared" ca="1" si="4"/>
        <v/>
      </c>
      <c r="F103" s="82" t="str">
        <f ca="1">IF($B102="","",IF($C103=$C100,INDEX('MAPA DE PREÇOS'!$H:$H,MATCH($B103,'MAPA DE PREÇOS'!$B:$B)-19),IF($C103=$C101,"Código","")))</f>
        <v/>
      </c>
      <c r="G103" s="145" t="str">
        <f ca="1">IF($B102="","",IF($C103=$C100,IF('BASE EDITAL'!$C$2="",INDEX('MAPA DE PREÇOS'!H:H,MATCH(EDITAL!B103,'MAPA DE PREÇOS'!B:B,0)+1),UPPER(INDEX('BASE EDITAL'!$C:$C,EDITAL!B103+1))),IF($C103=$C101,"Especificação do Objeto","")))</f>
        <v/>
      </c>
      <c r="H103" s="84" t="str">
        <f ca="1">IF($B102="","",IF($C103=$C100,INDEX('MAPA DE PREÇOS'!$M:$M,MATCH($B103,'MAPA DE PREÇOS'!$B:$B)-16),IF($C103=$C101,"Unidade","")))</f>
        <v/>
      </c>
      <c r="I103" s="84" t="str">
        <f ca="1">IF($B102="","",IF($C103=$C100,INDEX('MAPA DE PREÇOS'!$M:$M,MATCH($B103,'MAPA DE PREÇOS'!$B:$B)-17),IF($C103=$C101,"Quant.","")))</f>
        <v/>
      </c>
      <c r="J103" s="60" t="str">
        <f ca="1">IF(AND(COUNTBLANK($B100:$B102)=2,$B102="",$B101="",MAX(C:C)&gt;1),"Total Estimado",IF($B102="","",IF($C103=$C100,INDEX('MAPA DE PREÇOS'!$M:$M,MATCH($B103,'MAPA DE PREÇOS'!$B:$B)-19),IF($C103=$C101,"Valor Unit. (R$)",IF(AND($C103&lt;&gt;$C102,$J102&lt;&gt;""),IF(MAX(C:C)=1,"Total Estimado","Subtotal"),"")))))</f>
        <v/>
      </c>
      <c r="K103" s="75" t="str">
        <f ca="1">IFERROR(IF(AND(COUNTBLANK($B100:$B102)=2,$B102="",$B101="",MAX(C:C)&gt;1),SUM($K$3:K102)/2,IF($B102="","",IF($C103=$C100,ROUND(J103*I103,2),IF($C103=$C101,"Total Item (R$)",IF(AND($C103&lt;&gt;$C102,$J102&lt;&gt;""),SUMIFS(K:K,C:C,C102,J:J,"&lt;&gt;Subtotal"),""))))),"")</f>
        <v/>
      </c>
      <c r="L103" s="75" t="str">
        <f t="shared" ca="1" si="1"/>
        <v/>
      </c>
    </row>
    <row r="104" spans="2:12" x14ac:dyDescent="0.25">
      <c r="B104" s="41" t="str">
        <f ca="1">IFERROR(IF(C103=C100,IF(B103+1&lt;='MAPA DE PREÇOS'!$H$8,B103+1,""),B103),"")</f>
        <v/>
      </c>
      <c r="C104" s="41" t="str">
        <f ca="1">IFERROR(VLOOKUP(B104,'MAPA DE PREÇOS'!B:D,2,FALSE),"")</f>
        <v/>
      </c>
      <c r="D104" s="41" t="str">
        <f ca="1">IFERROR(VLOOKUP(B104,'MAPA DE PREÇOS'!B:D,3,FALSE),"")</f>
        <v/>
      </c>
      <c r="E104" s="82" t="str">
        <f t="shared" ca="1" si="4"/>
        <v/>
      </c>
      <c r="F104" s="82" t="str">
        <f ca="1">IF($B103="","",IF($C104=$C101,INDEX('MAPA DE PREÇOS'!$H:$H,MATCH($B104,'MAPA DE PREÇOS'!$B:$B)-19),IF($C104=$C102,"Código","")))</f>
        <v/>
      </c>
      <c r="G104" s="145" t="str">
        <f ca="1">IF($B103="","",IF($C104=$C101,IF('BASE EDITAL'!$C$2="",INDEX('MAPA DE PREÇOS'!H:H,MATCH(EDITAL!B104,'MAPA DE PREÇOS'!B:B,0)+1),UPPER(INDEX('BASE EDITAL'!$C:$C,EDITAL!B104+1))),IF($C104=$C102,"Especificação do Objeto","")))</f>
        <v/>
      </c>
      <c r="H104" s="84" t="str">
        <f ca="1">IF($B103="","",IF($C104=$C101,INDEX('MAPA DE PREÇOS'!$M:$M,MATCH($B104,'MAPA DE PREÇOS'!$B:$B)-16),IF($C104=$C102,"Unidade","")))</f>
        <v/>
      </c>
      <c r="I104" s="84" t="str">
        <f ca="1">IF($B103="","",IF($C104=$C101,INDEX('MAPA DE PREÇOS'!$M:$M,MATCH($B104,'MAPA DE PREÇOS'!$B:$B)-17),IF($C104=$C102,"Quant.","")))</f>
        <v/>
      </c>
      <c r="J104" s="60" t="str">
        <f ca="1">IF(AND(COUNTBLANK($B101:$B103)=2,$B103="",$B102="",MAX(C:C)&gt;1),"Total Estimado",IF($B103="","",IF($C104=$C101,INDEX('MAPA DE PREÇOS'!$M:$M,MATCH($B104,'MAPA DE PREÇOS'!$B:$B)-19),IF($C104=$C102,"Valor Unit. (R$)",IF(AND($C104&lt;&gt;$C103,$J103&lt;&gt;""),IF(MAX(C:C)=1,"Total Estimado","Subtotal"),"")))))</f>
        <v/>
      </c>
      <c r="K104" s="75" t="str">
        <f ca="1">IFERROR(IF(AND(COUNTBLANK($B101:$B103)=2,$B103="",$B102="",MAX(C:C)&gt;1),SUM($K$3:K103)/2,IF($B103="","",IF($C104=$C101,ROUND(J104*I104,2),IF($C104=$C102,"Total Item (R$)",IF(AND($C104&lt;&gt;$C103,$J103&lt;&gt;""),SUMIFS(K:K,C:C,C103,J:J,"&lt;&gt;Subtotal"),""))))),"")</f>
        <v/>
      </c>
      <c r="L104" s="75" t="str">
        <f t="shared" ca="1" si="1"/>
        <v/>
      </c>
    </row>
    <row r="105" spans="2:12" x14ac:dyDescent="0.25">
      <c r="B105" s="41" t="str">
        <f ca="1">IFERROR(IF(C104=C101,IF(B104+1&lt;='MAPA DE PREÇOS'!$H$8,B104+1,""),B104),"")</f>
        <v/>
      </c>
      <c r="C105" s="41" t="str">
        <f ca="1">IFERROR(VLOOKUP(B105,'MAPA DE PREÇOS'!B:D,2,FALSE),"")</f>
        <v/>
      </c>
      <c r="D105" s="41" t="str">
        <f ca="1">IFERROR(VLOOKUP(B105,'MAPA DE PREÇOS'!B:D,3,FALSE),"")</f>
        <v/>
      </c>
      <c r="E105" s="82" t="str">
        <f t="shared" ca="1" si="4"/>
        <v/>
      </c>
      <c r="F105" s="82" t="str">
        <f ca="1">IF($B104="","",IF($C105=$C102,INDEX('MAPA DE PREÇOS'!$H:$H,MATCH($B105,'MAPA DE PREÇOS'!$B:$B)-19),IF($C105=$C103,"Código","")))</f>
        <v/>
      </c>
      <c r="G105" s="145" t="str">
        <f ca="1">IF($B104="","",IF($C105=$C102,IF('BASE EDITAL'!$C$2="",INDEX('MAPA DE PREÇOS'!H:H,MATCH(EDITAL!B105,'MAPA DE PREÇOS'!B:B,0)+1),UPPER(INDEX('BASE EDITAL'!$C:$C,EDITAL!B105+1))),IF($C105=$C103,"Especificação do Objeto","")))</f>
        <v/>
      </c>
      <c r="H105" s="84" t="str">
        <f ca="1">IF($B104="","",IF($C105=$C102,INDEX('MAPA DE PREÇOS'!$M:$M,MATCH($B105,'MAPA DE PREÇOS'!$B:$B)-16),IF($C105=$C103,"Unidade","")))</f>
        <v/>
      </c>
      <c r="I105" s="84" t="str">
        <f ca="1">IF($B104="","",IF($C105=$C102,INDEX('MAPA DE PREÇOS'!$M:$M,MATCH($B105,'MAPA DE PREÇOS'!$B:$B)-17),IF($C105=$C103,"Quant.","")))</f>
        <v/>
      </c>
      <c r="J105" s="60" t="str">
        <f ca="1">IF(AND(COUNTBLANK($B102:$B104)=2,$B104="",$B103="",MAX(C:C)&gt;1),"Total Estimado",IF($B104="","",IF($C105=$C102,INDEX('MAPA DE PREÇOS'!$M:$M,MATCH($B105,'MAPA DE PREÇOS'!$B:$B)-19),IF($C105=$C103,"Valor Unit. (R$)",IF(AND($C105&lt;&gt;$C104,$J104&lt;&gt;""),IF(MAX(C:C)=1,"Total Estimado","Subtotal"),"")))))</f>
        <v/>
      </c>
      <c r="K105" s="75" t="str">
        <f ca="1">IFERROR(IF(AND(COUNTBLANK($B102:$B104)=2,$B104="",$B103="",MAX(C:C)&gt;1),SUM($K$3:K104)/2,IF($B104="","",IF($C105=$C102,ROUND(J105*I105,2),IF($C105=$C103,"Total Item (R$)",IF(AND($C105&lt;&gt;$C104,$J104&lt;&gt;""),SUMIFS(K:K,C:C,C104,J:J,"&lt;&gt;Subtotal"),""))))),"")</f>
        <v/>
      </c>
      <c r="L105" s="75" t="str">
        <f t="shared" ca="1" si="1"/>
        <v/>
      </c>
    </row>
    <row r="106" spans="2:12" x14ac:dyDescent="0.25">
      <c r="B106" s="41" t="str">
        <f ca="1">IFERROR(IF(C105=C102,IF(B105+1&lt;='MAPA DE PREÇOS'!$H$8,B105+1,""),B105),"")</f>
        <v/>
      </c>
      <c r="C106" s="41" t="str">
        <f ca="1">IFERROR(VLOOKUP(B106,'MAPA DE PREÇOS'!B:D,2,FALSE),"")</f>
        <v/>
      </c>
      <c r="D106" s="41" t="str">
        <f ca="1">IFERROR(VLOOKUP(B106,'MAPA DE PREÇOS'!B:D,3,FALSE),"")</f>
        <v/>
      </c>
      <c r="E106" s="82" t="str">
        <f t="shared" ca="1" si="4"/>
        <v/>
      </c>
      <c r="F106" s="82" t="str">
        <f ca="1">IF($B105="","",IF($C106=$C103,INDEX('MAPA DE PREÇOS'!$H:$H,MATCH($B106,'MAPA DE PREÇOS'!$B:$B)-19),IF($C106=$C104,"Código","")))</f>
        <v/>
      </c>
      <c r="G106" s="145" t="str">
        <f ca="1">IF($B105="","",IF($C106=$C103,IF('BASE EDITAL'!$C$2="",INDEX('MAPA DE PREÇOS'!H:H,MATCH(EDITAL!B106,'MAPA DE PREÇOS'!B:B,0)+1),UPPER(INDEX('BASE EDITAL'!$C:$C,EDITAL!B106+1))),IF($C106=$C104,"Especificação do Objeto","")))</f>
        <v/>
      </c>
      <c r="H106" s="84" t="str">
        <f ca="1">IF($B105="","",IF($C106=$C103,INDEX('MAPA DE PREÇOS'!$M:$M,MATCH($B106,'MAPA DE PREÇOS'!$B:$B)-16),IF($C106=$C104,"Unidade","")))</f>
        <v/>
      </c>
      <c r="I106" s="84" t="str">
        <f ca="1">IF($B105="","",IF($C106=$C103,INDEX('MAPA DE PREÇOS'!$M:$M,MATCH($B106,'MAPA DE PREÇOS'!$B:$B)-17),IF($C106=$C104,"Quant.","")))</f>
        <v/>
      </c>
      <c r="J106" s="60" t="str">
        <f ca="1">IF(AND(COUNTBLANK($B103:$B105)=2,$B105="",$B104="",MAX(C:C)&gt;1),"Total Estimado",IF($B105="","",IF($C106=$C103,INDEX('MAPA DE PREÇOS'!$M:$M,MATCH($B106,'MAPA DE PREÇOS'!$B:$B)-19),IF($C106=$C104,"Valor Unit. (R$)",IF(AND($C106&lt;&gt;$C105,$J105&lt;&gt;""),IF(MAX(C:C)=1,"Total Estimado","Subtotal"),"")))))</f>
        <v/>
      </c>
      <c r="K106" s="75" t="str">
        <f ca="1">IFERROR(IF(AND(COUNTBLANK($B103:$B105)=2,$B105="",$B104="",MAX(C:C)&gt;1),SUM($K$3:K105)/2,IF($B105="","",IF($C106=$C103,ROUND(J106*I106,2),IF($C106=$C104,"Total Item (R$)",IF(AND($C106&lt;&gt;$C105,$J105&lt;&gt;""),SUMIFS(K:K,C:C,C105,J:J,"&lt;&gt;Subtotal"),""))))),"")</f>
        <v/>
      </c>
      <c r="L106" s="75" t="str">
        <f t="shared" ca="1" si="1"/>
        <v/>
      </c>
    </row>
    <row r="107" spans="2:12" x14ac:dyDescent="0.25">
      <c r="B107" s="41" t="str">
        <f ca="1">IFERROR(IF(C106=C103,IF(B106+1&lt;='MAPA DE PREÇOS'!$H$8,B106+1,""),B106),"")</f>
        <v/>
      </c>
      <c r="C107" s="41" t="str">
        <f ca="1">IFERROR(VLOOKUP(B107,'MAPA DE PREÇOS'!B:D,2,FALSE),"")</f>
        <v/>
      </c>
      <c r="D107" s="41" t="str">
        <f ca="1">IFERROR(VLOOKUP(B107,'MAPA DE PREÇOS'!B:D,3,FALSE),"")</f>
        <v/>
      </c>
      <c r="E107" s="82" t="str">
        <f t="shared" ca="1" si="4"/>
        <v/>
      </c>
      <c r="F107" s="82" t="str">
        <f ca="1">IF($B106="","",IF($C107=$C104,INDEX('MAPA DE PREÇOS'!$H:$H,MATCH($B107,'MAPA DE PREÇOS'!$B:$B)-19),IF($C107=$C105,"Código","")))</f>
        <v/>
      </c>
      <c r="G107" s="145" t="str">
        <f ca="1">IF($B106="","",IF($C107=$C104,IF('BASE EDITAL'!$C$2="",INDEX('MAPA DE PREÇOS'!H:H,MATCH(EDITAL!B107,'MAPA DE PREÇOS'!B:B,0)+1),UPPER(INDEX('BASE EDITAL'!$C:$C,EDITAL!B107+1))),IF($C107=$C105,"Especificação do Objeto","")))</f>
        <v/>
      </c>
      <c r="H107" s="84" t="str">
        <f ca="1">IF($B106="","",IF($C107=$C104,INDEX('MAPA DE PREÇOS'!$M:$M,MATCH($B107,'MAPA DE PREÇOS'!$B:$B)-16),IF($C107=$C105,"Unidade","")))</f>
        <v/>
      </c>
      <c r="I107" s="84" t="str">
        <f ca="1">IF($B106="","",IF($C107=$C104,INDEX('MAPA DE PREÇOS'!$M:$M,MATCH($B107,'MAPA DE PREÇOS'!$B:$B)-17),IF($C107=$C105,"Quant.","")))</f>
        <v/>
      </c>
      <c r="J107" s="60" t="str">
        <f ca="1">IF(AND(COUNTBLANK($B104:$B106)=2,$B106="",$B105="",MAX(C:C)&gt;1),"Total Estimado",IF($B106="","",IF($C107=$C104,INDEX('MAPA DE PREÇOS'!$M:$M,MATCH($B107,'MAPA DE PREÇOS'!$B:$B)-19),IF($C107=$C105,"Valor Unit. (R$)",IF(AND($C107&lt;&gt;$C106,$J106&lt;&gt;""),IF(MAX(C:C)=1,"Total Estimado","Subtotal"),"")))))</f>
        <v/>
      </c>
      <c r="K107" s="75" t="str">
        <f ca="1">IFERROR(IF(AND(COUNTBLANK($B104:$B106)=2,$B106="",$B105="",MAX(C:C)&gt;1),SUM($K$3:K106)/2,IF($B106="","",IF($C107=$C104,ROUND(J107*I107,2),IF($C107=$C105,"Total Item (R$)",IF(AND($C107&lt;&gt;$C106,$J106&lt;&gt;""),SUMIFS(K:K,C:C,C106,J:J,"&lt;&gt;Subtotal"),""))))),"")</f>
        <v/>
      </c>
      <c r="L107" s="75" t="str">
        <f t="shared" ca="1"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8" t="s">
        <v>305</v>
      </c>
      <c r="F2" s="249"/>
      <c r="G2" s="249"/>
      <c r="H2" s="249"/>
      <c r="I2" s="249"/>
      <c r="J2" s="249"/>
      <c r="K2" s="249"/>
      <c r="L2" s="250"/>
      <c r="M2" s="110"/>
    </row>
    <row r="3" spans="2:37" ht="21" x14ac:dyDescent="0.35">
      <c r="E3" s="240" t="str">
        <f>'MAPA DE PREÇOS'!H5</f>
        <v>SECRETARIA MUNICIPAL DA SAÚDE (SMS)</v>
      </c>
      <c r="F3" s="241"/>
      <c r="G3" s="241"/>
      <c r="H3" s="241"/>
      <c r="I3" s="241"/>
      <c r="J3" s="241"/>
      <c r="K3" s="241"/>
      <c r="L3" s="242"/>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t="str">
        <f ca="1">IFERROR(VLOOKUP(B5,'MAPA DE PREÇOS'!B:D,2,FALSE),"")</f>
        <v/>
      </c>
      <c r="D5" s="41">
        <f ca="1">IFERROR(VLOOKUP(B5,'MAPA DE PREÇOS'!B:D,3,FALSE),"")</f>
        <v>1</v>
      </c>
      <c r="E5" s="251" t="s">
        <v>358</v>
      </c>
      <c r="F5" s="252"/>
      <c r="G5" s="252"/>
      <c r="H5" s="252"/>
      <c r="I5" s="252"/>
      <c r="J5" s="252"/>
      <c r="K5" s="252"/>
      <c r="L5" s="253"/>
      <c r="M5" s="82"/>
    </row>
    <row r="6" spans="2:37" x14ac:dyDescent="0.25">
      <c r="B6" s="41">
        <f ca="1">IFERROR(IF(C5=C2,IF(B5+1&lt;='MAPA DE PREÇOS'!$H$8,B5+1,""),B5),"")</f>
        <v>2</v>
      </c>
      <c r="C6" s="41" t="str">
        <f ca="1">IFERROR(VLOOKUP(B6,'MAPA DE PREÇOS'!B:D,2,FALSE),"")</f>
        <v/>
      </c>
      <c r="D6" s="41">
        <f ca="1">IFERROR(VLOOKUP(B6,'MAPA DE PREÇOS'!B:D,3,FALSE),"")</f>
        <v>1</v>
      </c>
      <c r="E6" s="82"/>
      <c r="F6" s="82"/>
      <c r="G6" s="83"/>
      <c r="H6" s="84"/>
      <c r="I6" s="84"/>
      <c r="J6" s="60"/>
      <c r="K6" s="75"/>
      <c r="L6" s="108"/>
      <c r="M6" s="108"/>
    </row>
    <row r="7" spans="2:37" x14ac:dyDescent="0.25">
      <c r="B7" s="41">
        <f ca="1">IFERROR(IF(C6=C3,IF(B6+1&lt;='MAPA DE PREÇOS'!$H$8,B6+1,""),B6),"")</f>
        <v>3</v>
      </c>
      <c r="C7" s="41" t="str">
        <f ca="1">IFERROR(VLOOKUP(B7,'MAPA DE PREÇOS'!B:D,2,FALSE),"")</f>
        <v/>
      </c>
      <c r="D7" s="41">
        <f ca="1">IFERROR(VLOOKUP(B7,'MAPA DE PREÇOS'!B:D,3,FALSE),"")</f>
        <v>1</v>
      </c>
      <c r="E7" s="82" t="s">
        <v>25</v>
      </c>
      <c r="F7" s="82" t="s">
        <v>355</v>
      </c>
      <c r="G7" s="83" t="s">
        <v>356</v>
      </c>
      <c r="H7" s="84" t="s">
        <v>28</v>
      </c>
      <c r="I7" s="84" t="s">
        <v>29</v>
      </c>
      <c r="J7" s="60" t="s">
        <v>30</v>
      </c>
      <c r="K7" s="75" t="s">
        <v>357</v>
      </c>
      <c r="L7" s="108" t="s">
        <v>353</v>
      </c>
      <c r="M7" s="108"/>
      <c r="N7" s="246" t="s">
        <v>354</v>
      </c>
      <c r="O7" s="247"/>
      <c r="P7" s="246" t="s">
        <v>364</v>
      </c>
      <c r="Q7" s="247"/>
      <c r="R7" s="246" t="s">
        <v>365</v>
      </c>
      <c r="S7" s="247"/>
      <c r="T7" s="246" t="s">
        <v>366</v>
      </c>
      <c r="U7" s="247"/>
      <c r="V7" s="246" t="s">
        <v>367</v>
      </c>
      <c r="W7" s="247"/>
      <c r="X7" s="246" t="s">
        <v>368</v>
      </c>
      <c r="Y7" s="247"/>
      <c r="Z7" s="246" t="s">
        <v>369</v>
      </c>
      <c r="AA7" s="247"/>
      <c r="AB7" s="246" t="s">
        <v>370</v>
      </c>
      <c r="AC7" s="247"/>
      <c r="AD7" s="246" t="s">
        <v>371</v>
      </c>
      <c r="AE7" s="247"/>
      <c r="AF7" s="246" t="s">
        <v>372</v>
      </c>
      <c r="AG7" s="247"/>
      <c r="AH7" s="246" t="s">
        <v>373</v>
      </c>
      <c r="AI7" s="247"/>
      <c r="AJ7" s="246" t="s">
        <v>374</v>
      </c>
      <c r="AK7" s="247"/>
    </row>
    <row r="8" spans="2:37" x14ac:dyDescent="0.25">
      <c r="B8" s="41">
        <f ca="1">IFERROR(IF(C7=C4,IF(B7+1&lt;='MAPA DE PREÇOS'!$H$8,B7+1,""),B7),"")</f>
        <v>3</v>
      </c>
      <c r="C8" s="41" t="str">
        <f ca="1">IFERROR(VLOOKUP(B8,'MAPA DE PREÇOS'!B:D,2,FALSE),"")</f>
        <v/>
      </c>
      <c r="D8" s="41">
        <f ca="1">IFERROR(VLOOKUP(B8,'MAPA DE PREÇOS'!B:D,3,FALSE),"")</f>
        <v>1</v>
      </c>
      <c r="E8" s="82">
        <f t="shared" ref="E8:E39" ca="1" si="0">IF($B7="","",IF($C8=$C5,D8,IF($C8=$C6,"Item",IF(AND(MAX(C:C)&gt;1,$C8=$C7),CONCATENATE("LOTE ",C8),""))))</f>
        <v>1</v>
      </c>
      <c r="F8" s="82">
        <f ca="1">IF($B7="","",IF($C8=$C5,INDEX('MAPA DE PREÇOS'!$H:$H,MATCH($B8,'MAPA DE PREÇOS'!$B:$B)-19),IF($C8=$C6,"Código","")))</f>
        <v>0</v>
      </c>
      <c r="G8" s="83" t="str">
        <f ca="1">IF($B7="","",IF($C8=$C5,IF('BASE EDITAL'!$C$2="",INDEX('MAPA DE PREÇOS'!H:H,MATCH(EDITAL!B8,'MAPA DE PREÇOS'!B:B,0)+1),UPPER(INDEX('BASE EDITAL'!$C:$C,EDITAL!B8+1))),IF($C8=$C6,"Especificação do Objeto","")))</f>
        <v>Folha 3</v>
      </c>
      <c r="H8" s="84">
        <f ca="1">IF($B7="","",IF($C8=$C5,INDEX('MAPA DE PREÇOS'!$M:$M,MATCH($B8,'MAPA DE PREÇOS'!$B:$B)-16),IF($C8=$C6,"Unidade","")))</f>
        <v>0</v>
      </c>
      <c r="I8" s="84">
        <f ca="1">IF($B7="","",IF($C8=$C5,INDEX('MAPA DE PREÇOS'!$M:$M,MATCH($B8,'MAPA DE PREÇOS'!$B:$B)-17),IF($C8=$C6,"Quant.","")))</f>
        <v>46000</v>
      </c>
      <c r="J8" s="60">
        <f ca="1">IF(J7="Total Mensal","Total Acumulado",IF($B7="","",IF($C8=$C5,INDEX('MAPA DE PREÇOS'!$M:$M,MATCH($B8,'MAPA DE PREÇOS'!$B:$B)-19),IF($C8=$C6,"Valor Unit. (R$)",IF(AND($C8&lt;&gt;$C7,$J7&lt;&gt;""),"Total Mensal","")))))</f>
        <v>0.54949999999999999</v>
      </c>
      <c r="K8" s="75">
        <f ca="1">IF(J8="","",IF(J8="Total Mensal","-",IF(J8="Total Acumulado",SUM(K$7:K7),I8*J8)))</f>
        <v>25277</v>
      </c>
      <c r="L8" s="112" t="e">
        <f ca="1">IF(J8="","",IF(J8="Total Mensal","-",IF(J8="Total Acumulado",SUM(L$7:L7),K8/SUMIF(J:J,"Total Acumulado",K:K))))</f>
        <v>#DIV/0!</v>
      </c>
      <c r="M8" s="108"/>
      <c r="N8" s="112">
        <f ca="1">IF($J8="","",IF($J8="Total Mensal",SUM(O$7:O7)/VLOOKUP("Total Acumulado",$J:$K,2,FALSE),IF($J8="Total Acumulado",N7+L8+IF(L$7="% Item",-1,0),0%)))</f>
        <v>0</v>
      </c>
      <c r="O8" s="109">
        <f ca="1">IF($J8="","",IF($J8="Total Mensal",SUM(O$7:O7),IF($J8="Total Acumulado",SUM(O6:O$7)+M8,IFERROR(N8*$K8,0))))</f>
        <v>0</v>
      </c>
      <c r="P8" s="112">
        <f ca="1">IF($J8="","",IF($J8="Total Mensal",SUM(Q$7:Q7)/VLOOKUP("Total Acumulado",$J:$K,2,FALSE),IF($J8="Total Acumulado",P7+N8+IF(N$7="% Item",-1,0),0%)))</f>
        <v>0</v>
      </c>
      <c r="Q8" s="109">
        <f ca="1">IF($J8="","",IF($J8="Total Mensal",SUM(Q$7:Q7),IF($J8="Total Acumulado",SUM(Q6:Q$7)+O8,IFERROR(P8*$K8,0))))</f>
        <v>0</v>
      </c>
      <c r="R8" s="112">
        <f ca="1">IF($J8="","",IF($J8="Total Mensal",SUM(S$7:S7)/VLOOKUP("Total Acumulado",$J:$K,2,FALSE),IF($J8="Total Acumulado",R7+P8+IF(P$7="% Item",-1,0),0%)))</f>
        <v>0</v>
      </c>
      <c r="S8" s="109">
        <f ca="1">IF($J8="","",IF($J8="Total Mensal",SUM(S$7:S7),IF($J8="Total Acumulado",SUM(S6:S$7)+Q8,IFERROR(R8*$K8,0))))</f>
        <v>0</v>
      </c>
      <c r="T8" s="112">
        <f ca="1">IF($J8="","",IF($J8="Total Mensal",SUM(U$7:U7)/VLOOKUP("Total Acumulado",$J:$K,2,FALSE),IF($J8="Total Acumulado",T7+R8+IF(R$7="% Item",-1,0),0%)))</f>
        <v>0</v>
      </c>
      <c r="U8" s="109">
        <f ca="1">IF($J8="","",IF($J8="Total Mensal",SUM(U$7:U7),IF($J8="Total Acumulado",SUM(U6:U$7)+S8,IFERROR(T8*$K8,0))))</f>
        <v>0</v>
      </c>
      <c r="V8" s="112">
        <f ca="1">IF($J8="","",IF($J8="Total Mensal",SUM(W$7:W7)/VLOOKUP("Total Acumulado",$J:$K,2,FALSE),IF($J8="Total Acumulado",V7+T8+IF(T$7="% Item",-1,0),0%)))</f>
        <v>0</v>
      </c>
      <c r="W8" s="109">
        <f ca="1">IF($J8="","",IF($J8="Total Mensal",SUM(W$7:W7),IF($J8="Total Acumulado",SUM(W6:W$7)+U8,IFERROR(V8*$K8,0))))</f>
        <v>0</v>
      </c>
      <c r="X8" s="112">
        <f ca="1">IF($J8="","",IF($J8="Total Mensal",SUM(Y$7:Y7)/VLOOKUP("Total Acumulado",$J:$K,2,FALSE),IF($J8="Total Acumulado",X7+V8+IF(V$7="% Item",-1,0),0%)))</f>
        <v>0</v>
      </c>
      <c r="Y8" s="109">
        <f ca="1">IF($J8="","",IF($J8="Total Mensal",SUM(Y$7:Y7),IF($J8="Total Acumulado",SUM(Y6:Y$7)+W8,IFERROR(X8*$K8,0))))</f>
        <v>0</v>
      </c>
      <c r="Z8" s="112">
        <f ca="1">IF($J8="","",IF($J8="Total Mensal",SUM(AA$7:AA7)/VLOOKUP("Total Acumulado",$J:$K,2,FALSE),IF($J8="Total Acumulado",Z7+X8+IF(X$7="% Item",-1,0),0%)))</f>
        <v>0</v>
      </c>
      <c r="AA8" s="109">
        <f ca="1">IF($J8="","",IF($J8="Total Mensal",SUM(AA$7:AA7),IF($J8="Total Acumulado",SUM(AA6:AA$7)+Y8,IFERROR(Z8*$K8,0))))</f>
        <v>0</v>
      </c>
      <c r="AB8" s="112">
        <f ca="1">IF($J8="","",IF($J8="Total Mensal",SUM(AC$7:AC7)/VLOOKUP("Total Acumulado",$J:$K,2,FALSE),IF($J8="Total Acumulado",AB7+Z8+IF(Z$7="% Item",-1,0),0%)))</f>
        <v>0</v>
      </c>
      <c r="AC8" s="109">
        <f ca="1">IF($J8="","",IF($J8="Total Mensal",SUM(AC$7:AC7),IF($J8="Total Acumulado",SUM(AC6:AC$7)+AA8,IFERROR(AB8*$K8,0))))</f>
        <v>0</v>
      </c>
      <c r="AD8" s="112">
        <f ca="1">IF($J8="","",IF($J8="Total Mensal",SUM(AE$7:AE7)/VLOOKUP("Total Acumulado",$J:$K,2,FALSE),IF($J8="Total Acumulado",AD7+AB8+IF(AB$7="% Item",-1,0),0%)))</f>
        <v>0</v>
      </c>
      <c r="AE8" s="109">
        <f ca="1">IF($J8="","",IF($J8="Total Mensal",SUM(AE$7:AE7),IF($J8="Total Acumulado",SUM(AE6:AE$7)+AC8,IFERROR(AD8*$K8,0))))</f>
        <v>0</v>
      </c>
      <c r="AF8" s="112">
        <f ca="1">IF($J8="","",IF($J8="Total Mensal",SUM(AG$7:AG7)/VLOOKUP("Total Acumulado",$J:$K,2,FALSE),IF($J8="Total Acumulado",AF7+AD8+IF(AD$7="% Item",-1,0),0%)))</f>
        <v>0</v>
      </c>
      <c r="AG8" s="109">
        <f ca="1">IF($J8="","",IF($J8="Total Mensal",SUM(AG$7:AG7),IF($J8="Total Acumulado",SUM(AG6:AG$7)+AE8,IFERROR(AF8*$K8,0))))</f>
        <v>0</v>
      </c>
      <c r="AH8" s="112">
        <f ca="1">IF($J8="","",IF($J8="Total Mensal",SUM(AI$7:AI7)/VLOOKUP("Total Acumulado",$J:$K,2,FALSE),IF($J8="Total Acumulado",AH7+AF8+IF(AF$7="% Item",-1,0),0%)))</f>
        <v>0</v>
      </c>
      <c r="AI8" s="109">
        <f ca="1">IF($J8="","",IF($J8="Total Mensal",SUM(AI$7:AI7),IF($J8="Total Acumulado",SUM(AI6:AI$7)+AG8,IFERROR(AH8*$K8,0))))</f>
        <v>0</v>
      </c>
      <c r="AJ8" s="112">
        <f ca="1">IF($J8="","",IF($J8="Total Mensal",SUM(AK$7:AK7)/VLOOKUP("Total Acumulado",$J:$K,2,FALSE),IF($J8="Total Acumulado",AJ7+AH8+IF(AH$7="% Item",-1,0),0%)))</f>
        <v>0</v>
      </c>
      <c r="AK8" s="109">
        <f ca="1">IF($J8="","",IF($J8="Total Mensal",SUM(AK$7:AK7),IF($J8="Total Acumulado",SUM(AK6:AK$7)+AI8,IFERROR(AJ8*$K8,0))))</f>
        <v>0</v>
      </c>
    </row>
    <row r="9" spans="2:37" x14ac:dyDescent="0.25">
      <c r="B9" s="41">
        <f ca="1">IFERROR(IF(C8=C5,IF(B8+1&lt;='MAPA DE PREÇOS'!$H$8,B8+1,""),B8),"")</f>
        <v>4</v>
      </c>
      <c r="C9" s="41" t="str">
        <f ca="1">IFERROR(VLOOKUP(B9,'MAPA DE PREÇOS'!B:D,2,FALSE),"")</f>
        <v/>
      </c>
      <c r="D9" s="41">
        <f ca="1">IFERROR(VLOOKUP(B9,'MAPA DE PREÇOS'!B:D,3,FALSE),"")</f>
        <v>1</v>
      </c>
      <c r="E9" s="82">
        <f t="shared" ca="1" si="0"/>
        <v>1</v>
      </c>
      <c r="F9" s="82">
        <f ca="1">IF($B8="","",IF($C9=$C6,INDEX('MAPA DE PREÇOS'!$H:$H,MATCH($B9,'MAPA DE PREÇOS'!$B:$B)-19),IF($C9=$C7,"Código","")))</f>
        <v>0</v>
      </c>
      <c r="G9" s="83" t="str">
        <f ca="1">IF($B8="","",IF($C9=$C6,IF('BASE EDITAL'!$C$2="",INDEX('MAPA DE PREÇOS'!H:H,MATCH(EDITAL!B9,'MAPA DE PREÇOS'!B:B,0)+1),UPPER(INDEX('BASE EDITAL'!$C:$C,EDITAL!B9+1))),IF($C9=$C7,"Especificação do Objeto","")))</f>
        <v>Folha 4</v>
      </c>
      <c r="H9" s="84">
        <f ca="1">IF($B8="","",IF($C9=$C6,INDEX('MAPA DE PREÇOS'!$M:$M,MATCH($B9,'MAPA DE PREÇOS'!$B:$B)-16),IF($C9=$C7,"Unidade","")))</f>
        <v>0</v>
      </c>
      <c r="I9" s="84">
        <f ca="1">IF($B8="","",IF($C9=$C6,INDEX('MAPA DE PREÇOS'!$M:$M,MATCH($B9,'MAPA DE PREÇOS'!$B:$B)-17),IF($C9=$C7,"Quant.","")))</f>
        <v>5000</v>
      </c>
      <c r="J9" s="60">
        <f ca="1">IF(J8="Total Mensal","Total Acumulado",IF($B8="","",IF($C9=$C6,INDEX('MAPA DE PREÇOS'!$M:$M,MATCH($B9,'MAPA DE PREÇOS'!$B:$B)-19),IF($C9=$C7,"Valor Unit. (R$)",IF(AND($C9&lt;&gt;$C8,$J8&lt;&gt;""),"Total Mensal","")))))</f>
        <v>0.42280000000000001</v>
      </c>
      <c r="K9" s="75">
        <f ca="1">IF(J9="","",IF(J9="Total Mensal","-",IF(J9="Total Acumulado",SUM(K$7:K8),I9*J9)))</f>
        <v>2114</v>
      </c>
      <c r="L9" s="112" t="e">
        <f ca="1">IF(J9="","",IF(J9="Total Mensal","-",IF(J9="Total Acumulado",SUM(L$7:L8),K9/SUMIF(J:J,"Total Acumulado",K:K))))</f>
        <v>#DIV/0!</v>
      </c>
      <c r="M9" s="108"/>
      <c r="N9" s="112">
        <f ca="1">IF($J9="","",IF($J9="Total Mensal",SUM(O$7:O8)/VLOOKUP("Total Acumulado",$J:$K,2,FALSE),IF($J9="Total Acumulado",N8+L9+IF(L$7="% Item",-1,0),0%)))</f>
        <v>0</v>
      </c>
      <c r="O9" s="109">
        <f ca="1">IF($J9="","",IF($J9="Total Mensal",SUM(O$7:O8),IF($J9="Total Acumulado",SUM(O7:O$7)+M9,IFERROR(N9*$K9,0))))</f>
        <v>0</v>
      </c>
      <c r="P9" s="112">
        <f ca="1">IF($J9="","",IF($J9="Total Mensal",SUM(Q$7:Q8)/VLOOKUP("Total Acumulado",$J:$K,2,FALSE),IF($J9="Total Acumulado",P8+N9+IF(N$7="% Item",-1,0),0%)))</f>
        <v>0</v>
      </c>
      <c r="Q9" s="109">
        <f ca="1">IF($J9="","",IF($J9="Total Mensal",SUM(Q$7:Q8),IF($J9="Total Acumulado",SUM(Q7:Q$7)+O9,IFERROR(P9*$K9,0))))</f>
        <v>0</v>
      </c>
      <c r="R9" s="112">
        <f ca="1">IF($J9="","",IF($J9="Total Mensal",SUM(S$7:S8)/VLOOKUP("Total Acumulado",$J:$K,2,FALSE),IF($J9="Total Acumulado",R8+P9+IF(P$7="% Item",-1,0),0%)))</f>
        <v>0</v>
      </c>
      <c r="S9" s="109">
        <f ca="1">IF($J9="","",IF($J9="Total Mensal",SUM(S$7:S8),IF($J9="Total Acumulado",SUM(S7:S$7)+Q9,IFERROR(R9*$K9,0))))</f>
        <v>0</v>
      </c>
      <c r="T9" s="112">
        <f ca="1">IF($J9="","",IF($J9="Total Mensal",SUM(U$7:U8)/VLOOKUP("Total Acumulado",$J:$K,2,FALSE),IF($J9="Total Acumulado",T8+R9+IF(R$7="% Item",-1,0),0%)))</f>
        <v>0</v>
      </c>
      <c r="U9" s="109">
        <f ca="1">IF($J9="","",IF($J9="Total Mensal",SUM(U$7:U8),IF($J9="Total Acumulado",SUM(U7:U$7)+S9,IFERROR(T9*$K9,0))))</f>
        <v>0</v>
      </c>
      <c r="V9" s="112">
        <f ca="1">IF($J9="","",IF($J9="Total Mensal",SUM(W$7:W8)/VLOOKUP("Total Acumulado",$J:$K,2,FALSE),IF($J9="Total Acumulado",V8+T9+IF(T$7="% Item",-1,0),0%)))</f>
        <v>0</v>
      </c>
      <c r="W9" s="109">
        <f ca="1">IF($J9="","",IF($J9="Total Mensal",SUM(W$7:W8),IF($J9="Total Acumulado",SUM(W7:W$7)+U9,IFERROR(V9*$K9,0))))</f>
        <v>0</v>
      </c>
      <c r="X9" s="112">
        <f ca="1">IF($J9="","",IF($J9="Total Mensal",SUM(Y$7:Y8)/VLOOKUP("Total Acumulado",$J:$K,2,FALSE),IF($J9="Total Acumulado",X8+V9+IF(V$7="% Item",-1,0),0%)))</f>
        <v>0</v>
      </c>
      <c r="Y9" s="109">
        <f ca="1">IF($J9="","",IF($J9="Total Mensal",SUM(Y$7:Y8),IF($J9="Total Acumulado",SUM(Y7:Y$7)+W9,IFERROR(X9*$K9,0))))</f>
        <v>0</v>
      </c>
      <c r="Z9" s="112">
        <f ca="1">IF($J9="","",IF($J9="Total Mensal",SUM(AA$7:AA8)/VLOOKUP("Total Acumulado",$J:$K,2,FALSE),IF($J9="Total Acumulado",Z8+X9+IF(X$7="% Item",-1,0),0%)))</f>
        <v>0</v>
      </c>
      <c r="AA9" s="109">
        <f ca="1">IF($J9="","",IF($J9="Total Mensal",SUM(AA$7:AA8),IF($J9="Total Acumulado",SUM(AA7:AA$7)+Y9,IFERROR(Z9*$K9,0))))</f>
        <v>0</v>
      </c>
      <c r="AB9" s="112">
        <f ca="1">IF($J9="","",IF($J9="Total Mensal",SUM(AC$7:AC8)/VLOOKUP("Total Acumulado",$J:$K,2,FALSE),IF($J9="Total Acumulado",AB8+Z9+IF(Z$7="% Item",-1,0),0%)))</f>
        <v>0</v>
      </c>
      <c r="AC9" s="109">
        <f ca="1">IF($J9="","",IF($J9="Total Mensal",SUM(AC$7:AC8),IF($J9="Total Acumulado",SUM(AC7:AC$7)+AA9,IFERROR(AB9*$K9,0))))</f>
        <v>0</v>
      </c>
      <c r="AD9" s="112">
        <f ca="1">IF($J9="","",IF($J9="Total Mensal",SUM(AE$7:AE8)/VLOOKUP("Total Acumulado",$J:$K,2,FALSE),IF($J9="Total Acumulado",AD8+AB9+IF(AB$7="% Item",-1,0),0%)))</f>
        <v>0</v>
      </c>
      <c r="AE9" s="109">
        <f ca="1">IF($J9="","",IF($J9="Total Mensal",SUM(AE$7:AE8),IF($J9="Total Acumulado",SUM(AE7:AE$7)+AC9,IFERROR(AD9*$K9,0))))</f>
        <v>0</v>
      </c>
      <c r="AF9" s="112">
        <f ca="1">IF($J9="","",IF($J9="Total Mensal",SUM(AG$7:AG8)/VLOOKUP("Total Acumulado",$J:$K,2,FALSE),IF($J9="Total Acumulado",AF8+AD9+IF(AD$7="% Item",-1,0),0%)))</f>
        <v>0</v>
      </c>
      <c r="AG9" s="109">
        <f ca="1">IF($J9="","",IF($J9="Total Mensal",SUM(AG$7:AG8),IF($J9="Total Acumulado",SUM(AG7:AG$7)+AE9,IFERROR(AF9*$K9,0))))</f>
        <v>0</v>
      </c>
      <c r="AH9" s="112">
        <f ca="1">IF($J9="","",IF($J9="Total Mensal",SUM(AI$7:AI8)/VLOOKUP("Total Acumulado",$J:$K,2,FALSE),IF($J9="Total Acumulado",AH8+AF9+IF(AF$7="% Item",-1,0),0%)))</f>
        <v>0</v>
      </c>
      <c r="AI9" s="109">
        <f ca="1">IF($J9="","",IF($J9="Total Mensal",SUM(AI$7:AI8),IF($J9="Total Acumulado",SUM(AI7:AI$7)+AG9,IFERROR(AH9*$K9,0))))</f>
        <v>0</v>
      </c>
      <c r="AJ9" s="112">
        <f ca="1">IF($J9="","",IF($J9="Total Mensal",SUM(AK$7:AK8)/VLOOKUP("Total Acumulado",$J:$K,2,FALSE),IF($J9="Total Acumulado",AJ8+AH9+IF(AH$7="% Item",-1,0),0%)))</f>
        <v>0</v>
      </c>
      <c r="AK9" s="109">
        <f ca="1">IF($J9="","",IF($J9="Total Mensal",SUM(AK$7:AK8),IF($J9="Total Acumulado",SUM(AK7:AK$7)+AI9,IFERROR(AJ9*$K9,0))))</f>
        <v>0</v>
      </c>
    </row>
    <row r="10" spans="2:37" x14ac:dyDescent="0.25">
      <c r="B10" s="41">
        <f ca="1">IFERROR(IF(C9=C6,IF(B9+1&lt;='MAPA DE PREÇOS'!$H$8,B9+1,""),B9),"")</f>
        <v>5</v>
      </c>
      <c r="C10" s="41" t="str">
        <f ca="1">IFERROR(VLOOKUP(B10,'MAPA DE PREÇOS'!B:D,2,FALSE),"")</f>
        <v/>
      </c>
      <c r="D10" s="41">
        <f ca="1">IFERROR(VLOOKUP(B10,'MAPA DE PREÇOS'!B:D,3,FALSE),"")</f>
        <v>1</v>
      </c>
      <c r="E10" s="82">
        <f t="shared" ca="1" si="0"/>
        <v>1</v>
      </c>
      <c r="F10" s="82">
        <f ca="1">IF($B9="","",IF($C10=$C7,INDEX('MAPA DE PREÇOS'!$H:$H,MATCH($B10,'MAPA DE PREÇOS'!$B:$B)-19),IF($C10=$C8,"Código","")))</f>
        <v>0</v>
      </c>
      <c r="G10" s="83" t="str">
        <f ca="1">IF($B9="","",IF($C10=$C7,IF('BASE EDITAL'!$C$2="",INDEX('MAPA DE PREÇOS'!H:H,MATCH(EDITAL!B10,'MAPA DE PREÇOS'!B:B,0)+1),UPPER(INDEX('BASE EDITAL'!$C:$C,EDITAL!B10+1))),IF($C10=$C8,"Especificação do Objeto","")))</f>
        <v>Bloco 1</v>
      </c>
      <c r="H10" s="84">
        <f ca="1">IF($B9="","",IF($C10=$C7,INDEX('MAPA DE PREÇOS'!$M:$M,MATCH($B10,'MAPA DE PREÇOS'!$B:$B)-16),IF($C10=$C8,"Unidade","")))</f>
        <v>0</v>
      </c>
      <c r="I10" s="84">
        <f ca="1">IF($B9="","",IF($C10=$C7,INDEX('MAPA DE PREÇOS'!$M:$M,MATCH($B10,'MAPA DE PREÇOS'!$B:$B)-17),IF($C10=$C8,"Quant.","")))</f>
        <v>21000</v>
      </c>
      <c r="J10" s="60">
        <f ca="1">IF(J9="Total Mensal","Total Acumulado",IF($B9="","",IF($C10=$C7,INDEX('MAPA DE PREÇOS'!$M:$M,MATCH($B10,'MAPA DE PREÇOS'!$B:$B)-19),IF($C10=$C8,"Valor Unit. (R$)",IF(AND($C10&lt;&gt;$C9,$J9&lt;&gt;""),"Total Mensal","")))))</f>
        <v>0.185</v>
      </c>
      <c r="K10" s="75">
        <f ca="1">IF(J10="","",IF(J10="Total Mensal","-",IF(J10="Total Acumulado",SUM(K$7:K9),I10*J10)))</f>
        <v>3885</v>
      </c>
      <c r="L10" s="112" t="e">
        <f ca="1">IF(J10="","",IF(J10="Total Mensal","-",IF(J10="Total Acumulado",SUM(L$7:L9),K10/SUMIF(J:J,"Total Acumulado",K:K))))</f>
        <v>#DIV/0!</v>
      </c>
      <c r="M10" s="108"/>
      <c r="N10" s="112">
        <f ca="1">IF($J10="","",IF($J10="Total Mensal",SUM(O$7:O9)/VLOOKUP("Total Acumulado",$J:$K,2,FALSE),IF($J10="Total Acumulado",N9+L10+IF(L$7="% Item",-1,0),0%)))</f>
        <v>0</v>
      </c>
      <c r="O10" s="109">
        <f ca="1">IF($J10="","",IF($J10="Total Mensal",SUM(O$7:O9),IF($J10="Total Acumulado",SUM(O$7:O8)+M10,IFERROR(N10*$K10,0))))</f>
        <v>0</v>
      </c>
      <c r="P10" s="112">
        <f ca="1">IF($J10="","",IF($J10="Total Mensal",SUM(Q$7:Q9)/VLOOKUP("Total Acumulado",$J:$K,2,FALSE),IF($J10="Total Acumulado",P9+N10+IF(N$7="% Item",-1,0),0%)))</f>
        <v>0</v>
      </c>
      <c r="Q10" s="109">
        <f ca="1">IF($J10="","",IF($J10="Total Mensal",SUM(Q$7:Q9),IF($J10="Total Acumulado",SUM(Q$7:Q8)+O10,IFERROR(P10*$K10,0))))</f>
        <v>0</v>
      </c>
      <c r="R10" s="112">
        <f ca="1">IF($J10="","",IF($J10="Total Mensal",SUM(S$7:S9)/VLOOKUP("Total Acumulado",$J:$K,2,FALSE),IF($J10="Total Acumulado",R9+P10+IF(P$7="% Item",-1,0),0%)))</f>
        <v>0</v>
      </c>
      <c r="S10" s="109">
        <f ca="1">IF($J10="","",IF($J10="Total Mensal",SUM(S$7:S9),IF($J10="Total Acumulado",SUM(S$7:S8)+Q10,IFERROR(R10*$K10,0))))</f>
        <v>0</v>
      </c>
      <c r="T10" s="112">
        <f ca="1">IF($J10="","",IF($J10="Total Mensal",SUM(U$7:U9)/VLOOKUP("Total Acumulado",$J:$K,2,FALSE),IF($J10="Total Acumulado",T9+R10+IF(R$7="% Item",-1,0),0%)))</f>
        <v>0</v>
      </c>
      <c r="U10" s="109">
        <f ca="1">IF($J10="","",IF($J10="Total Mensal",SUM(U$7:U9),IF($J10="Total Acumulado",SUM(U$7:U8)+S10,IFERROR(T10*$K10,0))))</f>
        <v>0</v>
      </c>
      <c r="V10" s="112">
        <f ca="1">IF($J10="","",IF($J10="Total Mensal",SUM(W$7:W9)/VLOOKUP("Total Acumulado",$J:$K,2,FALSE),IF($J10="Total Acumulado",V9+T10+IF(T$7="% Item",-1,0),0%)))</f>
        <v>0</v>
      </c>
      <c r="W10" s="109">
        <f ca="1">IF($J10="","",IF($J10="Total Mensal",SUM(W$7:W9),IF($J10="Total Acumulado",SUM(W$7:W8)+U10,IFERROR(V10*$K10,0))))</f>
        <v>0</v>
      </c>
      <c r="X10" s="112">
        <f ca="1">IF($J10="","",IF($J10="Total Mensal",SUM(Y$7:Y9)/VLOOKUP("Total Acumulado",$J:$K,2,FALSE),IF($J10="Total Acumulado",X9+V10+IF(V$7="% Item",-1,0),0%)))</f>
        <v>0</v>
      </c>
      <c r="Y10" s="109">
        <f ca="1">IF($J10="","",IF($J10="Total Mensal",SUM(Y$7:Y9),IF($J10="Total Acumulado",SUM(Y$7:Y8)+W10,IFERROR(X10*$K10,0))))</f>
        <v>0</v>
      </c>
      <c r="Z10" s="112">
        <f ca="1">IF($J10="","",IF($J10="Total Mensal",SUM(AA$7:AA9)/VLOOKUP("Total Acumulado",$J:$K,2,FALSE),IF($J10="Total Acumulado",Z9+X10+IF(X$7="% Item",-1,0),0%)))</f>
        <v>0</v>
      </c>
      <c r="AA10" s="109">
        <f ca="1">IF($J10="","",IF($J10="Total Mensal",SUM(AA$7:AA9),IF($J10="Total Acumulado",SUM(AA$7:AA8)+Y10,IFERROR(Z10*$K10,0))))</f>
        <v>0</v>
      </c>
      <c r="AB10" s="112">
        <f ca="1">IF($J10="","",IF($J10="Total Mensal",SUM(AC$7:AC9)/VLOOKUP("Total Acumulado",$J:$K,2,FALSE),IF($J10="Total Acumulado",AB9+Z10+IF(Z$7="% Item",-1,0),0%)))</f>
        <v>0</v>
      </c>
      <c r="AC10" s="109">
        <f ca="1">IF($J10="","",IF($J10="Total Mensal",SUM(AC$7:AC9),IF($J10="Total Acumulado",SUM(AC$7:AC8)+AA10,IFERROR(AB10*$K10,0))))</f>
        <v>0</v>
      </c>
      <c r="AD10" s="112">
        <f ca="1">IF($J10="","",IF($J10="Total Mensal",SUM(AE$7:AE9)/VLOOKUP("Total Acumulado",$J:$K,2,FALSE),IF($J10="Total Acumulado",AD9+AB10+IF(AB$7="% Item",-1,0),0%)))</f>
        <v>0</v>
      </c>
      <c r="AE10" s="109">
        <f ca="1">IF($J10="","",IF($J10="Total Mensal",SUM(AE$7:AE9),IF($J10="Total Acumulado",SUM(AE$7:AE8)+AC10,IFERROR(AD10*$K10,0))))</f>
        <v>0</v>
      </c>
      <c r="AF10" s="112">
        <f ca="1">IF($J10="","",IF($J10="Total Mensal",SUM(AG$7:AG9)/VLOOKUP("Total Acumulado",$J:$K,2,FALSE),IF($J10="Total Acumulado",AF9+AD10+IF(AD$7="% Item",-1,0),0%)))</f>
        <v>0</v>
      </c>
      <c r="AG10" s="109">
        <f ca="1">IF($J10="","",IF($J10="Total Mensal",SUM(AG$7:AG9),IF($J10="Total Acumulado",SUM(AG$7:AG8)+AE10,IFERROR(AF10*$K10,0))))</f>
        <v>0</v>
      </c>
      <c r="AH10" s="112">
        <f ca="1">IF($J10="","",IF($J10="Total Mensal",SUM(AI$7:AI9)/VLOOKUP("Total Acumulado",$J:$K,2,FALSE),IF($J10="Total Acumulado",AH9+AF10+IF(AF$7="% Item",-1,0),0%)))</f>
        <v>0</v>
      </c>
      <c r="AI10" s="109">
        <f ca="1">IF($J10="","",IF($J10="Total Mensal",SUM(AI$7:AI9),IF($J10="Total Acumulado",SUM(AI$7:AI8)+AG10,IFERROR(AH10*$K10,0))))</f>
        <v>0</v>
      </c>
      <c r="AJ10" s="112">
        <f ca="1">IF($J10="","",IF($J10="Total Mensal",SUM(AK$7:AK9)/VLOOKUP("Total Acumulado",$J:$K,2,FALSE),IF($J10="Total Acumulado",AJ9+AH10+IF(AH$7="% Item",-1,0),0%)))</f>
        <v>0</v>
      </c>
      <c r="AK10" s="109">
        <f ca="1">IF($J10="","",IF($J10="Total Mensal",SUM(AK$7:AK9),IF($J10="Total Acumulado",SUM(AK$7:AK8)+AI10,IFERROR(AJ10*$K10,0))))</f>
        <v>0</v>
      </c>
    </row>
    <row r="11" spans="2:37" x14ac:dyDescent="0.25">
      <c r="B11" s="41">
        <f ca="1">IFERROR(IF(C10=C7,IF(B10+1&lt;='MAPA DE PREÇOS'!$H$8,B10+1,""),B10),"")</f>
        <v>6</v>
      </c>
      <c r="C11" s="41" t="str">
        <f ca="1">IFERROR(VLOOKUP(B11,'MAPA DE PREÇOS'!B:D,2,FALSE),"")</f>
        <v/>
      </c>
      <c r="D11" s="41">
        <f ca="1">IFERROR(VLOOKUP(B11,'MAPA DE PREÇOS'!B:D,3,FALSE),"")</f>
        <v>1</v>
      </c>
      <c r="E11" s="82">
        <f t="shared" ca="1" si="0"/>
        <v>1</v>
      </c>
      <c r="F11" s="82">
        <f ca="1">IF($B10="","",IF($C11=$C8,INDEX('MAPA DE PREÇOS'!$H:$H,MATCH($B11,'MAPA DE PREÇOS'!$B:$B)-19),IF($C11=$C9,"Código","")))</f>
        <v>0</v>
      </c>
      <c r="G11" s="83" t="str">
        <f ca="1">IF($B10="","",IF($C11=$C8,IF('BASE EDITAL'!$C$2="",INDEX('MAPA DE PREÇOS'!H:H,MATCH(EDITAL!B11,'MAPA DE PREÇOS'!B:B,0)+1),UPPER(INDEX('BASE EDITAL'!$C:$C,EDITAL!B11+1))),IF($C11=$C9,"Especificação do Objeto","")))</f>
        <v>Bloco 2</v>
      </c>
      <c r="H11" s="84">
        <f ca="1">IF($B10="","",IF($C11=$C8,INDEX('MAPA DE PREÇOS'!$M:$M,MATCH($B11,'MAPA DE PREÇOS'!$B:$B)-16),IF($C11=$C9,"Unidade","")))</f>
        <v>0</v>
      </c>
      <c r="I11" s="84">
        <f ca="1">IF($B10="","",IF($C11=$C8,INDEX('MAPA DE PREÇOS'!$M:$M,MATCH($B11,'MAPA DE PREÇOS'!$B:$B)-17),IF($C11=$C9,"Quant.","")))</f>
        <v>30520</v>
      </c>
      <c r="J11" s="60">
        <f ca="1">IF(J10="Total Mensal","Total Acumulado",IF($B10="","",IF($C11=$C8,INDEX('MAPA DE PREÇOS'!$M:$M,MATCH($B11,'MAPA DE PREÇOS'!$B:$B)-19),IF($C11=$C9,"Valor Unit. (R$)",IF(AND($C11&lt;&gt;$C10,$J10&lt;&gt;""),"Total Mensal","")))))</f>
        <v>0.42370000000000002</v>
      </c>
      <c r="K11" s="75">
        <f ca="1">IF(J11="","",IF(J11="Total Mensal","-",IF(J11="Total Acumulado",SUM(K$7:K10),I11*J11)))</f>
        <v>12931.324000000001</v>
      </c>
      <c r="L11" s="112" t="e">
        <f ca="1">IF(J11="","",IF(J11="Total Mensal","-",IF(J11="Total Acumulado",SUM(L$7:L10),K11/SUMIF(J:J,"Total Acumulado",K:K))))</f>
        <v>#DIV/0!</v>
      </c>
      <c r="M11" s="108"/>
      <c r="N11" s="112">
        <f ca="1">IF($J11="","",IF($J11="Total Mensal",SUM(O$7:O10)/VLOOKUP("Total Acumulado",$J:$K,2,FALSE),IF($J11="Total Acumulado",N10+L11+IF(L$7="% Item",-1,0),0%)))</f>
        <v>0</v>
      </c>
      <c r="O11" s="109">
        <f ca="1">IF($J11="","",IF($J11="Total Mensal",SUM(O$7:O10),IF($J11="Total Acumulado",SUM(O$7:O9)+M11,IFERROR(N11*$K11,0))))</f>
        <v>0</v>
      </c>
      <c r="P11" s="112">
        <f ca="1">IF($J11="","",IF($J11="Total Mensal",SUM(Q$7:Q10)/VLOOKUP("Total Acumulado",$J:$K,2,FALSE),IF($J11="Total Acumulado",P10+N11+IF(N$7="% Item",-1,0),0%)))</f>
        <v>0</v>
      </c>
      <c r="Q11" s="109">
        <f ca="1">IF($J11="","",IF($J11="Total Mensal",SUM(Q$7:Q10),IF($J11="Total Acumulado",SUM(Q$7:Q9)+O11,IFERROR(P11*$K11,0))))</f>
        <v>0</v>
      </c>
      <c r="R11" s="112">
        <f ca="1">IF($J11="","",IF($J11="Total Mensal",SUM(S$7:S10)/VLOOKUP("Total Acumulado",$J:$K,2,FALSE),IF($J11="Total Acumulado",R10+P11+IF(P$7="% Item",-1,0),0%)))</f>
        <v>0</v>
      </c>
      <c r="S11" s="109">
        <f ca="1">IF($J11="","",IF($J11="Total Mensal",SUM(S$7:S10),IF($J11="Total Acumulado",SUM(S$7:S9)+Q11,IFERROR(R11*$K11,0))))</f>
        <v>0</v>
      </c>
      <c r="T11" s="112">
        <f ca="1">IF($J11="","",IF($J11="Total Mensal",SUM(U$7:U10)/VLOOKUP("Total Acumulado",$J:$K,2,FALSE),IF($J11="Total Acumulado",T10+R11+IF(R$7="% Item",-1,0),0%)))</f>
        <v>0</v>
      </c>
      <c r="U11" s="109">
        <f ca="1">IF($J11="","",IF($J11="Total Mensal",SUM(U$7:U10),IF($J11="Total Acumulado",SUM(U$7:U9)+S11,IFERROR(T11*$K11,0))))</f>
        <v>0</v>
      </c>
      <c r="V11" s="112">
        <f ca="1">IF($J11="","",IF($J11="Total Mensal",SUM(W$7:W10)/VLOOKUP("Total Acumulado",$J:$K,2,FALSE),IF($J11="Total Acumulado",V10+T11+IF(T$7="% Item",-1,0),0%)))</f>
        <v>0</v>
      </c>
      <c r="W11" s="109">
        <f ca="1">IF($J11="","",IF($J11="Total Mensal",SUM(W$7:W10),IF($J11="Total Acumulado",SUM(W$7:W9)+U11,IFERROR(V11*$K11,0))))</f>
        <v>0</v>
      </c>
      <c r="X11" s="112">
        <f ca="1">IF($J11="","",IF($J11="Total Mensal",SUM(Y$7:Y10)/VLOOKUP("Total Acumulado",$J:$K,2,FALSE),IF($J11="Total Acumulado",X10+V11+IF(V$7="% Item",-1,0),0%)))</f>
        <v>0</v>
      </c>
      <c r="Y11" s="109">
        <f ca="1">IF($J11="","",IF($J11="Total Mensal",SUM(Y$7:Y10),IF($J11="Total Acumulado",SUM(Y$7:Y9)+W11,IFERROR(X11*$K11,0))))</f>
        <v>0</v>
      </c>
      <c r="Z11" s="112">
        <f ca="1">IF($J11="","",IF($J11="Total Mensal",SUM(AA$7:AA10)/VLOOKUP("Total Acumulado",$J:$K,2,FALSE),IF($J11="Total Acumulado",Z10+X11+IF(X$7="% Item",-1,0),0%)))</f>
        <v>0</v>
      </c>
      <c r="AA11" s="109">
        <f ca="1">IF($J11="","",IF($J11="Total Mensal",SUM(AA$7:AA10),IF($J11="Total Acumulado",SUM(AA$7:AA9)+Y11,IFERROR(Z11*$K11,0))))</f>
        <v>0</v>
      </c>
      <c r="AB11" s="112">
        <f ca="1">IF($J11="","",IF($J11="Total Mensal",SUM(AC$7:AC10)/VLOOKUP("Total Acumulado",$J:$K,2,FALSE),IF($J11="Total Acumulado",AB10+Z11+IF(Z$7="% Item",-1,0),0%)))</f>
        <v>0</v>
      </c>
      <c r="AC11" s="109">
        <f ca="1">IF($J11="","",IF($J11="Total Mensal",SUM(AC$7:AC10),IF($J11="Total Acumulado",SUM(AC$7:AC9)+AA11,IFERROR(AB11*$K11,0))))</f>
        <v>0</v>
      </c>
      <c r="AD11" s="112">
        <f ca="1">IF($J11="","",IF($J11="Total Mensal",SUM(AE$7:AE10)/VLOOKUP("Total Acumulado",$J:$K,2,FALSE),IF($J11="Total Acumulado",AD10+AB11+IF(AB$7="% Item",-1,0),0%)))</f>
        <v>0</v>
      </c>
      <c r="AE11" s="109">
        <f ca="1">IF($J11="","",IF($J11="Total Mensal",SUM(AE$7:AE10),IF($J11="Total Acumulado",SUM(AE$7:AE9)+AC11,IFERROR(AD11*$K11,0))))</f>
        <v>0</v>
      </c>
      <c r="AF11" s="112">
        <f ca="1">IF($J11="","",IF($J11="Total Mensal",SUM(AG$7:AG10)/VLOOKUP("Total Acumulado",$J:$K,2,FALSE),IF($J11="Total Acumulado",AF10+AD11+IF(AD$7="% Item",-1,0),0%)))</f>
        <v>0</v>
      </c>
      <c r="AG11" s="109">
        <f ca="1">IF($J11="","",IF($J11="Total Mensal",SUM(AG$7:AG10),IF($J11="Total Acumulado",SUM(AG$7:AG9)+AE11,IFERROR(AF11*$K11,0))))</f>
        <v>0</v>
      </c>
      <c r="AH11" s="112">
        <f ca="1">IF($J11="","",IF($J11="Total Mensal",SUM(AI$7:AI10)/VLOOKUP("Total Acumulado",$J:$K,2,FALSE),IF($J11="Total Acumulado",AH10+AF11+IF(AF$7="% Item",-1,0),0%)))</f>
        <v>0</v>
      </c>
      <c r="AI11" s="109">
        <f ca="1">IF($J11="","",IF($J11="Total Mensal",SUM(AI$7:AI10),IF($J11="Total Acumulado",SUM(AI$7:AI9)+AG11,IFERROR(AH11*$K11,0))))</f>
        <v>0</v>
      </c>
      <c r="AJ11" s="112">
        <f ca="1">IF($J11="","",IF($J11="Total Mensal",SUM(AK$7:AK10)/VLOOKUP("Total Acumulado",$J:$K,2,FALSE),IF($J11="Total Acumulado",AJ10+AH11+IF(AH$7="% Item",-1,0),0%)))</f>
        <v>0</v>
      </c>
      <c r="AK11" s="109">
        <f ca="1">IF($J11="","",IF($J11="Total Mensal",SUM(AK$7:AK10),IF($J11="Total Acumulado",SUM(AK$7:AK9)+AI11,IFERROR(AJ11*$K11,0))))</f>
        <v>0</v>
      </c>
    </row>
    <row r="12" spans="2:37" x14ac:dyDescent="0.25">
      <c r="B12" s="41">
        <f ca="1">IFERROR(IF(C11=C8,IF(B11+1&lt;='MAPA DE PREÇOS'!$H$8,B11+1,""),B11),"")</f>
        <v>7</v>
      </c>
      <c r="C12" s="41" t="str">
        <f ca="1">IFERROR(VLOOKUP(B12,'MAPA DE PREÇOS'!B:D,2,FALSE),"")</f>
        <v/>
      </c>
      <c r="D12" s="41">
        <f ca="1">IFERROR(VLOOKUP(B12,'MAPA DE PREÇOS'!B:D,3,FALSE),"")</f>
        <v>1</v>
      </c>
      <c r="E12" s="82">
        <f t="shared" ca="1" si="0"/>
        <v>1</v>
      </c>
      <c r="F12" s="82">
        <f ca="1">IF($B11="","",IF($C12=$C9,INDEX('MAPA DE PREÇOS'!$H:$H,MATCH($B12,'MAPA DE PREÇOS'!$B:$B)-19),IF($C12=$C10,"Código","")))</f>
        <v>0</v>
      </c>
      <c r="G12" s="83" t="str">
        <f ca="1">IF($B11="","",IF($C12=$C9,IF('BASE EDITAL'!$C$2="",INDEX('MAPA DE PREÇOS'!H:H,MATCH(EDITAL!B12,'MAPA DE PREÇOS'!B:B,0)+1),UPPER(INDEX('BASE EDITAL'!$C:$C,EDITAL!B12+1))),IF($C12=$C10,"Especificação do Objeto","")))</f>
        <v>Bloco 3</v>
      </c>
      <c r="H12" s="84">
        <f ca="1">IF($B11="","",IF($C12=$C9,INDEX('MAPA DE PREÇOS'!$M:$M,MATCH($B12,'MAPA DE PREÇOS'!$B:$B)-16),IF($C12=$C10,"Unidade","")))</f>
        <v>0</v>
      </c>
      <c r="I12" s="84">
        <f ca="1">IF($B11="","",IF($C12=$C9,INDEX('MAPA DE PREÇOS'!$M:$M,MATCH($B12,'MAPA DE PREÇOS'!$B:$B)-17),IF($C12=$C10,"Quant.","")))</f>
        <v>3500</v>
      </c>
      <c r="J12" s="60">
        <f ca="1">IF(J11="Total Mensal","Total Acumulado",IF($B11="","",IF($C12=$C9,INDEX('MAPA DE PREÇOS'!$M:$M,MATCH($B12,'MAPA DE PREÇOS'!$B:$B)-19),IF($C12=$C10,"Valor Unit. (R$)",IF(AND($C12&lt;&gt;$C11,$J11&lt;&gt;""),"Total Mensal","")))))</f>
        <v>7.6200000000000004E-2</v>
      </c>
      <c r="K12" s="75">
        <f ca="1">IF(J12="","",IF(J12="Total Mensal","-",IF(J12="Total Acumulado",SUM(K$7:K11),I12*J12)))</f>
        <v>266.7</v>
      </c>
      <c r="L12" s="112" t="e">
        <f ca="1">IF(J12="","",IF(J12="Total Mensal","-",IF(J12="Total Acumulado",SUM(L$7:L11),K12/SUMIF(J:J,"Total Acumulado",K:K))))</f>
        <v>#DIV/0!</v>
      </c>
      <c r="M12" s="108"/>
      <c r="N12" s="112">
        <f ca="1">IF($J12="","",IF($J12="Total Mensal",SUM(O$7:O11)/VLOOKUP("Total Acumulado",$J:$K,2,FALSE),IF($J12="Total Acumulado",N11+L12+IF(L$7="% Item",-1,0),0%)))</f>
        <v>0</v>
      </c>
      <c r="O12" s="109">
        <f ca="1">IF($J12="","",IF($J12="Total Mensal",SUM(O$7:O11),IF($J12="Total Acumulado",SUM(O$7:O10)+M12,IFERROR(N12*$K12,0))))</f>
        <v>0</v>
      </c>
      <c r="P12" s="112">
        <f ca="1">IF($J12="","",IF($J12="Total Mensal",SUM(Q$7:Q11)/VLOOKUP("Total Acumulado",$J:$K,2,FALSE),IF($J12="Total Acumulado",P11+N12+IF(N$7="% Item",-1,0),0%)))</f>
        <v>0</v>
      </c>
      <c r="Q12" s="109">
        <f ca="1">IF($J12="","",IF($J12="Total Mensal",SUM(Q$7:Q11),IF($J12="Total Acumulado",SUM(Q$7:Q10)+O12,IFERROR(P12*$K12,0))))</f>
        <v>0</v>
      </c>
      <c r="R12" s="112">
        <f ca="1">IF($J12="","",IF($J12="Total Mensal",SUM(S$7:S11)/VLOOKUP("Total Acumulado",$J:$K,2,FALSE),IF($J12="Total Acumulado",R11+P12+IF(P$7="% Item",-1,0),0%)))</f>
        <v>0</v>
      </c>
      <c r="S12" s="109">
        <f ca="1">IF($J12="","",IF($J12="Total Mensal",SUM(S$7:S11),IF($J12="Total Acumulado",SUM(S$7:S10)+Q12,IFERROR(R12*$K12,0))))</f>
        <v>0</v>
      </c>
      <c r="T12" s="112">
        <f ca="1">IF($J12="","",IF($J12="Total Mensal",SUM(U$7:U11)/VLOOKUP("Total Acumulado",$J:$K,2,FALSE),IF($J12="Total Acumulado",T11+R12+IF(R$7="% Item",-1,0),0%)))</f>
        <v>0</v>
      </c>
      <c r="U12" s="109">
        <f ca="1">IF($J12="","",IF($J12="Total Mensal",SUM(U$7:U11),IF($J12="Total Acumulado",SUM(U$7:U10)+S12,IFERROR(T12*$K12,0))))</f>
        <v>0</v>
      </c>
      <c r="V12" s="112">
        <f ca="1">IF($J12="","",IF($J12="Total Mensal",SUM(W$7:W11)/VLOOKUP("Total Acumulado",$J:$K,2,FALSE),IF($J12="Total Acumulado",V11+T12+IF(T$7="% Item",-1,0),0%)))</f>
        <v>0</v>
      </c>
      <c r="W12" s="109">
        <f ca="1">IF($J12="","",IF($J12="Total Mensal",SUM(W$7:W11),IF($J12="Total Acumulado",SUM(W$7:W10)+U12,IFERROR(V12*$K12,0))))</f>
        <v>0</v>
      </c>
      <c r="X12" s="112">
        <f ca="1">IF($J12="","",IF($J12="Total Mensal",SUM(Y$7:Y11)/VLOOKUP("Total Acumulado",$J:$K,2,FALSE),IF($J12="Total Acumulado",X11+V12+IF(V$7="% Item",-1,0),0%)))</f>
        <v>0</v>
      </c>
      <c r="Y12" s="109">
        <f ca="1">IF($J12="","",IF($J12="Total Mensal",SUM(Y$7:Y11),IF($J12="Total Acumulado",SUM(Y$7:Y10)+W12,IFERROR(X12*$K12,0))))</f>
        <v>0</v>
      </c>
      <c r="Z12" s="112">
        <f ca="1">IF($J12="","",IF($J12="Total Mensal",SUM(AA$7:AA11)/VLOOKUP("Total Acumulado",$J:$K,2,FALSE),IF($J12="Total Acumulado",Z11+X12+IF(X$7="% Item",-1,0),0%)))</f>
        <v>0</v>
      </c>
      <c r="AA12" s="109">
        <f ca="1">IF($J12="","",IF($J12="Total Mensal",SUM(AA$7:AA11),IF($J12="Total Acumulado",SUM(AA$7:AA10)+Y12,IFERROR(Z12*$K12,0))))</f>
        <v>0</v>
      </c>
      <c r="AB12" s="112">
        <f ca="1">IF($J12="","",IF($J12="Total Mensal",SUM(AC$7:AC11)/VLOOKUP("Total Acumulado",$J:$K,2,FALSE),IF($J12="Total Acumulado",AB11+Z12+IF(Z$7="% Item",-1,0),0%)))</f>
        <v>0</v>
      </c>
      <c r="AC12" s="109">
        <f ca="1">IF($J12="","",IF($J12="Total Mensal",SUM(AC$7:AC11),IF($J12="Total Acumulado",SUM(AC$7:AC10)+AA12,IFERROR(AB12*$K12,0))))</f>
        <v>0</v>
      </c>
      <c r="AD12" s="112">
        <f ca="1">IF($J12="","",IF($J12="Total Mensal",SUM(AE$7:AE11)/VLOOKUP("Total Acumulado",$J:$K,2,FALSE),IF($J12="Total Acumulado",AD11+AB12+IF(AB$7="% Item",-1,0),0%)))</f>
        <v>0</v>
      </c>
      <c r="AE12" s="109">
        <f ca="1">IF($J12="","",IF($J12="Total Mensal",SUM(AE$7:AE11),IF($J12="Total Acumulado",SUM(AE$7:AE10)+AC12,IFERROR(AD12*$K12,0))))</f>
        <v>0</v>
      </c>
      <c r="AF12" s="112">
        <f ca="1">IF($J12="","",IF($J12="Total Mensal",SUM(AG$7:AG11)/VLOOKUP("Total Acumulado",$J:$K,2,FALSE),IF($J12="Total Acumulado",AF11+AD12+IF(AD$7="% Item",-1,0),0%)))</f>
        <v>0</v>
      </c>
      <c r="AG12" s="109">
        <f ca="1">IF($J12="","",IF($J12="Total Mensal",SUM(AG$7:AG11),IF($J12="Total Acumulado",SUM(AG$7:AG10)+AE12,IFERROR(AF12*$K12,0))))</f>
        <v>0</v>
      </c>
      <c r="AH12" s="112">
        <f ca="1">IF($J12="","",IF($J12="Total Mensal",SUM(AI$7:AI11)/VLOOKUP("Total Acumulado",$J:$K,2,FALSE),IF($J12="Total Acumulado",AH11+AF12+IF(AF$7="% Item",-1,0),0%)))</f>
        <v>0</v>
      </c>
      <c r="AI12" s="109">
        <f ca="1">IF($J12="","",IF($J12="Total Mensal",SUM(AI$7:AI11),IF($J12="Total Acumulado",SUM(AI$7:AI10)+AG12,IFERROR(AH12*$K12,0))))</f>
        <v>0</v>
      </c>
      <c r="AJ12" s="112">
        <f ca="1">IF($J12="","",IF($J12="Total Mensal",SUM(AK$7:AK11)/VLOOKUP("Total Acumulado",$J:$K,2,FALSE),IF($J12="Total Acumulado",AJ11+AH12+IF(AH$7="% Item",-1,0),0%)))</f>
        <v>0</v>
      </c>
      <c r="AK12" s="109">
        <f ca="1">IF($J12="","",IF($J12="Total Mensal",SUM(AK$7:AK11),IF($J12="Total Acumulado",SUM(AK$7:AK10)+AI12,IFERROR(AJ12*$K12,0))))</f>
        <v>0</v>
      </c>
    </row>
    <row r="13" spans="2:37" x14ac:dyDescent="0.25">
      <c r="B13" s="41">
        <f ca="1">IFERROR(IF(C12=C9,IF(B12+1&lt;='MAPA DE PREÇOS'!$H$8,B12+1,""),B12),"")</f>
        <v>8</v>
      </c>
      <c r="C13" s="41" t="str">
        <f ca="1">IFERROR(VLOOKUP(B13,'MAPA DE PREÇOS'!B:D,2,FALSE),"")</f>
        <v/>
      </c>
      <c r="D13" s="41">
        <f ca="1">IFERROR(VLOOKUP(B13,'MAPA DE PREÇOS'!B:D,3,FALSE),"")</f>
        <v>1</v>
      </c>
      <c r="E13" s="82">
        <f t="shared" ca="1" si="0"/>
        <v>1</v>
      </c>
      <c r="F13" s="82">
        <f ca="1">IF($B12="","",IF($C13=$C10,INDEX('MAPA DE PREÇOS'!$H:$H,MATCH($B13,'MAPA DE PREÇOS'!$B:$B)-19),IF($C13=$C11,"Código","")))</f>
        <v>0</v>
      </c>
      <c r="G13" s="83" t="str">
        <f ca="1">IF($B12="","",IF($C13=$C10,IF('BASE EDITAL'!$C$2="",INDEX('MAPA DE PREÇOS'!H:H,MATCH(EDITAL!B13,'MAPA DE PREÇOS'!B:B,0)+1),UPPER(INDEX('BASE EDITAL'!$C:$C,EDITAL!B13+1))),IF($C13=$C11,"Especificação do Objeto","")))</f>
        <v>Bloco 4</v>
      </c>
      <c r="H13" s="84">
        <f ca="1">IF($B12="","",IF($C13=$C10,INDEX('MAPA DE PREÇOS'!$M:$M,MATCH($B13,'MAPA DE PREÇOS'!$B:$B)-16),IF($C13=$C11,"Unidade","")))</f>
        <v>0</v>
      </c>
      <c r="I13" s="84">
        <f ca="1">IF($B12="","",IF($C13=$C10,INDEX('MAPA DE PREÇOS'!$M:$M,MATCH($B13,'MAPA DE PREÇOS'!$B:$B)-17),IF($C13=$C11,"Quant.","")))</f>
        <v>184500</v>
      </c>
      <c r="J13" s="60">
        <f ca="1">IF(J12="Total Mensal","Total Acumulado",IF($B12="","",IF($C13=$C10,INDEX('MAPA DE PREÇOS'!$M:$M,MATCH($B13,'MAPA DE PREÇOS'!$B:$B)-19),IF($C13=$C11,"Valor Unit. (R$)",IF(AND($C13&lt;&gt;$C12,$J12&lt;&gt;""),"Total Mensal","")))))</f>
        <v>4.2500000000000003E-2</v>
      </c>
      <c r="K13" s="75">
        <f ca="1">IF(J13="","",IF(J13="Total Mensal","-",IF(J13="Total Acumulado",SUM(K$7:K12),I13*J13)))</f>
        <v>7841.2500000000009</v>
      </c>
      <c r="L13" s="112" t="e">
        <f ca="1">IF(J13="","",IF(J13="Total Mensal","-",IF(J13="Total Acumulado",SUM(L$7:L12),K13/SUMIF(J:J,"Total Acumulado",K:K))))</f>
        <v>#DIV/0!</v>
      </c>
      <c r="M13" s="108"/>
      <c r="N13" s="112">
        <f ca="1">IF($J13="","",IF($J13="Total Mensal",SUM(O$7:O12)/VLOOKUP("Total Acumulado",$J:$K,2,FALSE),IF($J13="Total Acumulado",N12+L13+IF(L$7="% Item",-1,0),0%)))</f>
        <v>0</v>
      </c>
      <c r="O13" s="109">
        <f ca="1">IF($J13="","",IF($J13="Total Mensal",SUM(O$7:O12),IF($J13="Total Acumulado",SUM(O$7:O11)+M13,IFERROR(N13*$K13,0))))</f>
        <v>0</v>
      </c>
      <c r="P13" s="112">
        <f ca="1">IF($J13="","",IF($J13="Total Mensal",SUM(Q$7:Q12)/VLOOKUP("Total Acumulado",$J:$K,2,FALSE),IF($J13="Total Acumulado",P12+N13+IF(N$7="% Item",-1,0),0%)))</f>
        <v>0</v>
      </c>
      <c r="Q13" s="109">
        <f ca="1">IF($J13="","",IF($J13="Total Mensal",SUM(Q$7:Q12),IF($J13="Total Acumulado",SUM(Q$7:Q11)+O13,IFERROR(P13*$K13,0))))</f>
        <v>0</v>
      </c>
      <c r="R13" s="112">
        <f ca="1">IF($J13="","",IF($J13="Total Mensal",SUM(S$7:S12)/VLOOKUP("Total Acumulado",$J:$K,2,FALSE),IF($J13="Total Acumulado",R12+P13+IF(P$7="% Item",-1,0),0%)))</f>
        <v>0</v>
      </c>
      <c r="S13" s="109">
        <f ca="1">IF($J13="","",IF($J13="Total Mensal",SUM(S$7:S12),IF($J13="Total Acumulado",SUM(S$7:S11)+Q13,IFERROR(R13*$K13,0))))</f>
        <v>0</v>
      </c>
      <c r="T13" s="112">
        <f ca="1">IF($J13="","",IF($J13="Total Mensal",SUM(U$7:U12)/VLOOKUP("Total Acumulado",$J:$K,2,FALSE),IF($J13="Total Acumulado",T12+R13+IF(R$7="% Item",-1,0),0%)))</f>
        <v>0</v>
      </c>
      <c r="U13" s="109">
        <f ca="1">IF($J13="","",IF($J13="Total Mensal",SUM(U$7:U12),IF($J13="Total Acumulado",SUM(U$7:U11)+S13,IFERROR(T13*$K13,0))))</f>
        <v>0</v>
      </c>
      <c r="V13" s="112">
        <f ca="1">IF($J13="","",IF($J13="Total Mensal",SUM(W$7:W12)/VLOOKUP("Total Acumulado",$J:$K,2,FALSE),IF($J13="Total Acumulado",V12+T13+IF(T$7="% Item",-1,0),0%)))</f>
        <v>0</v>
      </c>
      <c r="W13" s="109">
        <f ca="1">IF($J13="","",IF($J13="Total Mensal",SUM(W$7:W12),IF($J13="Total Acumulado",SUM(W$7:W11)+U13,IFERROR(V13*$K13,0))))</f>
        <v>0</v>
      </c>
      <c r="X13" s="112">
        <f ca="1">IF($J13="","",IF($J13="Total Mensal",SUM(Y$7:Y12)/VLOOKUP("Total Acumulado",$J:$K,2,FALSE),IF($J13="Total Acumulado",X12+V13+IF(V$7="% Item",-1,0),0%)))</f>
        <v>0</v>
      </c>
      <c r="Y13" s="109">
        <f ca="1">IF($J13="","",IF($J13="Total Mensal",SUM(Y$7:Y12),IF($J13="Total Acumulado",SUM(Y$7:Y11)+W13,IFERROR(X13*$K13,0))))</f>
        <v>0</v>
      </c>
      <c r="Z13" s="112">
        <f ca="1">IF($J13="","",IF($J13="Total Mensal",SUM(AA$7:AA12)/VLOOKUP("Total Acumulado",$J:$K,2,FALSE),IF($J13="Total Acumulado",Z12+X13+IF(X$7="% Item",-1,0),0%)))</f>
        <v>0</v>
      </c>
      <c r="AA13" s="109">
        <f ca="1">IF($J13="","",IF($J13="Total Mensal",SUM(AA$7:AA12),IF($J13="Total Acumulado",SUM(AA$7:AA11)+Y13,IFERROR(Z13*$K13,0))))</f>
        <v>0</v>
      </c>
      <c r="AB13" s="112">
        <f ca="1">IF($J13="","",IF($J13="Total Mensal",SUM(AC$7:AC12)/VLOOKUP("Total Acumulado",$J:$K,2,FALSE),IF($J13="Total Acumulado",AB12+Z13+IF(Z$7="% Item",-1,0),0%)))</f>
        <v>0</v>
      </c>
      <c r="AC13" s="109">
        <f ca="1">IF($J13="","",IF($J13="Total Mensal",SUM(AC$7:AC12),IF($J13="Total Acumulado",SUM(AC$7:AC11)+AA13,IFERROR(AB13*$K13,0))))</f>
        <v>0</v>
      </c>
      <c r="AD13" s="112">
        <f ca="1">IF($J13="","",IF($J13="Total Mensal",SUM(AE$7:AE12)/VLOOKUP("Total Acumulado",$J:$K,2,FALSE),IF($J13="Total Acumulado",AD12+AB13+IF(AB$7="% Item",-1,0),0%)))</f>
        <v>0</v>
      </c>
      <c r="AE13" s="109">
        <f ca="1">IF($J13="","",IF($J13="Total Mensal",SUM(AE$7:AE12),IF($J13="Total Acumulado",SUM(AE$7:AE11)+AC13,IFERROR(AD13*$K13,0))))</f>
        <v>0</v>
      </c>
      <c r="AF13" s="112">
        <f ca="1">IF($J13="","",IF($J13="Total Mensal",SUM(AG$7:AG12)/VLOOKUP("Total Acumulado",$J:$K,2,FALSE),IF($J13="Total Acumulado",AF12+AD13+IF(AD$7="% Item",-1,0),0%)))</f>
        <v>0</v>
      </c>
      <c r="AG13" s="109">
        <f ca="1">IF($J13="","",IF($J13="Total Mensal",SUM(AG$7:AG12),IF($J13="Total Acumulado",SUM(AG$7:AG11)+AE13,IFERROR(AF13*$K13,0))))</f>
        <v>0</v>
      </c>
      <c r="AH13" s="112">
        <f ca="1">IF($J13="","",IF($J13="Total Mensal",SUM(AI$7:AI12)/VLOOKUP("Total Acumulado",$J:$K,2,FALSE),IF($J13="Total Acumulado",AH12+AF13+IF(AF$7="% Item",-1,0),0%)))</f>
        <v>0</v>
      </c>
      <c r="AI13" s="109">
        <f ca="1">IF($J13="","",IF($J13="Total Mensal",SUM(AI$7:AI12),IF($J13="Total Acumulado",SUM(AI$7:AI11)+AG13,IFERROR(AH13*$K13,0))))</f>
        <v>0</v>
      </c>
      <c r="AJ13" s="112">
        <f ca="1">IF($J13="","",IF($J13="Total Mensal",SUM(AK$7:AK12)/VLOOKUP("Total Acumulado",$J:$K,2,FALSE),IF($J13="Total Acumulado",AJ12+AH13+IF(AH$7="% Item",-1,0),0%)))</f>
        <v>0</v>
      </c>
      <c r="AK13" s="109">
        <f ca="1">IF($J13="","",IF($J13="Total Mensal",SUM(AK$7:AK12),IF($J13="Total Acumulado",SUM(AK$7:AK11)+AI13,IFERROR(AJ13*$K13,0))))</f>
        <v>0</v>
      </c>
    </row>
    <row r="14" spans="2:37" x14ac:dyDescent="0.25">
      <c r="B14" s="41">
        <f ca="1">IFERROR(IF(C13=C10,IF(B13+1&lt;='MAPA DE PREÇOS'!$H$8,B13+1,""),B13),"")</f>
        <v>9</v>
      </c>
      <c r="C14" s="41" t="str">
        <f ca="1">IFERROR(VLOOKUP(B14,'MAPA DE PREÇOS'!B:D,2,FALSE),"")</f>
        <v/>
      </c>
      <c r="D14" s="41">
        <f ca="1">IFERROR(VLOOKUP(B14,'MAPA DE PREÇOS'!B:D,3,FALSE),"")</f>
        <v>1</v>
      </c>
      <c r="E14" s="82">
        <f t="shared" ca="1" si="0"/>
        <v>1</v>
      </c>
      <c r="F14" s="82">
        <f ca="1">IF($B13="","",IF($C14=$C11,INDEX('MAPA DE PREÇOS'!$H:$H,MATCH($B14,'MAPA DE PREÇOS'!$B:$B)-19),IF($C14=$C12,"Código","")))</f>
        <v>0</v>
      </c>
      <c r="G14" s="83" t="str">
        <f ca="1">IF($B13="","",IF($C14=$C11,IF('BASE EDITAL'!$C$2="",INDEX('MAPA DE PREÇOS'!H:H,MATCH(EDITAL!B14,'MAPA DE PREÇOS'!B:B,0)+1),UPPER(INDEX('BASE EDITAL'!$C:$C,EDITAL!B14+1))),IF($C14=$C12,"Especificação do Objeto","")))</f>
        <v>Bloco 5</v>
      </c>
      <c r="H14" s="84">
        <f ca="1">IF($B13="","",IF($C14=$C11,INDEX('MAPA DE PREÇOS'!$M:$M,MATCH($B14,'MAPA DE PREÇOS'!$B:$B)-16),IF($C14=$C12,"Unidade","")))</f>
        <v>0</v>
      </c>
      <c r="I14" s="84">
        <f ca="1">IF($B13="","",IF($C14=$C11,INDEX('MAPA DE PREÇOS'!$M:$M,MATCH($B14,'MAPA DE PREÇOS'!$B:$B)-17),IF($C14=$C12,"Quant.","")))</f>
        <v>8500</v>
      </c>
      <c r="J14" s="60">
        <f ca="1">IF(J13="Total Mensal","Total Acumulado",IF($B13="","",IF($C14=$C11,INDEX('MAPA DE PREÇOS'!$M:$M,MATCH($B14,'MAPA DE PREÇOS'!$B:$B)-19),IF($C14=$C12,"Valor Unit. (R$)",IF(AND($C14&lt;&gt;$C13,$J13&lt;&gt;""),"Total Mensal","")))))</f>
        <v>4.2500000000000003E-2</v>
      </c>
      <c r="K14" s="75">
        <f ca="1">IF(J14="","",IF(J14="Total Mensal","-",IF(J14="Total Acumulado",SUM(K$7:K13),I14*J14)))</f>
        <v>361.25</v>
      </c>
      <c r="L14" s="112" t="e">
        <f ca="1">IF(J14="","",IF(J14="Total Mensal","-",IF(J14="Total Acumulado",SUM(L$7:L13),K14/SUMIF(J:J,"Total Acumulado",K:K))))</f>
        <v>#DIV/0!</v>
      </c>
      <c r="M14" s="108"/>
      <c r="N14" s="112">
        <f ca="1">IF($J14="","",IF($J14="Total Mensal",SUM(O$7:O13)/VLOOKUP("Total Acumulado",$J:$K,2,FALSE),IF($J14="Total Acumulado",N13+L14+IF(L$7="% Item",-1,0),0%)))</f>
        <v>0</v>
      </c>
      <c r="O14" s="109">
        <f ca="1">IF($J14="","",IF($J14="Total Mensal",SUM(O$7:O13),IF($J14="Total Acumulado",SUM(O$7:O12)+M14,IFERROR(N14*$K14,0))))</f>
        <v>0</v>
      </c>
      <c r="P14" s="112">
        <f ca="1">IF($J14="","",IF($J14="Total Mensal",SUM(Q$7:Q13)/VLOOKUP("Total Acumulado",$J:$K,2,FALSE),IF($J14="Total Acumulado",P13+N14+IF(N$7="% Item",-1,0),0%)))</f>
        <v>0</v>
      </c>
      <c r="Q14" s="109">
        <f ca="1">IF($J14="","",IF($J14="Total Mensal",SUM(Q$7:Q13),IF($J14="Total Acumulado",SUM(Q$7:Q12)+O14,IFERROR(P14*$K14,0))))</f>
        <v>0</v>
      </c>
      <c r="R14" s="112">
        <f ca="1">IF($J14="","",IF($J14="Total Mensal",SUM(S$7:S13)/VLOOKUP("Total Acumulado",$J:$K,2,FALSE),IF($J14="Total Acumulado",R13+P14+IF(P$7="% Item",-1,0),0%)))</f>
        <v>0</v>
      </c>
      <c r="S14" s="109">
        <f ca="1">IF($J14="","",IF($J14="Total Mensal",SUM(S$7:S13),IF($J14="Total Acumulado",SUM(S$7:S12)+Q14,IFERROR(R14*$K14,0))))</f>
        <v>0</v>
      </c>
      <c r="T14" s="112">
        <f ca="1">IF($J14="","",IF($J14="Total Mensal",SUM(U$7:U13)/VLOOKUP("Total Acumulado",$J:$K,2,FALSE),IF($J14="Total Acumulado",T13+R14+IF(R$7="% Item",-1,0),0%)))</f>
        <v>0</v>
      </c>
      <c r="U14" s="109">
        <f ca="1">IF($J14="","",IF($J14="Total Mensal",SUM(U$7:U13),IF($J14="Total Acumulado",SUM(U$7:U12)+S14,IFERROR(T14*$K14,0))))</f>
        <v>0</v>
      </c>
      <c r="V14" s="112">
        <f ca="1">IF($J14="","",IF($J14="Total Mensal",SUM(W$7:W13)/VLOOKUP("Total Acumulado",$J:$K,2,FALSE),IF($J14="Total Acumulado",V13+T14+IF(T$7="% Item",-1,0),0%)))</f>
        <v>0</v>
      </c>
      <c r="W14" s="109">
        <f ca="1">IF($J14="","",IF($J14="Total Mensal",SUM(W$7:W13),IF($J14="Total Acumulado",SUM(W$7:W12)+U14,IFERROR(V14*$K14,0))))</f>
        <v>0</v>
      </c>
      <c r="X14" s="112">
        <f ca="1">IF($J14="","",IF($J14="Total Mensal",SUM(Y$7:Y13)/VLOOKUP("Total Acumulado",$J:$K,2,FALSE),IF($J14="Total Acumulado",X13+V14+IF(V$7="% Item",-1,0),0%)))</f>
        <v>0</v>
      </c>
      <c r="Y14" s="109">
        <f ca="1">IF($J14="","",IF($J14="Total Mensal",SUM(Y$7:Y13),IF($J14="Total Acumulado",SUM(Y$7:Y12)+W14,IFERROR(X14*$K14,0))))</f>
        <v>0</v>
      </c>
      <c r="Z14" s="112">
        <f ca="1">IF($J14="","",IF($J14="Total Mensal",SUM(AA$7:AA13)/VLOOKUP("Total Acumulado",$J:$K,2,FALSE),IF($J14="Total Acumulado",Z13+X14+IF(X$7="% Item",-1,0),0%)))</f>
        <v>0</v>
      </c>
      <c r="AA14" s="109">
        <f ca="1">IF($J14="","",IF($J14="Total Mensal",SUM(AA$7:AA13),IF($J14="Total Acumulado",SUM(AA$7:AA12)+Y14,IFERROR(Z14*$K14,0))))</f>
        <v>0</v>
      </c>
      <c r="AB14" s="112">
        <f ca="1">IF($J14="","",IF($J14="Total Mensal",SUM(AC$7:AC13)/VLOOKUP("Total Acumulado",$J:$K,2,FALSE),IF($J14="Total Acumulado",AB13+Z14+IF(Z$7="% Item",-1,0),0%)))</f>
        <v>0</v>
      </c>
      <c r="AC14" s="109">
        <f ca="1">IF($J14="","",IF($J14="Total Mensal",SUM(AC$7:AC13),IF($J14="Total Acumulado",SUM(AC$7:AC12)+AA14,IFERROR(AB14*$K14,0))))</f>
        <v>0</v>
      </c>
      <c r="AD14" s="112">
        <f ca="1">IF($J14="","",IF($J14="Total Mensal",SUM(AE$7:AE13)/VLOOKUP("Total Acumulado",$J:$K,2,FALSE),IF($J14="Total Acumulado",AD13+AB14+IF(AB$7="% Item",-1,0),0%)))</f>
        <v>0</v>
      </c>
      <c r="AE14" s="109">
        <f ca="1">IF($J14="","",IF($J14="Total Mensal",SUM(AE$7:AE13),IF($J14="Total Acumulado",SUM(AE$7:AE12)+AC14,IFERROR(AD14*$K14,0))))</f>
        <v>0</v>
      </c>
      <c r="AF14" s="112">
        <f ca="1">IF($J14="","",IF($J14="Total Mensal",SUM(AG$7:AG13)/VLOOKUP("Total Acumulado",$J:$K,2,FALSE),IF($J14="Total Acumulado",AF13+AD14+IF(AD$7="% Item",-1,0),0%)))</f>
        <v>0</v>
      </c>
      <c r="AG14" s="109">
        <f ca="1">IF($J14="","",IF($J14="Total Mensal",SUM(AG$7:AG13),IF($J14="Total Acumulado",SUM(AG$7:AG12)+AE14,IFERROR(AF14*$K14,0))))</f>
        <v>0</v>
      </c>
      <c r="AH14" s="112">
        <f ca="1">IF($J14="","",IF($J14="Total Mensal",SUM(AI$7:AI13)/VLOOKUP("Total Acumulado",$J:$K,2,FALSE),IF($J14="Total Acumulado",AH13+AF14+IF(AF$7="% Item",-1,0),0%)))</f>
        <v>0</v>
      </c>
      <c r="AI14" s="109">
        <f ca="1">IF($J14="","",IF($J14="Total Mensal",SUM(AI$7:AI13),IF($J14="Total Acumulado",SUM(AI$7:AI12)+AG14,IFERROR(AH14*$K14,0))))</f>
        <v>0</v>
      </c>
      <c r="AJ14" s="112">
        <f ca="1">IF($J14="","",IF($J14="Total Mensal",SUM(AK$7:AK13)/VLOOKUP("Total Acumulado",$J:$K,2,FALSE),IF($J14="Total Acumulado",AJ13+AH14+IF(AH$7="% Item",-1,0),0%)))</f>
        <v>0</v>
      </c>
      <c r="AK14" s="109">
        <f ca="1">IF($J14="","",IF($J14="Total Mensal",SUM(AK$7:AK13),IF($J14="Total Acumulado",SUM(AK$7:AK12)+AI14,IFERROR(AJ14*$K14,0))))</f>
        <v>0</v>
      </c>
    </row>
    <row r="15" spans="2:37" x14ac:dyDescent="0.25">
      <c r="B15" s="41">
        <f ca="1">IFERROR(IF(C14=C11,IF(B14+1&lt;='MAPA DE PREÇOS'!$H$8,B14+1,""),B14),"")</f>
        <v>10</v>
      </c>
      <c r="C15" s="41" t="str">
        <f ca="1">IFERROR(VLOOKUP(B15,'MAPA DE PREÇOS'!B:D,2,FALSE),"")</f>
        <v/>
      </c>
      <c r="D15" s="41">
        <f ca="1">IFERROR(VLOOKUP(B15,'MAPA DE PREÇOS'!B:D,3,FALSE),"")</f>
        <v>1</v>
      </c>
      <c r="E15" s="82">
        <f t="shared" ca="1" si="0"/>
        <v>1</v>
      </c>
      <c r="F15" s="82">
        <f ca="1">IF($B14="","",IF($C15=$C12,INDEX('MAPA DE PREÇOS'!$H:$H,MATCH($B15,'MAPA DE PREÇOS'!$B:$B)-19),IF($C15=$C13,"Código","")))</f>
        <v>0</v>
      </c>
      <c r="G15" s="83" t="str">
        <f ca="1">IF($B14="","",IF($C15=$C12,IF('BASE EDITAL'!$C$2="",INDEX('MAPA DE PREÇOS'!H:H,MATCH(EDITAL!B15,'MAPA DE PREÇOS'!B:B,0)+1),UPPER(INDEX('BASE EDITAL'!$C:$C,EDITAL!B15+1))),IF($C15=$C13,"Especificação do Objeto","")))</f>
        <v>Bloco 6</v>
      </c>
      <c r="H15" s="84">
        <f ca="1">IF($B14="","",IF($C15=$C12,INDEX('MAPA DE PREÇOS'!$M:$M,MATCH($B15,'MAPA DE PREÇOS'!$B:$B)-16),IF($C15=$C13,"Unidade","")))</f>
        <v>0</v>
      </c>
      <c r="I15" s="84">
        <f ca="1">IF($B14="","",IF($C15=$C12,INDEX('MAPA DE PREÇOS'!$M:$M,MATCH($B15,'MAPA DE PREÇOS'!$B:$B)-17),IF($C15=$C13,"Quant.","")))</f>
        <v>3000</v>
      </c>
      <c r="J15" s="60">
        <f ca="1">IF(J14="Total Mensal","Total Acumulado",IF($B14="","",IF($C15=$C12,INDEX('MAPA DE PREÇOS'!$M:$M,MATCH($B15,'MAPA DE PREÇOS'!$B:$B)-19),IF($C15=$C13,"Valor Unit. (R$)",IF(AND($C15&lt;&gt;$C14,$J14&lt;&gt;""),"Total Mensal","")))))</f>
        <v>6.9699999999999998E-2</v>
      </c>
      <c r="K15" s="75">
        <f ca="1">IF(J15="","",IF(J15="Total Mensal","-",IF(J15="Total Acumulado",SUM(K$7:K14),I15*J15)))</f>
        <v>209.1</v>
      </c>
      <c r="L15" s="112" t="e">
        <f ca="1">IF(J15="","",IF(J15="Total Mensal","-",IF(J15="Total Acumulado",SUM(L$7:L14),K15/SUMIF(J:J,"Total Acumulado",K:K))))</f>
        <v>#DIV/0!</v>
      </c>
      <c r="M15" s="108"/>
      <c r="N15" s="112">
        <f ca="1">IF($J15="","",IF($J15="Total Mensal",SUM(O$7:O14)/VLOOKUP("Total Acumulado",$J:$K,2,FALSE),IF($J15="Total Acumulado",N14+L15+IF(L$7="% Item",-1,0),0%)))</f>
        <v>0</v>
      </c>
      <c r="O15" s="109">
        <f ca="1">IF($J15="","",IF($J15="Total Mensal",SUM(O$7:O14),IF($J15="Total Acumulado",SUM(O$7:O13)+M15,IFERROR(N15*$K15,0))))</f>
        <v>0</v>
      </c>
      <c r="P15" s="112">
        <f ca="1">IF($J15="","",IF($J15="Total Mensal",SUM(Q$7:Q14)/VLOOKUP("Total Acumulado",$J:$K,2,FALSE),IF($J15="Total Acumulado",P14+N15+IF(N$7="% Item",-1,0),0%)))</f>
        <v>0</v>
      </c>
      <c r="Q15" s="109">
        <f ca="1">IF($J15="","",IF($J15="Total Mensal",SUM(Q$7:Q14),IF($J15="Total Acumulado",SUM(Q$7:Q13)+O15,IFERROR(P15*$K15,0))))</f>
        <v>0</v>
      </c>
      <c r="R15" s="112">
        <f ca="1">IF($J15="","",IF($J15="Total Mensal",SUM(S$7:S14)/VLOOKUP("Total Acumulado",$J:$K,2,FALSE),IF($J15="Total Acumulado",R14+P15+IF(P$7="% Item",-1,0),0%)))</f>
        <v>0</v>
      </c>
      <c r="S15" s="109">
        <f ca="1">IF($J15="","",IF($J15="Total Mensal",SUM(S$7:S14),IF($J15="Total Acumulado",SUM(S$7:S13)+Q15,IFERROR(R15*$K15,0))))</f>
        <v>0</v>
      </c>
      <c r="T15" s="112">
        <f ca="1">IF($J15="","",IF($J15="Total Mensal",SUM(U$7:U14)/VLOOKUP("Total Acumulado",$J:$K,2,FALSE),IF($J15="Total Acumulado",T14+R15+IF(R$7="% Item",-1,0),0%)))</f>
        <v>0</v>
      </c>
      <c r="U15" s="109">
        <f ca="1">IF($J15="","",IF($J15="Total Mensal",SUM(U$7:U14),IF($J15="Total Acumulado",SUM(U$7:U13)+S15,IFERROR(T15*$K15,0))))</f>
        <v>0</v>
      </c>
      <c r="V15" s="112">
        <f ca="1">IF($J15="","",IF($J15="Total Mensal",SUM(W$7:W14)/VLOOKUP("Total Acumulado",$J:$K,2,FALSE),IF($J15="Total Acumulado",V14+T15+IF(T$7="% Item",-1,0),0%)))</f>
        <v>0</v>
      </c>
      <c r="W15" s="109">
        <f ca="1">IF($J15="","",IF($J15="Total Mensal",SUM(W$7:W14),IF($J15="Total Acumulado",SUM(W$7:W13)+U15,IFERROR(V15*$K15,0))))</f>
        <v>0</v>
      </c>
      <c r="X15" s="112">
        <f ca="1">IF($J15="","",IF($J15="Total Mensal",SUM(Y$7:Y14)/VLOOKUP("Total Acumulado",$J:$K,2,FALSE),IF($J15="Total Acumulado",X14+V15+IF(V$7="% Item",-1,0),0%)))</f>
        <v>0</v>
      </c>
      <c r="Y15" s="109">
        <f ca="1">IF($J15="","",IF($J15="Total Mensal",SUM(Y$7:Y14),IF($J15="Total Acumulado",SUM(Y$7:Y13)+W15,IFERROR(X15*$K15,0))))</f>
        <v>0</v>
      </c>
      <c r="Z15" s="112">
        <f ca="1">IF($J15="","",IF($J15="Total Mensal",SUM(AA$7:AA14)/VLOOKUP("Total Acumulado",$J:$K,2,FALSE),IF($J15="Total Acumulado",Z14+X15+IF(X$7="% Item",-1,0),0%)))</f>
        <v>0</v>
      </c>
      <c r="AA15" s="109">
        <f ca="1">IF($J15="","",IF($J15="Total Mensal",SUM(AA$7:AA14),IF($J15="Total Acumulado",SUM(AA$7:AA13)+Y15,IFERROR(Z15*$K15,0))))</f>
        <v>0</v>
      </c>
      <c r="AB15" s="112">
        <f ca="1">IF($J15="","",IF($J15="Total Mensal",SUM(AC$7:AC14)/VLOOKUP("Total Acumulado",$J:$K,2,FALSE),IF($J15="Total Acumulado",AB14+Z15+IF(Z$7="% Item",-1,0),0%)))</f>
        <v>0</v>
      </c>
      <c r="AC15" s="109">
        <f ca="1">IF($J15="","",IF($J15="Total Mensal",SUM(AC$7:AC14),IF($J15="Total Acumulado",SUM(AC$7:AC13)+AA15,IFERROR(AB15*$K15,0))))</f>
        <v>0</v>
      </c>
      <c r="AD15" s="112">
        <f ca="1">IF($J15="","",IF($J15="Total Mensal",SUM(AE$7:AE14)/VLOOKUP("Total Acumulado",$J:$K,2,FALSE),IF($J15="Total Acumulado",AD14+AB15+IF(AB$7="% Item",-1,0),0%)))</f>
        <v>0</v>
      </c>
      <c r="AE15" s="109">
        <f ca="1">IF($J15="","",IF($J15="Total Mensal",SUM(AE$7:AE14),IF($J15="Total Acumulado",SUM(AE$7:AE13)+AC15,IFERROR(AD15*$K15,0))))</f>
        <v>0</v>
      </c>
      <c r="AF15" s="112">
        <f ca="1">IF($J15="","",IF($J15="Total Mensal",SUM(AG$7:AG14)/VLOOKUP("Total Acumulado",$J:$K,2,FALSE),IF($J15="Total Acumulado",AF14+AD15+IF(AD$7="% Item",-1,0),0%)))</f>
        <v>0</v>
      </c>
      <c r="AG15" s="109">
        <f ca="1">IF($J15="","",IF($J15="Total Mensal",SUM(AG$7:AG14),IF($J15="Total Acumulado",SUM(AG$7:AG13)+AE15,IFERROR(AF15*$K15,0))))</f>
        <v>0</v>
      </c>
      <c r="AH15" s="112">
        <f ca="1">IF($J15="","",IF($J15="Total Mensal",SUM(AI$7:AI14)/VLOOKUP("Total Acumulado",$J:$K,2,FALSE),IF($J15="Total Acumulado",AH14+AF15+IF(AF$7="% Item",-1,0),0%)))</f>
        <v>0</v>
      </c>
      <c r="AI15" s="109">
        <f ca="1">IF($J15="","",IF($J15="Total Mensal",SUM(AI$7:AI14),IF($J15="Total Acumulado",SUM(AI$7:AI13)+AG15,IFERROR(AH15*$K15,0))))</f>
        <v>0</v>
      </c>
      <c r="AJ15" s="112">
        <f ca="1">IF($J15="","",IF($J15="Total Mensal",SUM(AK$7:AK14)/VLOOKUP("Total Acumulado",$J:$K,2,FALSE),IF($J15="Total Acumulado",AJ14+AH15+IF(AH$7="% Item",-1,0),0%)))</f>
        <v>0</v>
      </c>
      <c r="AK15" s="109">
        <f ca="1">IF($J15="","",IF($J15="Total Mensal",SUM(AK$7:AK14),IF($J15="Total Acumulado",SUM(AK$7:AK13)+AI15,IFERROR(AJ15*$K15,0))))</f>
        <v>0</v>
      </c>
    </row>
    <row r="16" spans="2:37" x14ac:dyDescent="0.25">
      <c r="B16" s="41">
        <f ca="1">IFERROR(IF(C15=C12,IF(B15+1&lt;='MAPA DE PREÇOS'!$H$8,B15+1,""),B15),"")</f>
        <v>11</v>
      </c>
      <c r="C16" s="41" t="str">
        <f ca="1">IFERROR(VLOOKUP(B16,'MAPA DE PREÇOS'!B:D,2,FALSE),"")</f>
        <v/>
      </c>
      <c r="D16" s="41">
        <f ca="1">IFERROR(VLOOKUP(B16,'MAPA DE PREÇOS'!B:D,3,FALSE),"")</f>
        <v>1</v>
      </c>
      <c r="E16" s="82">
        <f t="shared" ca="1" si="0"/>
        <v>1</v>
      </c>
      <c r="F16" s="82">
        <f ca="1">IF($B15="","",IF($C16=$C13,INDEX('MAPA DE PREÇOS'!$H:$H,MATCH($B16,'MAPA DE PREÇOS'!$B:$B)-19),IF($C16=$C14,"Código","")))</f>
        <v>0</v>
      </c>
      <c r="G16" s="83" t="str">
        <f ca="1">IF($B15="","",IF($C16=$C13,IF('BASE EDITAL'!$C$2="",INDEX('MAPA DE PREÇOS'!H:H,MATCH(EDITAL!B16,'MAPA DE PREÇOS'!B:B,0)+1),UPPER(INDEX('BASE EDITAL'!$C:$C,EDITAL!B16+1))),IF($C16=$C14,"Especificação do Objeto","")))</f>
        <v>Talão 1</v>
      </c>
      <c r="H16" s="84">
        <f ca="1">IF($B15="","",IF($C16=$C13,INDEX('MAPA DE PREÇOS'!$M:$M,MATCH($B16,'MAPA DE PREÇOS'!$B:$B)-16),IF($C16=$C14,"Unidade","")))</f>
        <v>0</v>
      </c>
      <c r="I16" s="84">
        <f ca="1">IF($B15="","",IF($C16=$C13,INDEX('MAPA DE PREÇOS'!$M:$M,MATCH($B16,'MAPA DE PREÇOS'!$B:$B)-17),IF($C16=$C14,"Quant.","")))</f>
        <v>60010</v>
      </c>
      <c r="J16" s="60">
        <f ca="1">IF(J15="Total Mensal","Total Acumulado",IF($B15="","",IF($C16=$C13,INDEX('MAPA DE PREÇOS'!$M:$M,MATCH($B16,'MAPA DE PREÇOS'!$B:$B)-19),IF($C16=$C14,"Valor Unit. (R$)",IF(AND($C16&lt;&gt;$C15,$J15&lt;&gt;""),"Total Mensal","")))))</f>
        <v>0.1119</v>
      </c>
      <c r="K16" s="75">
        <f ca="1">IF(J16="","",IF(J16="Total Mensal","-",IF(J16="Total Acumulado",SUM(K$7:K15),I16*J16)))</f>
        <v>6715.1189999999997</v>
      </c>
      <c r="L16" s="112" t="e">
        <f ca="1">IF(J16="","",IF(J16="Total Mensal","-",IF(J16="Total Acumulado",SUM(L$7:L15),K16/SUMIF(J:J,"Total Acumulado",K:K))))</f>
        <v>#DIV/0!</v>
      </c>
      <c r="M16" s="108"/>
      <c r="N16" s="112">
        <f ca="1">IF($J16="","",IF($J16="Total Mensal",SUM(O$7:O15)/VLOOKUP("Total Acumulado",$J:$K,2,FALSE),IF($J16="Total Acumulado",N15+L16+IF(L$7="% Item",-1,0),0%)))</f>
        <v>0</v>
      </c>
      <c r="O16" s="109">
        <f ca="1">IF($J16="","",IF($J16="Total Mensal",SUM(O$7:O15),IF($J16="Total Acumulado",SUM(O$7:O14)+M16,IFERROR(N16*$K16,0))))</f>
        <v>0</v>
      </c>
      <c r="P16" s="112">
        <f ca="1">IF($J16="","",IF($J16="Total Mensal",SUM(Q$7:Q15)/VLOOKUP("Total Acumulado",$J:$K,2,FALSE),IF($J16="Total Acumulado",P15+N16+IF(N$7="% Item",-1,0),0%)))</f>
        <v>0</v>
      </c>
      <c r="Q16" s="109">
        <f ca="1">IF($J16="","",IF($J16="Total Mensal",SUM(Q$7:Q15),IF($J16="Total Acumulado",SUM(Q$7:Q14)+O16,IFERROR(P16*$K16,0))))</f>
        <v>0</v>
      </c>
      <c r="R16" s="112">
        <f ca="1">IF($J16="","",IF($J16="Total Mensal",SUM(S$7:S15)/VLOOKUP("Total Acumulado",$J:$K,2,FALSE),IF($J16="Total Acumulado",R15+P16+IF(P$7="% Item",-1,0),0%)))</f>
        <v>0</v>
      </c>
      <c r="S16" s="109">
        <f ca="1">IF($J16="","",IF($J16="Total Mensal",SUM(S$7:S15),IF($J16="Total Acumulado",SUM(S$7:S14)+Q16,IFERROR(R16*$K16,0))))</f>
        <v>0</v>
      </c>
      <c r="T16" s="112">
        <f ca="1">IF($J16="","",IF($J16="Total Mensal",SUM(U$7:U15)/VLOOKUP("Total Acumulado",$J:$K,2,FALSE),IF($J16="Total Acumulado",T15+R16+IF(R$7="% Item",-1,0),0%)))</f>
        <v>0</v>
      </c>
      <c r="U16" s="109">
        <f ca="1">IF($J16="","",IF($J16="Total Mensal",SUM(U$7:U15),IF($J16="Total Acumulado",SUM(U$7:U14)+S16,IFERROR(T16*$K16,0))))</f>
        <v>0</v>
      </c>
      <c r="V16" s="112">
        <f ca="1">IF($J16="","",IF($J16="Total Mensal",SUM(W$7:W15)/VLOOKUP("Total Acumulado",$J:$K,2,FALSE),IF($J16="Total Acumulado",V15+T16+IF(T$7="% Item",-1,0),0%)))</f>
        <v>0</v>
      </c>
      <c r="W16" s="109">
        <f ca="1">IF($J16="","",IF($J16="Total Mensal",SUM(W$7:W15),IF($J16="Total Acumulado",SUM(W$7:W14)+U16,IFERROR(V16*$K16,0))))</f>
        <v>0</v>
      </c>
      <c r="X16" s="112">
        <f ca="1">IF($J16="","",IF($J16="Total Mensal",SUM(Y$7:Y15)/VLOOKUP("Total Acumulado",$J:$K,2,FALSE),IF($J16="Total Acumulado",X15+V16+IF(V$7="% Item",-1,0),0%)))</f>
        <v>0</v>
      </c>
      <c r="Y16" s="109">
        <f ca="1">IF($J16="","",IF($J16="Total Mensal",SUM(Y$7:Y15),IF($J16="Total Acumulado",SUM(Y$7:Y14)+W16,IFERROR(X16*$K16,0))))</f>
        <v>0</v>
      </c>
      <c r="Z16" s="112">
        <f ca="1">IF($J16="","",IF($J16="Total Mensal",SUM(AA$7:AA15)/VLOOKUP("Total Acumulado",$J:$K,2,FALSE),IF($J16="Total Acumulado",Z15+X16+IF(X$7="% Item",-1,0),0%)))</f>
        <v>0</v>
      </c>
      <c r="AA16" s="109">
        <f ca="1">IF($J16="","",IF($J16="Total Mensal",SUM(AA$7:AA15),IF($J16="Total Acumulado",SUM(AA$7:AA14)+Y16,IFERROR(Z16*$K16,0))))</f>
        <v>0</v>
      </c>
      <c r="AB16" s="112">
        <f ca="1">IF($J16="","",IF($J16="Total Mensal",SUM(AC$7:AC15)/VLOOKUP("Total Acumulado",$J:$K,2,FALSE),IF($J16="Total Acumulado",AB15+Z16+IF(Z$7="% Item",-1,0),0%)))</f>
        <v>0</v>
      </c>
      <c r="AC16" s="109">
        <f ca="1">IF($J16="","",IF($J16="Total Mensal",SUM(AC$7:AC15),IF($J16="Total Acumulado",SUM(AC$7:AC14)+AA16,IFERROR(AB16*$K16,0))))</f>
        <v>0</v>
      </c>
      <c r="AD16" s="112">
        <f ca="1">IF($J16="","",IF($J16="Total Mensal",SUM(AE$7:AE15)/VLOOKUP("Total Acumulado",$J:$K,2,FALSE),IF($J16="Total Acumulado",AD15+AB16+IF(AB$7="% Item",-1,0),0%)))</f>
        <v>0</v>
      </c>
      <c r="AE16" s="109">
        <f ca="1">IF($J16="","",IF($J16="Total Mensal",SUM(AE$7:AE15),IF($J16="Total Acumulado",SUM(AE$7:AE14)+AC16,IFERROR(AD16*$K16,0))))</f>
        <v>0</v>
      </c>
      <c r="AF16" s="112">
        <f ca="1">IF($J16="","",IF($J16="Total Mensal",SUM(AG$7:AG15)/VLOOKUP("Total Acumulado",$J:$K,2,FALSE),IF($J16="Total Acumulado",AF15+AD16+IF(AD$7="% Item",-1,0),0%)))</f>
        <v>0</v>
      </c>
      <c r="AG16" s="109">
        <f ca="1">IF($J16="","",IF($J16="Total Mensal",SUM(AG$7:AG15),IF($J16="Total Acumulado",SUM(AG$7:AG14)+AE16,IFERROR(AF16*$K16,0))))</f>
        <v>0</v>
      </c>
      <c r="AH16" s="112">
        <f ca="1">IF($J16="","",IF($J16="Total Mensal",SUM(AI$7:AI15)/VLOOKUP("Total Acumulado",$J:$K,2,FALSE),IF($J16="Total Acumulado",AH15+AF16+IF(AF$7="% Item",-1,0),0%)))</f>
        <v>0</v>
      </c>
      <c r="AI16" s="109">
        <f ca="1">IF($J16="","",IF($J16="Total Mensal",SUM(AI$7:AI15),IF($J16="Total Acumulado",SUM(AI$7:AI14)+AG16,IFERROR(AH16*$K16,0))))</f>
        <v>0</v>
      </c>
      <c r="AJ16" s="112">
        <f ca="1">IF($J16="","",IF($J16="Total Mensal",SUM(AK$7:AK15)/VLOOKUP("Total Acumulado",$J:$K,2,FALSE),IF($J16="Total Acumulado",AJ15+AH16+IF(AH$7="% Item",-1,0),0%)))</f>
        <v>0</v>
      </c>
      <c r="AK16" s="109">
        <f ca="1">IF($J16="","",IF($J16="Total Mensal",SUM(AK$7:AK15),IF($J16="Total Acumulado",SUM(AK$7:AK14)+AI16,IFERROR(AJ16*$K16,0))))</f>
        <v>0</v>
      </c>
    </row>
    <row r="17" spans="2:37" x14ac:dyDescent="0.25">
      <c r="B17" s="41">
        <f ca="1">IFERROR(IF(C16=C13,IF(B16+1&lt;='MAPA DE PREÇOS'!$H$8,B16+1,""),B16),"")</f>
        <v>12</v>
      </c>
      <c r="C17" s="41" t="str">
        <f ca="1">IFERROR(VLOOKUP(B17,'MAPA DE PREÇOS'!B:D,2,FALSE),"")</f>
        <v/>
      </c>
      <c r="D17" s="41">
        <f ca="1">IFERROR(VLOOKUP(B17,'MAPA DE PREÇOS'!B:D,3,FALSE),"")</f>
        <v>1</v>
      </c>
      <c r="E17" s="82">
        <f t="shared" ca="1" si="0"/>
        <v>1</v>
      </c>
      <c r="F17" s="82">
        <f ca="1">IF($B16="","",IF($C17=$C14,INDEX('MAPA DE PREÇOS'!$H:$H,MATCH($B17,'MAPA DE PREÇOS'!$B:$B)-19),IF($C17=$C15,"Código","")))</f>
        <v>0</v>
      </c>
      <c r="G17" s="83" t="str">
        <f ca="1">IF($B16="","",IF($C17=$C14,IF('BASE EDITAL'!$C$2="",INDEX('MAPA DE PREÇOS'!H:H,MATCH(EDITAL!B17,'MAPA DE PREÇOS'!B:B,0)+1),UPPER(INDEX('BASE EDITAL'!$C:$C,EDITAL!B17+1))),IF($C17=$C15,"Especificação do Objeto","")))</f>
        <v>Talão 2</v>
      </c>
      <c r="H17" s="84">
        <f ca="1">IF($B16="","",IF($C17=$C14,INDEX('MAPA DE PREÇOS'!$M:$M,MATCH($B17,'MAPA DE PREÇOS'!$B:$B)-16),IF($C17=$C15,"Unidade","")))</f>
        <v>0</v>
      </c>
      <c r="I17" s="84">
        <f ca="1">IF($B16="","",IF($C17=$C14,INDEX('MAPA DE PREÇOS'!$M:$M,MATCH($B17,'MAPA DE PREÇOS'!$B:$B)-17),IF($C17=$C15,"Quant.","")))</f>
        <v>20000</v>
      </c>
      <c r="J17" s="60">
        <f ca="1">IF(J16="Total Mensal","Total Acumulado",IF($B16="","",IF($C17=$C14,INDEX('MAPA DE PREÇOS'!$M:$M,MATCH($B17,'MAPA DE PREÇOS'!$B:$B)-19),IF($C17=$C15,"Valor Unit. (R$)",IF(AND($C17&lt;&gt;$C16,$J16&lt;&gt;""),"Total Mensal","")))))</f>
        <v>0.1585</v>
      </c>
      <c r="K17" s="75">
        <f ca="1">IF(J17="","",IF(J17="Total Mensal","-",IF(J17="Total Acumulado",SUM(K$7:K16),I17*J17)))</f>
        <v>3170</v>
      </c>
      <c r="L17" s="112" t="e">
        <f ca="1">IF(J17="","",IF(J17="Total Mensal","-",IF(J17="Total Acumulado",SUM(L$7:L16),K17/SUMIF(J:J,"Total Acumulado",K:K))))</f>
        <v>#DIV/0!</v>
      </c>
      <c r="M17" s="108"/>
      <c r="N17" s="112">
        <f ca="1">IF($J17="","",IF($J17="Total Mensal",SUM(O$7:O16)/VLOOKUP("Total Acumulado",$J:$K,2,FALSE),IF($J17="Total Acumulado",N16+L17+IF(L$7="% Item",-1,0),0%)))</f>
        <v>0</v>
      </c>
      <c r="O17" s="109">
        <f ca="1">IF($J17="","",IF($J17="Total Mensal",SUM(O$7:O16),IF($J17="Total Acumulado",SUM(O$7:O15)+M17,IFERROR(N17*$K17,0))))</f>
        <v>0</v>
      </c>
      <c r="P17" s="112">
        <f ca="1">IF($J17="","",IF($J17="Total Mensal",SUM(Q$7:Q16)/VLOOKUP("Total Acumulado",$J:$K,2,FALSE),IF($J17="Total Acumulado",P16+N17+IF(N$7="% Item",-1,0),0%)))</f>
        <v>0</v>
      </c>
      <c r="Q17" s="109">
        <f ca="1">IF($J17="","",IF($J17="Total Mensal",SUM(Q$7:Q16),IF($J17="Total Acumulado",SUM(Q$7:Q15)+O17,IFERROR(P17*$K17,0))))</f>
        <v>0</v>
      </c>
      <c r="R17" s="112">
        <f ca="1">IF($J17="","",IF($J17="Total Mensal",SUM(S$7:S16)/VLOOKUP("Total Acumulado",$J:$K,2,FALSE),IF($J17="Total Acumulado",R16+P17+IF(P$7="% Item",-1,0),0%)))</f>
        <v>0</v>
      </c>
      <c r="S17" s="109">
        <f ca="1">IF($J17="","",IF($J17="Total Mensal",SUM(S$7:S16),IF($J17="Total Acumulado",SUM(S$7:S15)+Q17,IFERROR(R17*$K17,0))))</f>
        <v>0</v>
      </c>
      <c r="T17" s="112">
        <f ca="1">IF($J17="","",IF($J17="Total Mensal",SUM(U$7:U16)/VLOOKUP("Total Acumulado",$J:$K,2,FALSE),IF($J17="Total Acumulado",T16+R17+IF(R$7="% Item",-1,0),0%)))</f>
        <v>0</v>
      </c>
      <c r="U17" s="109">
        <f ca="1">IF($J17="","",IF($J17="Total Mensal",SUM(U$7:U16),IF($J17="Total Acumulado",SUM(U$7:U15)+S17,IFERROR(T17*$K17,0))))</f>
        <v>0</v>
      </c>
      <c r="V17" s="112">
        <f ca="1">IF($J17="","",IF($J17="Total Mensal",SUM(W$7:W16)/VLOOKUP("Total Acumulado",$J:$K,2,FALSE),IF($J17="Total Acumulado",V16+T17+IF(T$7="% Item",-1,0),0%)))</f>
        <v>0</v>
      </c>
      <c r="W17" s="109">
        <f ca="1">IF($J17="","",IF($J17="Total Mensal",SUM(W$7:W16),IF($J17="Total Acumulado",SUM(W$7:W15)+U17,IFERROR(V17*$K17,0))))</f>
        <v>0</v>
      </c>
      <c r="X17" s="112">
        <f ca="1">IF($J17="","",IF($J17="Total Mensal",SUM(Y$7:Y16)/VLOOKUP("Total Acumulado",$J:$K,2,FALSE),IF($J17="Total Acumulado",X16+V17+IF(V$7="% Item",-1,0),0%)))</f>
        <v>0</v>
      </c>
      <c r="Y17" s="109">
        <f ca="1">IF($J17="","",IF($J17="Total Mensal",SUM(Y$7:Y16),IF($J17="Total Acumulado",SUM(Y$7:Y15)+W17,IFERROR(X17*$K17,0))))</f>
        <v>0</v>
      </c>
      <c r="Z17" s="112">
        <f ca="1">IF($J17="","",IF($J17="Total Mensal",SUM(AA$7:AA16)/VLOOKUP("Total Acumulado",$J:$K,2,FALSE),IF($J17="Total Acumulado",Z16+X17+IF(X$7="% Item",-1,0),0%)))</f>
        <v>0</v>
      </c>
      <c r="AA17" s="109">
        <f ca="1">IF($J17="","",IF($J17="Total Mensal",SUM(AA$7:AA16),IF($J17="Total Acumulado",SUM(AA$7:AA15)+Y17,IFERROR(Z17*$K17,0))))</f>
        <v>0</v>
      </c>
      <c r="AB17" s="112">
        <f ca="1">IF($J17="","",IF($J17="Total Mensal",SUM(AC$7:AC16)/VLOOKUP("Total Acumulado",$J:$K,2,FALSE),IF($J17="Total Acumulado",AB16+Z17+IF(Z$7="% Item",-1,0),0%)))</f>
        <v>0</v>
      </c>
      <c r="AC17" s="109">
        <f ca="1">IF($J17="","",IF($J17="Total Mensal",SUM(AC$7:AC16),IF($J17="Total Acumulado",SUM(AC$7:AC15)+AA17,IFERROR(AB17*$K17,0))))</f>
        <v>0</v>
      </c>
      <c r="AD17" s="112">
        <f ca="1">IF($J17="","",IF($J17="Total Mensal",SUM(AE$7:AE16)/VLOOKUP("Total Acumulado",$J:$K,2,FALSE),IF($J17="Total Acumulado",AD16+AB17+IF(AB$7="% Item",-1,0),0%)))</f>
        <v>0</v>
      </c>
      <c r="AE17" s="109">
        <f ca="1">IF($J17="","",IF($J17="Total Mensal",SUM(AE$7:AE16),IF($J17="Total Acumulado",SUM(AE$7:AE15)+AC17,IFERROR(AD17*$K17,0))))</f>
        <v>0</v>
      </c>
      <c r="AF17" s="112">
        <f ca="1">IF($J17="","",IF($J17="Total Mensal",SUM(AG$7:AG16)/VLOOKUP("Total Acumulado",$J:$K,2,FALSE),IF($J17="Total Acumulado",AF16+AD17+IF(AD$7="% Item",-1,0),0%)))</f>
        <v>0</v>
      </c>
      <c r="AG17" s="109">
        <f ca="1">IF($J17="","",IF($J17="Total Mensal",SUM(AG$7:AG16),IF($J17="Total Acumulado",SUM(AG$7:AG15)+AE17,IFERROR(AF17*$K17,0))))</f>
        <v>0</v>
      </c>
      <c r="AH17" s="112">
        <f ca="1">IF($J17="","",IF($J17="Total Mensal",SUM(AI$7:AI16)/VLOOKUP("Total Acumulado",$J:$K,2,FALSE),IF($J17="Total Acumulado",AH16+AF17+IF(AF$7="% Item",-1,0),0%)))</f>
        <v>0</v>
      </c>
      <c r="AI17" s="109">
        <f ca="1">IF($J17="","",IF($J17="Total Mensal",SUM(AI$7:AI16),IF($J17="Total Acumulado",SUM(AI$7:AI15)+AG17,IFERROR(AH17*$K17,0))))</f>
        <v>0</v>
      </c>
      <c r="AJ17" s="112">
        <f ca="1">IF($J17="","",IF($J17="Total Mensal",SUM(AK$7:AK16)/VLOOKUP("Total Acumulado",$J:$K,2,FALSE),IF($J17="Total Acumulado",AJ16+AH17+IF(AH$7="% Item",-1,0),0%)))</f>
        <v>0</v>
      </c>
      <c r="AK17" s="109">
        <f ca="1">IF($J17="","",IF($J17="Total Mensal",SUM(AK$7:AK16),IF($J17="Total Acumulado",SUM(AK$7:AK15)+AI17,IFERROR(AJ17*$K17,0))))</f>
        <v>0</v>
      </c>
    </row>
    <row r="18" spans="2:37" x14ac:dyDescent="0.25">
      <c r="B18" s="41" t="str">
        <f ca="1">IFERROR(IF(C17=C14,IF(B17+1&lt;='MAPA DE PREÇOS'!$H$8,B17+1,""),B17),"")</f>
        <v/>
      </c>
      <c r="C18" s="41" t="str">
        <f ca="1">IFERROR(VLOOKUP(B18,'MAPA DE PREÇOS'!B:D,2,FALSE),"")</f>
        <v/>
      </c>
      <c r="D18" s="41" t="str">
        <f ca="1">IFERROR(VLOOKUP(B18,'MAPA DE PREÇOS'!B:D,3,FALSE),"")</f>
        <v/>
      </c>
      <c r="E18" s="82" t="str">
        <f t="shared" ca="1" si="0"/>
        <v/>
      </c>
      <c r="F18" s="82" t="e">
        <f ca="1">IF($B17="","",IF($C18=$C15,INDEX('MAPA DE PREÇOS'!$H:$H,MATCH($B18,'MAPA DE PREÇOS'!$B:$B)-19),IF($C18=$C16,"Código","")))</f>
        <v>#N/A</v>
      </c>
      <c r="G18" s="83" t="e">
        <f ca="1">IF($B17="","",IF($C18=$C15,IF('BASE EDITAL'!$C$2="",INDEX('MAPA DE PREÇOS'!H:H,MATCH(EDITAL!B18,'MAPA DE PREÇOS'!B:B,0)+1),UPPER(INDEX('BASE EDITAL'!$C:$C,EDITAL!B18+1))),IF($C18=$C16,"Especificação do Objeto","")))</f>
        <v>#N/A</v>
      </c>
      <c r="H18" s="84" t="e">
        <f ca="1">IF($B17="","",IF($C18=$C15,INDEX('MAPA DE PREÇOS'!$M:$M,MATCH($B18,'MAPA DE PREÇOS'!$B:$B)-16),IF($C18=$C16,"Unidade","")))</f>
        <v>#N/A</v>
      </c>
      <c r="I18" s="84" t="e">
        <f ca="1">IF($B17="","",IF($C18=$C15,INDEX('MAPA DE PREÇOS'!$M:$M,MATCH($B18,'MAPA DE PREÇOS'!$B:$B)-17),IF($C18=$C16,"Quant.","")))</f>
        <v>#N/A</v>
      </c>
      <c r="J18" s="60" t="e">
        <f ca="1">IF(J17="Total Mensal","Total Acumulado",IF($B17="","",IF($C18=$C15,INDEX('MAPA DE PREÇOS'!$M:$M,MATCH($B18,'MAPA DE PREÇOS'!$B:$B)-19),IF($C18=$C16,"Valor Unit. (R$)",IF(AND($C18&lt;&gt;$C17,$J17&lt;&gt;""),"Total Mensal","")))))</f>
        <v>#N/A</v>
      </c>
      <c r="K18" s="75" t="e">
        <f ca="1">IF(J18="","",IF(J18="Total Mensal","-",IF(J18="Total Acumulado",SUM(K$7:K17),I18*J18)))</f>
        <v>#N/A</v>
      </c>
      <c r="L18" s="112" t="e">
        <f ca="1">IF(J18="","",IF(J18="Total Mensal","-",IF(J18="Total Acumulado",SUM(L$7:L17),K18/SUMIF(J:J,"Total Acumulado",K:K))))</f>
        <v>#N/A</v>
      </c>
      <c r="M18" s="108"/>
      <c r="N18" s="112" t="e">
        <f ca="1">IF($J18="","",IF($J18="Total Mensal",SUM(O$7:O17)/VLOOKUP("Total Acumulado",$J:$K,2,FALSE),IF($J18="Total Acumulado",N17+L18+IF(L$7="% Item",-1,0),0%)))</f>
        <v>#N/A</v>
      </c>
      <c r="O18" s="109" t="e">
        <f ca="1">IF($J18="","",IF($J18="Total Mensal",SUM(O$7:O17),IF($J18="Total Acumulado",SUM(O$7:O16)+M18,IFERROR(N18*$K18,0))))</f>
        <v>#N/A</v>
      </c>
      <c r="P18" s="112" t="e">
        <f ca="1">IF($J18="","",IF($J18="Total Mensal",SUM(Q$7:Q17)/VLOOKUP("Total Acumulado",$J:$K,2,FALSE),IF($J18="Total Acumulado",P17+N18+IF(N$7="% Item",-1,0),0%)))</f>
        <v>#N/A</v>
      </c>
      <c r="Q18" s="109" t="e">
        <f ca="1">IF($J18="","",IF($J18="Total Mensal",SUM(Q$7:Q17),IF($J18="Total Acumulado",SUM(Q$7:Q16)+O18,IFERROR(P18*$K18,0))))</f>
        <v>#N/A</v>
      </c>
      <c r="R18" s="112" t="e">
        <f ca="1">IF($J18="","",IF($J18="Total Mensal",SUM(S$7:S17)/VLOOKUP("Total Acumulado",$J:$K,2,FALSE),IF($J18="Total Acumulado",R17+P18+IF(P$7="% Item",-1,0),0%)))</f>
        <v>#N/A</v>
      </c>
      <c r="S18" s="109" t="e">
        <f ca="1">IF($J18="","",IF($J18="Total Mensal",SUM(S$7:S17),IF($J18="Total Acumulado",SUM(S$7:S16)+Q18,IFERROR(R18*$K18,0))))</f>
        <v>#N/A</v>
      </c>
      <c r="T18" s="112" t="e">
        <f ca="1">IF($J18="","",IF($J18="Total Mensal",SUM(U$7:U17)/VLOOKUP("Total Acumulado",$J:$K,2,FALSE),IF($J18="Total Acumulado",T17+R18+IF(R$7="% Item",-1,0),0%)))</f>
        <v>#N/A</v>
      </c>
      <c r="U18" s="109" t="e">
        <f ca="1">IF($J18="","",IF($J18="Total Mensal",SUM(U$7:U17),IF($J18="Total Acumulado",SUM(U$7:U16)+S18,IFERROR(T18*$K18,0))))</f>
        <v>#N/A</v>
      </c>
      <c r="V18" s="112" t="e">
        <f ca="1">IF($J18="","",IF($J18="Total Mensal",SUM(W$7:W17)/VLOOKUP("Total Acumulado",$J:$K,2,FALSE),IF($J18="Total Acumulado",V17+T18+IF(T$7="% Item",-1,0),0%)))</f>
        <v>#N/A</v>
      </c>
      <c r="W18" s="109" t="e">
        <f ca="1">IF($J18="","",IF($J18="Total Mensal",SUM(W$7:W17),IF($J18="Total Acumulado",SUM(W$7:W16)+U18,IFERROR(V18*$K18,0))))</f>
        <v>#N/A</v>
      </c>
      <c r="X18" s="112" t="e">
        <f ca="1">IF($J18="","",IF($J18="Total Mensal",SUM(Y$7:Y17)/VLOOKUP("Total Acumulado",$J:$K,2,FALSE),IF($J18="Total Acumulado",X17+V18+IF(V$7="% Item",-1,0),0%)))</f>
        <v>#N/A</v>
      </c>
      <c r="Y18" s="109" t="e">
        <f ca="1">IF($J18="","",IF($J18="Total Mensal",SUM(Y$7:Y17),IF($J18="Total Acumulado",SUM(Y$7:Y16)+W18,IFERROR(X18*$K18,0))))</f>
        <v>#N/A</v>
      </c>
      <c r="Z18" s="112" t="e">
        <f ca="1">IF($J18="","",IF($J18="Total Mensal",SUM(AA$7:AA17)/VLOOKUP("Total Acumulado",$J:$K,2,FALSE),IF($J18="Total Acumulado",Z17+X18+IF(X$7="% Item",-1,0),0%)))</f>
        <v>#N/A</v>
      </c>
      <c r="AA18" s="109" t="e">
        <f ca="1">IF($J18="","",IF($J18="Total Mensal",SUM(AA$7:AA17),IF($J18="Total Acumulado",SUM(AA$7:AA16)+Y18,IFERROR(Z18*$K18,0))))</f>
        <v>#N/A</v>
      </c>
      <c r="AB18" s="112" t="e">
        <f ca="1">IF($J18="","",IF($J18="Total Mensal",SUM(AC$7:AC17)/VLOOKUP("Total Acumulado",$J:$K,2,FALSE),IF($J18="Total Acumulado",AB17+Z18+IF(Z$7="% Item",-1,0),0%)))</f>
        <v>#N/A</v>
      </c>
      <c r="AC18" s="109" t="e">
        <f ca="1">IF($J18="","",IF($J18="Total Mensal",SUM(AC$7:AC17),IF($J18="Total Acumulado",SUM(AC$7:AC16)+AA18,IFERROR(AB18*$K18,0))))</f>
        <v>#N/A</v>
      </c>
      <c r="AD18" s="112" t="e">
        <f ca="1">IF($J18="","",IF($J18="Total Mensal",SUM(AE$7:AE17)/VLOOKUP("Total Acumulado",$J:$K,2,FALSE),IF($J18="Total Acumulado",AD17+AB18+IF(AB$7="% Item",-1,0),0%)))</f>
        <v>#N/A</v>
      </c>
      <c r="AE18" s="109" t="e">
        <f ca="1">IF($J18="","",IF($J18="Total Mensal",SUM(AE$7:AE17),IF($J18="Total Acumulado",SUM(AE$7:AE16)+AC18,IFERROR(AD18*$K18,0))))</f>
        <v>#N/A</v>
      </c>
      <c r="AF18" s="112" t="e">
        <f ca="1">IF($J18="","",IF($J18="Total Mensal",SUM(AG$7:AG17)/VLOOKUP("Total Acumulado",$J:$K,2,FALSE),IF($J18="Total Acumulado",AF17+AD18+IF(AD$7="% Item",-1,0),0%)))</f>
        <v>#N/A</v>
      </c>
      <c r="AG18" s="109" t="e">
        <f ca="1">IF($J18="","",IF($J18="Total Mensal",SUM(AG$7:AG17),IF($J18="Total Acumulado",SUM(AG$7:AG16)+AE18,IFERROR(AF18*$K18,0))))</f>
        <v>#N/A</v>
      </c>
      <c r="AH18" s="112" t="e">
        <f ca="1">IF($J18="","",IF($J18="Total Mensal",SUM(AI$7:AI17)/VLOOKUP("Total Acumulado",$J:$K,2,FALSE),IF($J18="Total Acumulado",AH17+AF18+IF(AF$7="% Item",-1,0),0%)))</f>
        <v>#N/A</v>
      </c>
      <c r="AI18" s="109" t="e">
        <f ca="1">IF($J18="","",IF($J18="Total Mensal",SUM(AI$7:AI17),IF($J18="Total Acumulado",SUM(AI$7:AI16)+AG18,IFERROR(AH18*$K18,0))))</f>
        <v>#N/A</v>
      </c>
      <c r="AJ18" s="112" t="e">
        <f ca="1">IF($J18="","",IF($J18="Total Mensal",SUM(AK$7:AK17)/VLOOKUP("Total Acumulado",$J:$K,2,FALSE),IF($J18="Total Acumulado",AJ17+AH18+IF(AH$7="% Item",-1,0),0%)))</f>
        <v>#N/A</v>
      </c>
      <c r="AK18" s="109" t="e">
        <f ca="1">IF($J18="","",IF($J18="Total Mensal",SUM(AK$7:AK17),IF($J18="Total Acumulado",SUM(AK$7:AK16)+AI18,IFERROR(AJ18*$K18,0))))</f>
        <v>#N/A</v>
      </c>
    </row>
    <row r="19" spans="2:37" x14ac:dyDescent="0.25">
      <c r="B19" s="41" t="str">
        <f ca="1">IFERROR(IF(C18=C15,IF(B18+1&lt;='MAPA DE PREÇOS'!$H$8,B18+1,""),B18),"")</f>
        <v/>
      </c>
      <c r="C19" s="41" t="str">
        <f ca="1">IFERROR(VLOOKUP(B19,'MAPA DE PREÇOS'!B:D,2,FALSE),"")</f>
        <v/>
      </c>
      <c r="D19" s="41" t="str">
        <f ca="1">IFERROR(VLOOKUP(B19,'MAPA DE PREÇOS'!B:D,3,FALSE),"")</f>
        <v/>
      </c>
      <c r="E19" s="82" t="str">
        <f t="shared" ca="1" si="0"/>
        <v/>
      </c>
      <c r="F19" s="82" t="str">
        <f ca="1">IF($B18="","",IF($C19=$C16,INDEX('MAPA DE PREÇOS'!$H:$H,MATCH($B19,'MAPA DE PREÇOS'!$B:$B)-19),IF($C19=$C17,"Código","")))</f>
        <v/>
      </c>
      <c r="G19" s="83" t="str">
        <f ca="1">IF($B18="","",IF($C19=$C16,IF('BASE EDITAL'!$C$2="",INDEX('MAPA DE PREÇOS'!H:H,MATCH(EDITAL!B19,'MAPA DE PREÇOS'!B:B,0)+1),UPPER(INDEX('BASE EDITAL'!$C:$C,EDITAL!B19+1))),IF($C19=$C17,"Especificação do Objeto","")))</f>
        <v/>
      </c>
      <c r="H19" s="84" t="str">
        <f ca="1">IF($B18="","",IF($C19=$C16,INDEX('MAPA DE PREÇOS'!$M:$M,MATCH($B19,'MAPA DE PREÇOS'!$B:$B)-16),IF($C19=$C17,"Unidade","")))</f>
        <v/>
      </c>
      <c r="I19" s="84" t="str">
        <f ca="1">IF($B18="","",IF($C19=$C16,INDEX('MAPA DE PREÇOS'!$M:$M,MATCH($B19,'MAPA DE PREÇOS'!$B:$B)-17),IF($C19=$C17,"Quant.","")))</f>
        <v/>
      </c>
      <c r="J19" s="60" t="e">
        <f ca="1">IF(J18="Total Mensal","Total Acumulado",IF($B18="","",IF($C19=$C16,INDEX('MAPA DE PREÇOS'!$M:$M,MATCH($B19,'MAPA DE PREÇOS'!$B:$B)-19),IF($C19=$C17,"Valor Unit. (R$)",IF(AND($C19&lt;&gt;$C18,$J18&lt;&gt;""),"Total Mensal","")))))</f>
        <v>#N/A</v>
      </c>
      <c r="K19" s="75" t="e">
        <f ca="1">IF(J19="","",IF(J19="Total Mensal","-",IF(J19="Total Acumulado",SUM(K$7:K18),I19*J19)))</f>
        <v>#N/A</v>
      </c>
      <c r="L19" s="112" t="e">
        <f ca="1">IF(J19="","",IF(J19="Total Mensal","-",IF(J19="Total Acumulado",SUM(L$7:L18),K19/SUMIF(J:J,"Total Acumulado",K:K))))</f>
        <v>#N/A</v>
      </c>
      <c r="M19" s="108"/>
      <c r="N19" s="112" t="e">
        <f ca="1">IF($J19="","",IF($J19="Total Mensal",SUM(O$7:O18)/VLOOKUP("Total Acumulado",$J:$K,2,FALSE),IF($J19="Total Acumulado",N18+L19+IF(L$7="% Item",-1,0),0%)))</f>
        <v>#N/A</v>
      </c>
      <c r="O19" s="109" t="e">
        <f ca="1">IF($J19="","",IF($J19="Total Mensal",SUM(O$7:O18),IF($J19="Total Acumulado",SUM(O$7:O17)+M19,IFERROR(N19*$K19,0))))</f>
        <v>#N/A</v>
      </c>
      <c r="P19" s="112" t="e">
        <f ca="1">IF($J19="","",IF($J19="Total Mensal",SUM(Q$7:Q18)/VLOOKUP("Total Acumulado",$J:$K,2,FALSE),IF($J19="Total Acumulado",P18+N19+IF(N$7="% Item",-1,0),0%)))</f>
        <v>#N/A</v>
      </c>
      <c r="Q19" s="109" t="e">
        <f ca="1">IF($J19="","",IF($J19="Total Mensal",SUM(Q$7:Q18),IF($J19="Total Acumulado",SUM(Q$7:Q17)+O19,IFERROR(P19*$K19,0))))</f>
        <v>#N/A</v>
      </c>
      <c r="R19" s="112" t="e">
        <f ca="1">IF($J19="","",IF($J19="Total Mensal",SUM(S$7:S18)/VLOOKUP("Total Acumulado",$J:$K,2,FALSE),IF($J19="Total Acumulado",R18+P19+IF(P$7="% Item",-1,0),0%)))</f>
        <v>#N/A</v>
      </c>
      <c r="S19" s="109" t="e">
        <f ca="1">IF($J19="","",IF($J19="Total Mensal",SUM(S$7:S18),IF($J19="Total Acumulado",SUM(S$7:S17)+Q19,IFERROR(R19*$K19,0))))</f>
        <v>#N/A</v>
      </c>
      <c r="T19" s="112" t="e">
        <f ca="1">IF($J19="","",IF($J19="Total Mensal",SUM(U$7:U18)/VLOOKUP("Total Acumulado",$J:$K,2,FALSE),IF($J19="Total Acumulado",T18+R19+IF(R$7="% Item",-1,0),0%)))</f>
        <v>#N/A</v>
      </c>
      <c r="U19" s="109" t="e">
        <f ca="1">IF($J19="","",IF($J19="Total Mensal",SUM(U$7:U18),IF($J19="Total Acumulado",SUM(U$7:U17)+S19,IFERROR(T19*$K19,0))))</f>
        <v>#N/A</v>
      </c>
      <c r="V19" s="112" t="e">
        <f ca="1">IF($J19="","",IF($J19="Total Mensal",SUM(W$7:W18)/VLOOKUP("Total Acumulado",$J:$K,2,FALSE),IF($J19="Total Acumulado",V18+T19+IF(T$7="% Item",-1,0),0%)))</f>
        <v>#N/A</v>
      </c>
      <c r="W19" s="109" t="e">
        <f ca="1">IF($J19="","",IF($J19="Total Mensal",SUM(W$7:W18),IF($J19="Total Acumulado",SUM(W$7:W17)+U19,IFERROR(V19*$K19,0))))</f>
        <v>#N/A</v>
      </c>
      <c r="X19" s="112" t="e">
        <f ca="1">IF($J19="","",IF($J19="Total Mensal",SUM(Y$7:Y18)/VLOOKUP("Total Acumulado",$J:$K,2,FALSE),IF($J19="Total Acumulado",X18+V19+IF(V$7="% Item",-1,0),0%)))</f>
        <v>#N/A</v>
      </c>
      <c r="Y19" s="109" t="e">
        <f ca="1">IF($J19="","",IF($J19="Total Mensal",SUM(Y$7:Y18),IF($J19="Total Acumulado",SUM(Y$7:Y17)+W19,IFERROR(X19*$K19,0))))</f>
        <v>#N/A</v>
      </c>
      <c r="Z19" s="112" t="e">
        <f ca="1">IF($J19="","",IF($J19="Total Mensal",SUM(AA$7:AA18)/VLOOKUP("Total Acumulado",$J:$K,2,FALSE),IF($J19="Total Acumulado",Z18+X19+IF(X$7="% Item",-1,0),0%)))</f>
        <v>#N/A</v>
      </c>
      <c r="AA19" s="109" t="e">
        <f ca="1">IF($J19="","",IF($J19="Total Mensal",SUM(AA$7:AA18),IF($J19="Total Acumulado",SUM(AA$7:AA17)+Y19,IFERROR(Z19*$K19,0))))</f>
        <v>#N/A</v>
      </c>
      <c r="AB19" s="112" t="e">
        <f ca="1">IF($J19="","",IF($J19="Total Mensal",SUM(AC$7:AC18)/VLOOKUP("Total Acumulado",$J:$K,2,FALSE),IF($J19="Total Acumulado",AB18+Z19+IF(Z$7="% Item",-1,0),0%)))</f>
        <v>#N/A</v>
      </c>
      <c r="AC19" s="109" t="e">
        <f ca="1">IF($J19="","",IF($J19="Total Mensal",SUM(AC$7:AC18),IF($J19="Total Acumulado",SUM(AC$7:AC17)+AA19,IFERROR(AB19*$K19,0))))</f>
        <v>#N/A</v>
      </c>
      <c r="AD19" s="112" t="e">
        <f ca="1">IF($J19="","",IF($J19="Total Mensal",SUM(AE$7:AE18)/VLOOKUP("Total Acumulado",$J:$K,2,FALSE),IF($J19="Total Acumulado",AD18+AB19+IF(AB$7="% Item",-1,0),0%)))</f>
        <v>#N/A</v>
      </c>
      <c r="AE19" s="109" t="e">
        <f ca="1">IF($J19="","",IF($J19="Total Mensal",SUM(AE$7:AE18),IF($J19="Total Acumulado",SUM(AE$7:AE17)+AC19,IFERROR(AD19*$K19,0))))</f>
        <v>#N/A</v>
      </c>
      <c r="AF19" s="112" t="e">
        <f ca="1">IF($J19="","",IF($J19="Total Mensal",SUM(AG$7:AG18)/VLOOKUP("Total Acumulado",$J:$K,2,FALSE),IF($J19="Total Acumulado",AF18+AD19+IF(AD$7="% Item",-1,0),0%)))</f>
        <v>#N/A</v>
      </c>
      <c r="AG19" s="109" t="e">
        <f ca="1">IF($J19="","",IF($J19="Total Mensal",SUM(AG$7:AG18),IF($J19="Total Acumulado",SUM(AG$7:AG17)+AE19,IFERROR(AF19*$K19,0))))</f>
        <v>#N/A</v>
      </c>
      <c r="AH19" s="112" t="e">
        <f ca="1">IF($J19="","",IF($J19="Total Mensal",SUM(AI$7:AI18)/VLOOKUP("Total Acumulado",$J:$K,2,FALSE),IF($J19="Total Acumulado",AH18+AF19+IF(AF$7="% Item",-1,0),0%)))</f>
        <v>#N/A</v>
      </c>
      <c r="AI19" s="109" t="e">
        <f ca="1">IF($J19="","",IF($J19="Total Mensal",SUM(AI$7:AI18),IF($J19="Total Acumulado",SUM(AI$7:AI17)+AG19,IFERROR(AH19*$K19,0))))</f>
        <v>#N/A</v>
      </c>
      <c r="AJ19" s="112" t="e">
        <f ca="1">IF($J19="","",IF($J19="Total Mensal",SUM(AK$7:AK18)/VLOOKUP("Total Acumulado",$J:$K,2,FALSE),IF($J19="Total Acumulado",AJ18+AH19+IF(AH$7="% Item",-1,0),0%)))</f>
        <v>#N/A</v>
      </c>
      <c r="AK19" s="109" t="e">
        <f ca="1">IF($J19="","",IF($J19="Total Mensal",SUM(AK$7:AK18),IF($J19="Total Acumulado",SUM(AK$7:AK17)+AI19,IFERROR(AJ19*$K19,0))))</f>
        <v>#N/A</v>
      </c>
    </row>
    <row r="20" spans="2:37" x14ac:dyDescent="0.25">
      <c r="B20" s="41" t="str">
        <f ca="1">IFERROR(IF(C19=C16,IF(B19+1&lt;='MAPA DE PREÇOS'!$H$8,B19+1,""),B19),"")</f>
        <v/>
      </c>
      <c r="C20" s="41" t="str">
        <f ca="1">IFERROR(VLOOKUP(B20,'MAPA DE PREÇOS'!B:D,2,FALSE),"")</f>
        <v/>
      </c>
      <c r="D20" s="41" t="str">
        <f ca="1">IFERROR(VLOOKUP(B20,'MAPA DE PREÇOS'!B:D,3,FALSE),"")</f>
        <v/>
      </c>
      <c r="E20" s="82" t="str">
        <f t="shared" ca="1" si="0"/>
        <v/>
      </c>
      <c r="F20" s="82" t="str">
        <f ca="1">IF($B19="","",IF($C20=$C17,INDEX('MAPA DE PREÇOS'!$H:$H,MATCH($B20,'MAPA DE PREÇOS'!$B:$B)-19),IF($C20=$C18,"Código","")))</f>
        <v/>
      </c>
      <c r="G20" s="83" t="str">
        <f ca="1">IF($B19="","",IF($C20=$C17,IF('BASE EDITAL'!$C$2="",INDEX('MAPA DE PREÇOS'!H:H,MATCH(EDITAL!B20,'MAPA DE PREÇOS'!B:B,0)+1),UPPER(INDEX('BASE EDITAL'!$C:$C,EDITAL!B20+1))),IF($C20=$C18,"Especificação do Objeto","")))</f>
        <v/>
      </c>
      <c r="H20" s="84" t="str">
        <f ca="1">IF($B19="","",IF($C20=$C17,INDEX('MAPA DE PREÇOS'!$M:$M,MATCH($B20,'MAPA DE PREÇOS'!$B:$B)-16),IF($C20=$C18,"Unidade","")))</f>
        <v/>
      </c>
      <c r="I20" s="84" t="str">
        <f ca="1">IF($B19="","",IF($C20=$C17,INDEX('MAPA DE PREÇOS'!$M:$M,MATCH($B20,'MAPA DE PREÇOS'!$B:$B)-17),IF($C20=$C18,"Quant.","")))</f>
        <v/>
      </c>
      <c r="J20" s="60" t="e">
        <f ca="1">IF(J19="Total Mensal","Total Acumulado",IF($B19="","",IF($C20=$C17,INDEX('MAPA DE PREÇOS'!$M:$M,MATCH($B20,'MAPA DE PREÇOS'!$B:$B)-19),IF($C20=$C18,"Valor Unit. (R$)",IF(AND($C20&lt;&gt;$C19,$J19&lt;&gt;""),"Total Mensal","")))))</f>
        <v>#N/A</v>
      </c>
      <c r="K20" s="75" t="e">
        <f ca="1">IF(J20="","",IF(J20="Total Mensal","-",IF(J20="Total Acumulado",SUM(K$7:K19),I20*J20)))</f>
        <v>#N/A</v>
      </c>
      <c r="L20" s="112" t="e">
        <f ca="1">IF(J20="","",IF(J20="Total Mensal","-",IF(J20="Total Acumulado",SUM(L$7:L19),K20/SUMIF(J:J,"Total Acumulado",K:K))))</f>
        <v>#N/A</v>
      </c>
      <c r="M20" s="108"/>
      <c r="N20" s="112" t="e">
        <f ca="1">IF($J20="","",IF($J20="Total Mensal",SUM(O$7:O19)/VLOOKUP("Total Acumulado",$J:$K,2,FALSE),IF($J20="Total Acumulado",N19+L20+IF(L$7="% Item",-1,0),0%)))</f>
        <v>#N/A</v>
      </c>
      <c r="O20" s="109" t="e">
        <f ca="1">IF($J20="","",IF($J20="Total Mensal",SUM(O$7:O19),IF($J20="Total Acumulado",SUM(O$7:O18)+M20,IFERROR(N20*$K20,0))))</f>
        <v>#N/A</v>
      </c>
      <c r="P20" s="112" t="e">
        <f ca="1">IF($J20="","",IF($J20="Total Mensal",SUM(Q$7:Q19)/VLOOKUP("Total Acumulado",$J:$K,2,FALSE),IF($J20="Total Acumulado",P19+N20+IF(N$7="% Item",-1,0),0%)))</f>
        <v>#N/A</v>
      </c>
      <c r="Q20" s="109" t="e">
        <f ca="1">IF($J20="","",IF($J20="Total Mensal",SUM(Q$7:Q19),IF($J20="Total Acumulado",SUM(Q$7:Q18)+O20,IFERROR(P20*$K20,0))))</f>
        <v>#N/A</v>
      </c>
      <c r="R20" s="112" t="e">
        <f ca="1">IF($J20="","",IF($J20="Total Mensal",SUM(S$7:S19)/VLOOKUP("Total Acumulado",$J:$K,2,FALSE),IF($J20="Total Acumulado",R19+P20+IF(P$7="% Item",-1,0),0%)))</f>
        <v>#N/A</v>
      </c>
      <c r="S20" s="109" t="e">
        <f ca="1">IF($J20="","",IF($J20="Total Mensal",SUM(S$7:S19),IF($J20="Total Acumulado",SUM(S$7:S18)+Q20,IFERROR(R20*$K20,0))))</f>
        <v>#N/A</v>
      </c>
      <c r="T20" s="112" t="e">
        <f ca="1">IF($J20="","",IF($J20="Total Mensal",SUM(U$7:U19)/VLOOKUP("Total Acumulado",$J:$K,2,FALSE),IF($J20="Total Acumulado",T19+R20+IF(R$7="% Item",-1,0),0%)))</f>
        <v>#N/A</v>
      </c>
      <c r="U20" s="109" t="e">
        <f ca="1">IF($J20="","",IF($J20="Total Mensal",SUM(U$7:U19),IF($J20="Total Acumulado",SUM(U$7:U18)+S20,IFERROR(T20*$K20,0))))</f>
        <v>#N/A</v>
      </c>
      <c r="V20" s="112" t="e">
        <f ca="1">IF($J20="","",IF($J20="Total Mensal",SUM(W$7:W19)/VLOOKUP("Total Acumulado",$J:$K,2,FALSE),IF($J20="Total Acumulado",V19+T20+IF(T$7="% Item",-1,0),0%)))</f>
        <v>#N/A</v>
      </c>
      <c r="W20" s="109" t="e">
        <f ca="1">IF($J20="","",IF($J20="Total Mensal",SUM(W$7:W19),IF($J20="Total Acumulado",SUM(W$7:W18)+U20,IFERROR(V20*$K20,0))))</f>
        <v>#N/A</v>
      </c>
      <c r="X20" s="112" t="e">
        <f ca="1">IF($J20="","",IF($J20="Total Mensal",SUM(Y$7:Y19)/VLOOKUP("Total Acumulado",$J:$K,2,FALSE),IF($J20="Total Acumulado",X19+V20+IF(V$7="% Item",-1,0),0%)))</f>
        <v>#N/A</v>
      </c>
      <c r="Y20" s="109" t="e">
        <f ca="1">IF($J20="","",IF($J20="Total Mensal",SUM(Y$7:Y19),IF($J20="Total Acumulado",SUM(Y$7:Y18)+W20,IFERROR(X20*$K20,0))))</f>
        <v>#N/A</v>
      </c>
      <c r="Z20" s="112" t="e">
        <f ca="1">IF($J20="","",IF($J20="Total Mensal",SUM(AA$7:AA19)/VLOOKUP("Total Acumulado",$J:$K,2,FALSE),IF($J20="Total Acumulado",Z19+X20+IF(X$7="% Item",-1,0),0%)))</f>
        <v>#N/A</v>
      </c>
      <c r="AA20" s="109" t="e">
        <f ca="1">IF($J20="","",IF($J20="Total Mensal",SUM(AA$7:AA19),IF($J20="Total Acumulado",SUM(AA$7:AA18)+Y20,IFERROR(Z20*$K20,0))))</f>
        <v>#N/A</v>
      </c>
      <c r="AB20" s="112" t="e">
        <f ca="1">IF($J20="","",IF($J20="Total Mensal",SUM(AC$7:AC19)/VLOOKUP("Total Acumulado",$J:$K,2,FALSE),IF($J20="Total Acumulado",AB19+Z20+IF(Z$7="% Item",-1,0),0%)))</f>
        <v>#N/A</v>
      </c>
      <c r="AC20" s="109" t="e">
        <f ca="1">IF($J20="","",IF($J20="Total Mensal",SUM(AC$7:AC19),IF($J20="Total Acumulado",SUM(AC$7:AC18)+AA20,IFERROR(AB20*$K20,0))))</f>
        <v>#N/A</v>
      </c>
      <c r="AD20" s="112" t="e">
        <f ca="1">IF($J20="","",IF($J20="Total Mensal",SUM(AE$7:AE19)/VLOOKUP("Total Acumulado",$J:$K,2,FALSE),IF($J20="Total Acumulado",AD19+AB20+IF(AB$7="% Item",-1,0),0%)))</f>
        <v>#N/A</v>
      </c>
      <c r="AE20" s="109" t="e">
        <f ca="1">IF($J20="","",IF($J20="Total Mensal",SUM(AE$7:AE19),IF($J20="Total Acumulado",SUM(AE$7:AE18)+AC20,IFERROR(AD20*$K20,0))))</f>
        <v>#N/A</v>
      </c>
      <c r="AF20" s="112" t="e">
        <f ca="1">IF($J20="","",IF($J20="Total Mensal",SUM(AG$7:AG19)/VLOOKUP("Total Acumulado",$J:$K,2,FALSE),IF($J20="Total Acumulado",AF19+AD20+IF(AD$7="% Item",-1,0),0%)))</f>
        <v>#N/A</v>
      </c>
      <c r="AG20" s="109" t="e">
        <f ca="1">IF($J20="","",IF($J20="Total Mensal",SUM(AG$7:AG19),IF($J20="Total Acumulado",SUM(AG$7:AG18)+AE20,IFERROR(AF20*$K20,0))))</f>
        <v>#N/A</v>
      </c>
      <c r="AH20" s="112" t="e">
        <f ca="1">IF($J20="","",IF($J20="Total Mensal",SUM(AI$7:AI19)/VLOOKUP("Total Acumulado",$J:$K,2,FALSE),IF($J20="Total Acumulado",AH19+AF20+IF(AF$7="% Item",-1,0),0%)))</f>
        <v>#N/A</v>
      </c>
      <c r="AI20" s="109" t="e">
        <f ca="1">IF($J20="","",IF($J20="Total Mensal",SUM(AI$7:AI19),IF($J20="Total Acumulado",SUM(AI$7:AI18)+AG20,IFERROR(AH20*$K20,0))))</f>
        <v>#N/A</v>
      </c>
      <c r="AJ20" s="112" t="e">
        <f ca="1">IF($J20="","",IF($J20="Total Mensal",SUM(AK$7:AK19)/VLOOKUP("Total Acumulado",$J:$K,2,FALSE),IF($J20="Total Acumulado",AJ19+AH20+IF(AH$7="% Item",-1,0),0%)))</f>
        <v>#N/A</v>
      </c>
      <c r="AK20" s="109" t="e">
        <f ca="1">IF($J20="","",IF($J20="Total Mensal",SUM(AK$7:AK19),IF($J20="Total Acumulado",SUM(AK$7:AK18)+AI20,IFERROR(AJ20*$K20,0))))</f>
        <v>#N/A</v>
      </c>
    </row>
    <row r="21" spans="2:37" x14ac:dyDescent="0.25">
      <c r="B21" s="41" t="str">
        <f ca="1">IFERROR(IF(C20=C17,IF(B20+1&lt;='MAPA DE PREÇOS'!$H$8,B20+1,""),B20),"")</f>
        <v/>
      </c>
      <c r="C21" s="41" t="str">
        <f ca="1">IFERROR(VLOOKUP(B21,'MAPA DE PREÇOS'!B:D,2,FALSE),"")</f>
        <v/>
      </c>
      <c r="D21" s="41" t="str">
        <f ca="1">IFERROR(VLOOKUP(B21,'MAPA DE PREÇOS'!B:D,3,FALSE),"")</f>
        <v/>
      </c>
      <c r="E21" s="82" t="str">
        <f t="shared" ca="1" si="0"/>
        <v/>
      </c>
      <c r="F21" s="82" t="str">
        <f ca="1">IF($B20="","",IF($C21=$C18,INDEX('MAPA DE PREÇOS'!$H:$H,MATCH($B21,'MAPA DE PREÇOS'!$B:$B)-19),IF($C21=$C19,"Código","")))</f>
        <v/>
      </c>
      <c r="G21" s="83" t="str">
        <f ca="1">IF($B20="","",IF($C21=$C18,IF('BASE EDITAL'!$C$2="",INDEX('MAPA DE PREÇOS'!H:H,MATCH(EDITAL!B21,'MAPA DE PREÇOS'!B:B,0)+1),UPPER(INDEX('BASE EDITAL'!$C:$C,EDITAL!B21+1))),IF($C21=$C19,"Especificação do Objeto","")))</f>
        <v/>
      </c>
      <c r="H21" s="84" t="str">
        <f ca="1">IF($B20="","",IF($C21=$C18,INDEX('MAPA DE PREÇOS'!$M:$M,MATCH($B21,'MAPA DE PREÇOS'!$B:$B)-16),IF($C21=$C19,"Unidade","")))</f>
        <v/>
      </c>
      <c r="I21" s="84" t="str">
        <f ca="1">IF($B20="","",IF($C21=$C18,INDEX('MAPA DE PREÇOS'!$M:$M,MATCH($B21,'MAPA DE PREÇOS'!$B:$B)-17),IF($C21=$C19,"Quant.","")))</f>
        <v/>
      </c>
      <c r="J21" s="60" t="e">
        <f ca="1">IF(J20="Total Mensal","Total Acumulado",IF($B20="","",IF($C21=$C18,INDEX('MAPA DE PREÇOS'!$M:$M,MATCH($B21,'MAPA DE PREÇOS'!$B:$B)-19),IF($C21=$C19,"Valor Unit. (R$)",IF(AND($C21&lt;&gt;$C20,$J20&lt;&gt;""),"Total Mensal","")))))</f>
        <v>#N/A</v>
      </c>
      <c r="K21" s="75" t="e">
        <f ca="1">IF(J21="","",IF(J21="Total Mensal","-",IF(J21="Total Acumulado",SUM(K$7:K20),I21*J21)))</f>
        <v>#N/A</v>
      </c>
      <c r="L21" s="112" t="e">
        <f ca="1">IF(J21="","",IF(J21="Total Mensal","-",IF(J21="Total Acumulado",SUM(L$7:L20),K21/SUMIF(J:J,"Total Acumulado",K:K))))</f>
        <v>#N/A</v>
      </c>
      <c r="M21" s="108"/>
      <c r="N21" s="112" t="e">
        <f ca="1">IF($J21="","",IF($J21="Total Mensal",SUM(O$7:O20)/VLOOKUP("Total Acumulado",$J:$K,2,FALSE),IF($J21="Total Acumulado",N20+L21+IF(L$7="% Item",-1,0),0%)))</f>
        <v>#N/A</v>
      </c>
      <c r="O21" s="109" t="e">
        <f ca="1">IF($J21="","",IF($J21="Total Mensal",SUM(O$7:O20),IF($J21="Total Acumulado",SUM(O$7:O19)+M21,IFERROR(N21*$K21,0))))</f>
        <v>#N/A</v>
      </c>
      <c r="P21" s="112" t="e">
        <f ca="1">IF($J21="","",IF($J21="Total Mensal",SUM(Q$7:Q20)/VLOOKUP("Total Acumulado",$J:$K,2,FALSE),IF($J21="Total Acumulado",P20+N21+IF(N$7="% Item",-1,0),0%)))</f>
        <v>#N/A</v>
      </c>
      <c r="Q21" s="109" t="e">
        <f ca="1">IF($J21="","",IF($J21="Total Mensal",SUM(Q$7:Q20),IF($J21="Total Acumulado",SUM(Q$7:Q19)+O21,IFERROR(P21*$K21,0))))</f>
        <v>#N/A</v>
      </c>
      <c r="R21" s="112" t="e">
        <f ca="1">IF($J21="","",IF($J21="Total Mensal",SUM(S$7:S20)/VLOOKUP("Total Acumulado",$J:$K,2,FALSE),IF($J21="Total Acumulado",R20+P21+IF(P$7="% Item",-1,0),0%)))</f>
        <v>#N/A</v>
      </c>
      <c r="S21" s="109" t="e">
        <f ca="1">IF($J21="","",IF($J21="Total Mensal",SUM(S$7:S20),IF($J21="Total Acumulado",SUM(S$7:S19)+Q21,IFERROR(R21*$K21,0))))</f>
        <v>#N/A</v>
      </c>
      <c r="T21" s="112" t="e">
        <f ca="1">IF($J21="","",IF($J21="Total Mensal",SUM(U$7:U20)/VLOOKUP("Total Acumulado",$J:$K,2,FALSE),IF($J21="Total Acumulado",T20+R21+IF(R$7="% Item",-1,0),0%)))</f>
        <v>#N/A</v>
      </c>
      <c r="U21" s="109" t="e">
        <f ca="1">IF($J21="","",IF($J21="Total Mensal",SUM(U$7:U20),IF($J21="Total Acumulado",SUM(U$7:U19)+S21,IFERROR(T21*$K21,0))))</f>
        <v>#N/A</v>
      </c>
      <c r="V21" s="112" t="e">
        <f ca="1">IF($J21="","",IF($J21="Total Mensal",SUM(W$7:W20)/VLOOKUP("Total Acumulado",$J:$K,2,FALSE),IF($J21="Total Acumulado",V20+T21+IF(T$7="% Item",-1,0),0%)))</f>
        <v>#N/A</v>
      </c>
      <c r="W21" s="109" t="e">
        <f ca="1">IF($J21="","",IF($J21="Total Mensal",SUM(W$7:W20),IF($J21="Total Acumulado",SUM(W$7:W19)+U21,IFERROR(V21*$K21,0))))</f>
        <v>#N/A</v>
      </c>
      <c r="X21" s="112" t="e">
        <f ca="1">IF($J21="","",IF($J21="Total Mensal",SUM(Y$7:Y20)/VLOOKUP("Total Acumulado",$J:$K,2,FALSE),IF($J21="Total Acumulado",X20+V21+IF(V$7="% Item",-1,0),0%)))</f>
        <v>#N/A</v>
      </c>
      <c r="Y21" s="109" t="e">
        <f ca="1">IF($J21="","",IF($J21="Total Mensal",SUM(Y$7:Y20),IF($J21="Total Acumulado",SUM(Y$7:Y19)+W21,IFERROR(X21*$K21,0))))</f>
        <v>#N/A</v>
      </c>
      <c r="Z21" s="112" t="e">
        <f ca="1">IF($J21="","",IF($J21="Total Mensal",SUM(AA$7:AA20)/VLOOKUP("Total Acumulado",$J:$K,2,FALSE),IF($J21="Total Acumulado",Z20+X21+IF(X$7="% Item",-1,0),0%)))</f>
        <v>#N/A</v>
      </c>
      <c r="AA21" s="109" t="e">
        <f ca="1">IF($J21="","",IF($J21="Total Mensal",SUM(AA$7:AA20),IF($J21="Total Acumulado",SUM(AA$7:AA19)+Y21,IFERROR(Z21*$K21,0))))</f>
        <v>#N/A</v>
      </c>
      <c r="AB21" s="112" t="e">
        <f ca="1">IF($J21="","",IF($J21="Total Mensal",SUM(AC$7:AC20)/VLOOKUP("Total Acumulado",$J:$K,2,FALSE),IF($J21="Total Acumulado",AB20+Z21+IF(Z$7="% Item",-1,0),0%)))</f>
        <v>#N/A</v>
      </c>
      <c r="AC21" s="109" t="e">
        <f ca="1">IF($J21="","",IF($J21="Total Mensal",SUM(AC$7:AC20),IF($J21="Total Acumulado",SUM(AC$7:AC19)+AA21,IFERROR(AB21*$K21,0))))</f>
        <v>#N/A</v>
      </c>
      <c r="AD21" s="112" t="e">
        <f ca="1">IF($J21="","",IF($J21="Total Mensal",SUM(AE$7:AE20)/VLOOKUP("Total Acumulado",$J:$K,2,FALSE),IF($J21="Total Acumulado",AD20+AB21+IF(AB$7="% Item",-1,0),0%)))</f>
        <v>#N/A</v>
      </c>
      <c r="AE21" s="109" t="e">
        <f ca="1">IF($J21="","",IF($J21="Total Mensal",SUM(AE$7:AE20),IF($J21="Total Acumulado",SUM(AE$7:AE19)+AC21,IFERROR(AD21*$K21,0))))</f>
        <v>#N/A</v>
      </c>
      <c r="AF21" s="112" t="e">
        <f ca="1">IF($J21="","",IF($J21="Total Mensal",SUM(AG$7:AG20)/VLOOKUP("Total Acumulado",$J:$K,2,FALSE),IF($J21="Total Acumulado",AF20+AD21+IF(AD$7="% Item",-1,0),0%)))</f>
        <v>#N/A</v>
      </c>
      <c r="AG21" s="109" t="e">
        <f ca="1">IF($J21="","",IF($J21="Total Mensal",SUM(AG$7:AG20),IF($J21="Total Acumulado",SUM(AG$7:AG19)+AE21,IFERROR(AF21*$K21,0))))</f>
        <v>#N/A</v>
      </c>
      <c r="AH21" s="112" t="e">
        <f ca="1">IF($J21="","",IF($J21="Total Mensal",SUM(AI$7:AI20)/VLOOKUP("Total Acumulado",$J:$K,2,FALSE),IF($J21="Total Acumulado",AH20+AF21+IF(AF$7="% Item",-1,0),0%)))</f>
        <v>#N/A</v>
      </c>
      <c r="AI21" s="109" t="e">
        <f ca="1">IF($J21="","",IF($J21="Total Mensal",SUM(AI$7:AI20),IF($J21="Total Acumulado",SUM(AI$7:AI19)+AG21,IFERROR(AH21*$K21,0))))</f>
        <v>#N/A</v>
      </c>
      <c r="AJ21" s="112" t="e">
        <f ca="1">IF($J21="","",IF($J21="Total Mensal",SUM(AK$7:AK20)/VLOOKUP("Total Acumulado",$J:$K,2,FALSE),IF($J21="Total Acumulado",AJ20+AH21+IF(AH$7="% Item",-1,0),0%)))</f>
        <v>#N/A</v>
      </c>
      <c r="AK21" s="109" t="e">
        <f ca="1">IF($J21="","",IF($J21="Total Mensal",SUM(AK$7:AK20),IF($J21="Total Acumulado",SUM(AK$7:AK19)+AI21,IFERROR(AJ21*$K21,0))))</f>
        <v>#N/A</v>
      </c>
    </row>
    <row r="22" spans="2:37" x14ac:dyDescent="0.25">
      <c r="B22" s="41" t="str">
        <f ca="1">IFERROR(IF(C21=C18,IF(B21+1&lt;='MAPA DE PREÇOS'!$H$8,B21+1,""),B21),"")</f>
        <v/>
      </c>
      <c r="C22" s="41" t="str">
        <f ca="1">IFERROR(VLOOKUP(B22,'MAPA DE PREÇOS'!B:D,2,FALSE),"")</f>
        <v/>
      </c>
      <c r="D22" s="41" t="str">
        <f ca="1">IFERROR(VLOOKUP(B22,'MAPA DE PREÇOS'!B:D,3,FALSE),"")</f>
        <v/>
      </c>
      <c r="E22" s="82" t="str">
        <f t="shared" ca="1" si="0"/>
        <v/>
      </c>
      <c r="F22" s="82" t="str">
        <f ca="1">IF($B21="","",IF($C22=$C19,INDEX('MAPA DE PREÇOS'!$H:$H,MATCH($B22,'MAPA DE PREÇOS'!$B:$B)-19),IF($C22=$C20,"Código","")))</f>
        <v/>
      </c>
      <c r="G22" s="83" t="str">
        <f ca="1">IF($B21="","",IF($C22=$C19,IF('BASE EDITAL'!$C$2="",INDEX('MAPA DE PREÇOS'!H:H,MATCH(EDITAL!B22,'MAPA DE PREÇOS'!B:B,0)+1),UPPER(INDEX('BASE EDITAL'!$C:$C,EDITAL!B22+1))),IF($C22=$C20,"Especificação do Objeto","")))</f>
        <v/>
      </c>
      <c r="H22" s="84" t="str">
        <f ca="1">IF($B21="","",IF($C22=$C19,INDEX('MAPA DE PREÇOS'!$M:$M,MATCH($B22,'MAPA DE PREÇOS'!$B:$B)-16),IF($C22=$C20,"Unidade","")))</f>
        <v/>
      </c>
      <c r="I22" s="84" t="str">
        <f ca="1">IF($B21="","",IF($C22=$C19,INDEX('MAPA DE PREÇOS'!$M:$M,MATCH($B22,'MAPA DE PREÇOS'!$B:$B)-17),IF($C22=$C20,"Quant.","")))</f>
        <v/>
      </c>
      <c r="J22" s="60" t="e">
        <f ca="1">IF(J21="Total Mensal","Total Acumulado",IF($B21="","",IF($C22=$C19,INDEX('MAPA DE PREÇOS'!$M:$M,MATCH($B22,'MAPA DE PREÇOS'!$B:$B)-19),IF($C22=$C20,"Valor Unit. (R$)",IF(AND($C22&lt;&gt;$C21,$J21&lt;&gt;""),"Total Mensal","")))))</f>
        <v>#N/A</v>
      </c>
      <c r="K22" s="75" t="e">
        <f ca="1">IF(J22="","",IF(J22="Total Mensal","-",IF(J22="Total Acumulado",SUM(K$7:K21),I22*J22)))</f>
        <v>#N/A</v>
      </c>
      <c r="L22" s="112" t="e">
        <f ca="1">IF(J22="","",IF(J22="Total Mensal","-",IF(J22="Total Acumulado",SUM(L$7:L21),K22/SUMIF(J:J,"Total Acumulado",K:K))))</f>
        <v>#N/A</v>
      </c>
      <c r="M22" s="108"/>
      <c r="N22" s="112" t="e">
        <f ca="1">IF($J22="","",IF($J22="Total Mensal",SUM(O$7:O21)/VLOOKUP("Total Acumulado",$J:$K,2,FALSE),IF($J22="Total Acumulado",N21+L22+IF(L$7="% Item",-1,0),0%)))</f>
        <v>#N/A</v>
      </c>
      <c r="O22" s="109" t="e">
        <f ca="1">IF($J22="","",IF($J22="Total Mensal",SUM(O$7:O21),IF($J22="Total Acumulado",SUM(O$7:O20)+M22,IFERROR(N22*$K22,0))))</f>
        <v>#N/A</v>
      </c>
      <c r="P22" s="112" t="e">
        <f ca="1">IF($J22="","",IF($J22="Total Mensal",SUM(Q$7:Q21)/VLOOKUP("Total Acumulado",$J:$K,2,FALSE),IF($J22="Total Acumulado",P21+N22+IF(N$7="% Item",-1,0),0%)))</f>
        <v>#N/A</v>
      </c>
      <c r="Q22" s="109" t="e">
        <f ca="1">IF($J22="","",IF($J22="Total Mensal",SUM(Q$7:Q21),IF($J22="Total Acumulado",SUM(Q$7:Q20)+O22,IFERROR(P22*$K22,0))))</f>
        <v>#N/A</v>
      </c>
      <c r="R22" s="112" t="e">
        <f ca="1">IF($J22="","",IF($J22="Total Mensal",SUM(S$7:S21)/VLOOKUP("Total Acumulado",$J:$K,2,FALSE),IF($J22="Total Acumulado",R21+P22+IF(P$7="% Item",-1,0),0%)))</f>
        <v>#N/A</v>
      </c>
      <c r="S22" s="109" t="e">
        <f ca="1">IF($J22="","",IF($J22="Total Mensal",SUM(S$7:S21),IF($J22="Total Acumulado",SUM(S$7:S20)+Q22,IFERROR(R22*$K22,0))))</f>
        <v>#N/A</v>
      </c>
      <c r="T22" s="112" t="e">
        <f ca="1">IF($J22="","",IF($J22="Total Mensal",SUM(U$7:U21)/VLOOKUP("Total Acumulado",$J:$K,2,FALSE),IF($J22="Total Acumulado",T21+R22+IF(R$7="% Item",-1,0),0%)))</f>
        <v>#N/A</v>
      </c>
      <c r="U22" s="109" t="e">
        <f ca="1">IF($J22="","",IF($J22="Total Mensal",SUM(U$7:U21),IF($J22="Total Acumulado",SUM(U$7:U20)+S22,IFERROR(T22*$K22,0))))</f>
        <v>#N/A</v>
      </c>
      <c r="V22" s="112" t="e">
        <f ca="1">IF($J22="","",IF($J22="Total Mensal",SUM(W$7:W21)/VLOOKUP("Total Acumulado",$J:$K,2,FALSE),IF($J22="Total Acumulado",V21+T22+IF(T$7="% Item",-1,0),0%)))</f>
        <v>#N/A</v>
      </c>
      <c r="W22" s="109" t="e">
        <f ca="1">IF($J22="","",IF($J22="Total Mensal",SUM(W$7:W21),IF($J22="Total Acumulado",SUM(W$7:W20)+U22,IFERROR(V22*$K22,0))))</f>
        <v>#N/A</v>
      </c>
      <c r="X22" s="112" t="e">
        <f ca="1">IF($J22="","",IF($J22="Total Mensal",SUM(Y$7:Y21)/VLOOKUP("Total Acumulado",$J:$K,2,FALSE),IF($J22="Total Acumulado",X21+V22+IF(V$7="% Item",-1,0),0%)))</f>
        <v>#N/A</v>
      </c>
      <c r="Y22" s="109" t="e">
        <f ca="1">IF($J22="","",IF($J22="Total Mensal",SUM(Y$7:Y21),IF($J22="Total Acumulado",SUM(Y$7:Y20)+W22,IFERROR(X22*$K22,0))))</f>
        <v>#N/A</v>
      </c>
      <c r="Z22" s="112" t="e">
        <f ca="1">IF($J22="","",IF($J22="Total Mensal",SUM(AA$7:AA21)/VLOOKUP("Total Acumulado",$J:$K,2,FALSE),IF($J22="Total Acumulado",Z21+X22+IF(X$7="% Item",-1,0),0%)))</f>
        <v>#N/A</v>
      </c>
      <c r="AA22" s="109" t="e">
        <f ca="1">IF($J22="","",IF($J22="Total Mensal",SUM(AA$7:AA21),IF($J22="Total Acumulado",SUM(AA$7:AA20)+Y22,IFERROR(Z22*$K22,0))))</f>
        <v>#N/A</v>
      </c>
      <c r="AB22" s="112" t="e">
        <f ca="1">IF($J22="","",IF($J22="Total Mensal",SUM(AC$7:AC21)/VLOOKUP("Total Acumulado",$J:$K,2,FALSE),IF($J22="Total Acumulado",AB21+Z22+IF(Z$7="% Item",-1,0),0%)))</f>
        <v>#N/A</v>
      </c>
      <c r="AC22" s="109" t="e">
        <f ca="1">IF($J22="","",IF($J22="Total Mensal",SUM(AC$7:AC21),IF($J22="Total Acumulado",SUM(AC$7:AC20)+AA22,IFERROR(AB22*$K22,0))))</f>
        <v>#N/A</v>
      </c>
      <c r="AD22" s="112" t="e">
        <f ca="1">IF($J22="","",IF($J22="Total Mensal",SUM(AE$7:AE21)/VLOOKUP("Total Acumulado",$J:$K,2,FALSE),IF($J22="Total Acumulado",AD21+AB22+IF(AB$7="% Item",-1,0),0%)))</f>
        <v>#N/A</v>
      </c>
      <c r="AE22" s="109" t="e">
        <f ca="1">IF($J22="","",IF($J22="Total Mensal",SUM(AE$7:AE21),IF($J22="Total Acumulado",SUM(AE$7:AE20)+AC22,IFERROR(AD22*$K22,0))))</f>
        <v>#N/A</v>
      </c>
      <c r="AF22" s="112" t="e">
        <f ca="1">IF($J22="","",IF($J22="Total Mensal",SUM(AG$7:AG21)/VLOOKUP("Total Acumulado",$J:$K,2,FALSE),IF($J22="Total Acumulado",AF21+AD22+IF(AD$7="% Item",-1,0),0%)))</f>
        <v>#N/A</v>
      </c>
      <c r="AG22" s="109" t="e">
        <f ca="1">IF($J22="","",IF($J22="Total Mensal",SUM(AG$7:AG21),IF($J22="Total Acumulado",SUM(AG$7:AG20)+AE22,IFERROR(AF22*$K22,0))))</f>
        <v>#N/A</v>
      </c>
      <c r="AH22" s="112" t="e">
        <f ca="1">IF($J22="","",IF($J22="Total Mensal",SUM(AI$7:AI21)/VLOOKUP("Total Acumulado",$J:$K,2,FALSE),IF($J22="Total Acumulado",AH21+AF22+IF(AF$7="% Item",-1,0),0%)))</f>
        <v>#N/A</v>
      </c>
      <c r="AI22" s="109" t="e">
        <f ca="1">IF($J22="","",IF($J22="Total Mensal",SUM(AI$7:AI21),IF($J22="Total Acumulado",SUM(AI$7:AI20)+AG22,IFERROR(AH22*$K22,0))))</f>
        <v>#N/A</v>
      </c>
      <c r="AJ22" s="112" t="e">
        <f ca="1">IF($J22="","",IF($J22="Total Mensal",SUM(AK$7:AK21)/VLOOKUP("Total Acumulado",$J:$K,2,FALSE),IF($J22="Total Acumulado",AJ21+AH22+IF(AH$7="% Item",-1,0),0%)))</f>
        <v>#N/A</v>
      </c>
      <c r="AK22" s="109" t="e">
        <f ca="1">IF($J22="","",IF($J22="Total Mensal",SUM(AK$7:AK21),IF($J22="Total Acumulado",SUM(AK$7:AK20)+AI22,IFERROR(AJ22*$K22,0))))</f>
        <v>#N/A</v>
      </c>
    </row>
    <row r="23" spans="2:37" x14ac:dyDescent="0.25">
      <c r="B23" s="41" t="str">
        <f ca="1">IFERROR(IF(C22=C19,IF(B22+1&lt;='MAPA DE PREÇOS'!$H$8,B22+1,""),B22),"")</f>
        <v/>
      </c>
      <c r="C23" s="41" t="str">
        <f ca="1">IFERROR(VLOOKUP(B23,'MAPA DE PREÇOS'!B:D,2,FALSE),"")</f>
        <v/>
      </c>
      <c r="D23" s="41" t="str">
        <f ca="1">IFERROR(VLOOKUP(B23,'MAPA DE PREÇOS'!B:D,3,FALSE),"")</f>
        <v/>
      </c>
      <c r="E23" s="82" t="str">
        <f t="shared" ca="1" si="0"/>
        <v/>
      </c>
      <c r="F23" s="82" t="str">
        <f ca="1">IF($B22="","",IF($C23=$C20,INDEX('MAPA DE PREÇOS'!$H:$H,MATCH($B23,'MAPA DE PREÇOS'!$B:$B)-19),IF($C23=$C21,"Código","")))</f>
        <v/>
      </c>
      <c r="G23" s="83" t="str">
        <f ca="1">IF($B22="","",IF($C23=$C20,IF('BASE EDITAL'!$C$2="",INDEX('MAPA DE PREÇOS'!H:H,MATCH(EDITAL!B23,'MAPA DE PREÇOS'!B:B,0)+1),UPPER(INDEX('BASE EDITAL'!$C:$C,EDITAL!B23+1))),IF($C23=$C21,"Especificação do Objeto","")))</f>
        <v/>
      </c>
      <c r="H23" s="84" t="str">
        <f ca="1">IF($B22="","",IF($C23=$C20,INDEX('MAPA DE PREÇOS'!$M:$M,MATCH($B23,'MAPA DE PREÇOS'!$B:$B)-16),IF($C23=$C21,"Unidade","")))</f>
        <v/>
      </c>
      <c r="I23" s="84" t="str">
        <f ca="1">IF($B22="","",IF($C23=$C20,INDEX('MAPA DE PREÇOS'!$M:$M,MATCH($B23,'MAPA DE PREÇOS'!$B:$B)-17),IF($C23=$C21,"Quant.","")))</f>
        <v/>
      </c>
      <c r="J23" s="60" t="e">
        <f ca="1">IF(J22="Total Mensal","Total Acumulado",IF($B22="","",IF($C23=$C20,INDEX('MAPA DE PREÇOS'!$M:$M,MATCH($B23,'MAPA DE PREÇOS'!$B:$B)-19),IF($C23=$C21,"Valor Unit. (R$)",IF(AND($C23&lt;&gt;$C22,$J22&lt;&gt;""),"Total Mensal","")))))</f>
        <v>#N/A</v>
      </c>
      <c r="K23" s="75" t="e">
        <f ca="1">IF(J23="","",IF(J23="Total Mensal","-",IF(J23="Total Acumulado",SUM(K$7:K22),I23*J23)))</f>
        <v>#N/A</v>
      </c>
      <c r="L23" s="112" t="e">
        <f ca="1">IF(J23="","",IF(J23="Total Mensal","-",IF(J23="Total Acumulado",SUM(L$7:L22),K23/SUMIF(J:J,"Total Acumulado",K:K))))</f>
        <v>#N/A</v>
      </c>
      <c r="M23" s="108"/>
      <c r="N23" s="112" t="e">
        <f ca="1">IF($J23="","",IF($J23="Total Mensal",SUM(O$7:O22)/VLOOKUP("Total Acumulado",$J:$K,2,FALSE),IF($J23="Total Acumulado",N22+L23+IF(L$7="% Item",-1,0),0%)))</f>
        <v>#N/A</v>
      </c>
      <c r="O23" s="109" t="e">
        <f ca="1">IF($J23="","",IF($J23="Total Mensal",SUM(O$7:O22),IF($J23="Total Acumulado",SUM(O$7:O21)+M23,IFERROR(N23*$K23,0))))</f>
        <v>#N/A</v>
      </c>
      <c r="P23" s="112" t="e">
        <f ca="1">IF($J23="","",IF($J23="Total Mensal",SUM(Q$7:Q22)/VLOOKUP("Total Acumulado",$J:$K,2,FALSE),IF($J23="Total Acumulado",P22+N23+IF(N$7="% Item",-1,0),0%)))</f>
        <v>#N/A</v>
      </c>
      <c r="Q23" s="109" t="e">
        <f ca="1">IF($J23="","",IF($J23="Total Mensal",SUM(Q$7:Q22),IF($J23="Total Acumulado",SUM(Q$7:Q21)+O23,IFERROR(P23*$K23,0))))</f>
        <v>#N/A</v>
      </c>
      <c r="R23" s="112" t="e">
        <f ca="1">IF($J23="","",IF($J23="Total Mensal",SUM(S$7:S22)/VLOOKUP("Total Acumulado",$J:$K,2,FALSE),IF($J23="Total Acumulado",R22+P23+IF(P$7="% Item",-1,0),0%)))</f>
        <v>#N/A</v>
      </c>
      <c r="S23" s="109" t="e">
        <f ca="1">IF($J23="","",IF($J23="Total Mensal",SUM(S$7:S22),IF($J23="Total Acumulado",SUM(S$7:S21)+Q23,IFERROR(R23*$K23,0))))</f>
        <v>#N/A</v>
      </c>
      <c r="T23" s="112" t="e">
        <f ca="1">IF($J23="","",IF($J23="Total Mensal",SUM(U$7:U22)/VLOOKUP("Total Acumulado",$J:$K,2,FALSE),IF($J23="Total Acumulado",T22+R23+IF(R$7="% Item",-1,0),0%)))</f>
        <v>#N/A</v>
      </c>
      <c r="U23" s="109" t="e">
        <f ca="1">IF($J23="","",IF($J23="Total Mensal",SUM(U$7:U22),IF($J23="Total Acumulado",SUM(U$7:U21)+S23,IFERROR(T23*$K23,0))))</f>
        <v>#N/A</v>
      </c>
      <c r="V23" s="112" t="e">
        <f ca="1">IF($J23="","",IF($J23="Total Mensal",SUM(W$7:W22)/VLOOKUP("Total Acumulado",$J:$K,2,FALSE),IF($J23="Total Acumulado",V22+T23+IF(T$7="% Item",-1,0),0%)))</f>
        <v>#N/A</v>
      </c>
      <c r="W23" s="109" t="e">
        <f ca="1">IF($J23="","",IF($J23="Total Mensal",SUM(W$7:W22),IF($J23="Total Acumulado",SUM(W$7:W21)+U23,IFERROR(V23*$K23,0))))</f>
        <v>#N/A</v>
      </c>
      <c r="X23" s="112" t="e">
        <f ca="1">IF($J23="","",IF($J23="Total Mensal",SUM(Y$7:Y22)/VLOOKUP("Total Acumulado",$J:$K,2,FALSE),IF($J23="Total Acumulado",X22+V23+IF(V$7="% Item",-1,0),0%)))</f>
        <v>#N/A</v>
      </c>
      <c r="Y23" s="109" t="e">
        <f ca="1">IF($J23="","",IF($J23="Total Mensal",SUM(Y$7:Y22),IF($J23="Total Acumulado",SUM(Y$7:Y21)+W23,IFERROR(X23*$K23,0))))</f>
        <v>#N/A</v>
      </c>
      <c r="Z23" s="112" t="e">
        <f ca="1">IF($J23="","",IF($J23="Total Mensal",SUM(AA$7:AA22)/VLOOKUP("Total Acumulado",$J:$K,2,FALSE),IF($J23="Total Acumulado",Z22+X23+IF(X$7="% Item",-1,0),0%)))</f>
        <v>#N/A</v>
      </c>
      <c r="AA23" s="109" t="e">
        <f ca="1">IF($J23="","",IF($J23="Total Mensal",SUM(AA$7:AA22),IF($J23="Total Acumulado",SUM(AA$7:AA21)+Y23,IFERROR(Z23*$K23,0))))</f>
        <v>#N/A</v>
      </c>
      <c r="AB23" s="112" t="e">
        <f ca="1">IF($J23="","",IF($J23="Total Mensal",SUM(AC$7:AC22)/VLOOKUP("Total Acumulado",$J:$K,2,FALSE),IF($J23="Total Acumulado",AB22+Z23+IF(Z$7="% Item",-1,0),0%)))</f>
        <v>#N/A</v>
      </c>
      <c r="AC23" s="109" t="e">
        <f ca="1">IF($J23="","",IF($J23="Total Mensal",SUM(AC$7:AC22),IF($J23="Total Acumulado",SUM(AC$7:AC21)+AA23,IFERROR(AB23*$K23,0))))</f>
        <v>#N/A</v>
      </c>
      <c r="AD23" s="112" t="e">
        <f ca="1">IF($J23="","",IF($J23="Total Mensal",SUM(AE$7:AE22)/VLOOKUP("Total Acumulado",$J:$K,2,FALSE),IF($J23="Total Acumulado",AD22+AB23+IF(AB$7="% Item",-1,0),0%)))</f>
        <v>#N/A</v>
      </c>
      <c r="AE23" s="109" t="e">
        <f ca="1">IF($J23="","",IF($J23="Total Mensal",SUM(AE$7:AE22),IF($J23="Total Acumulado",SUM(AE$7:AE21)+AC23,IFERROR(AD23*$K23,0))))</f>
        <v>#N/A</v>
      </c>
      <c r="AF23" s="112" t="e">
        <f ca="1">IF($J23="","",IF($J23="Total Mensal",SUM(AG$7:AG22)/VLOOKUP("Total Acumulado",$J:$K,2,FALSE),IF($J23="Total Acumulado",AF22+AD23+IF(AD$7="% Item",-1,0),0%)))</f>
        <v>#N/A</v>
      </c>
      <c r="AG23" s="109" t="e">
        <f ca="1">IF($J23="","",IF($J23="Total Mensal",SUM(AG$7:AG22),IF($J23="Total Acumulado",SUM(AG$7:AG21)+AE23,IFERROR(AF23*$K23,0))))</f>
        <v>#N/A</v>
      </c>
      <c r="AH23" s="112" t="e">
        <f ca="1">IF($J23="","",IF($J23="Total Mensal",SUM(AI$7:AI22)/VLOOKUP("Total Acumulado",$J:$K,2,FALSE),IF($J23="Total Acumulado",AH22+AF23+IF(AF$7="% Item",-1,0),0%)))</f>
        <v>#N/A</v>
      </c>
      <c r="AI23" s="109" t="e">
        <f ca="1">IF($J23="","",IF($J23="Total Mensal",SUM(AI$7:AI22),IF($J23="Total Acumulado",SUM(AI$7:AI21)+AG23,IFERROR(AH23*$K23,0))))</f>
        <v>#N/A</v>
      </c>
      <c r="AJ23" s="112" t="e">
        <f ca="1">IF($J23="","",IF($J23="Total Mensal",SUM(AK$7:AK22)/VLOOKUP("Total Acumulado",$J:$K,2,FALSE),IF($J23="Total Acumulado",AJ22+AH23+IF(AH$7="% Item",-1,0),0%)))</f>
        <v>#N/A</v>
      </c>
      <c r="AK23" s="109" t="e">
        <f ca="1">IF($J23="","",IF($J23="Total Mensal",SUM(AK$7:AK22),IF($J23="Total Acumulado",SUM(AK$7:AK21)+AI23,IFERROR(AJ23*$K23,0))))</f>
        <v>#N/A</v>
      </c>
    </row>
    <row r="24" spans="2:37" x14ac:dyDescent="0.25">
      <c r="B24" s="41" t="str">
        <f ca="1">IFERROR(IF(C23=C20,IF(B23+1&lt;='MAPA DE PREÇOS'!$H$8,B23+1,""),B23),"")</f>
        <v/>
      </c>
      <c r="C24" s="41" t="str">
        <f ca="1">IFERROR(VLOOKUP(B24,'MAPA DE PREÇOS'!B:D,2,FALSE),"")</f>
        <v/>
      </c>
      <c r="D24" s="41" t="str">
        <f ca="1">IFERROR(VLOOKUP(B24,'MAPA DE PREÇOS'!B:D,3,FALSE),"")</f>
        <v/>
      </c>
      <c r="E24" s="82" t="str">
        <f t="shared" ca="1" si="0"/>
        <v/>
      </c>
      <c r="F24" s="82" t="str">
        <f ca="1">IF($B23="","",IF($C24=$C21,INDEX('MAPA DE PREÇOS'!$H:$H,MATCH($B24,'MAPA DE PREÇOS'!$B:$B)-19),IF($C24=$C22,"Código","")))</f>
        <v/>
      </c>
      <c r="G24" s="83" t="str">
        <f ca="1">IF($B23="","",IF($C24=$C21,IF('BASE EDITAL'!$C$2="",INDEX('MAPA DE PREÇOS'!H:H,MATCH(EDITAL!B24,'MAPA DE PREÇOS'!B:B,0)+1),UPPER(INDEX('BASE EDITAL'!$C:$C,EDITAL!B24+1))),IF($C24=$C22,"Especificação do Objeto","")))</f>
        <v/>
      </c>
      <c r="H24" s="84" t="str">
        <f ca="1">IF($B23="","",IF($C24=$C21,INDEX('MAPA DE PREÇOS'!$M:$M,MATCH($B24,'MAPA DE PREÇOS'!$B:$B)-16),IF($C24=$C22,"Unidade","")))</f>
        <v/>
      </c>
      <c r="I24" s="84" t="str">
        <f ca="1">IF($B23="","",IF($C24=$C21,INDEX('MAPA DE PREÇOS'!$M:$M,MATCH($B24,'MAPA DE PREÇOS'!$B:$B)-17),IF($C24=$C22,"Quant.","")))</f>
        <v/>
      </c>
      <c r="J24" s="60" t="e">
        <f ca="1">IF(J23="Total Mensal","Total Acumulado",IF($B23="","",IF($C24=$C21,INDEX('MAPA DE PREÇOS'!$M:$M,MATCH($B24,'MAPA DE PREÇOS'!$B:$B)-19),IF($C24=$C22,"Valor Unit. (R$)",IF(AND($C24&lt;&gt;$C23,$J23&lt;&gt;""),"Total Mensal","")))))</f>
        <v>#N/A</v>
      </c>
      <c r="K24" s="75" t="e">
        <f ca="1">IF(J24="","",IF(J24="Total Mensal","-",IF(J24="Total Acumulado",SUM(K$7:K23),I24*J24)))</f>
        <v>#N/A</v>
      </c>
      <c r="L24" s="112" t="e">
        <f ca="1">IF(J24="","",IF(J24="Total Mensal","-",IF(J24="Total Acumulado",SUM(L$7:L23),K24/SUMIF(J:J,"Total Acumulado",K:K))))</f>
        <v>#N/A</v>
      </c>
      <c r="M24" s="108"/>
      <c r="N24" s="112" t="e">
        <f ca="1">IF($J24="","",IF($J24="Total Mensal",SUM(O$7:O23)/VLOOKUP("Total Acumulado",$J:$K,2,FALSE),IF($J24="Total Acumulado",N23+L24+IF(L$7="% Item",-1,0),0%)))</f>
        <v>#N/A</v>
      </c>
      <c r="O24" s="109" t="e">
        <f ca="1">IF($J24="","",IF($J24="Total Mensal",SUM(O$7:O23),IF($J24="Total Acumulado",SUM(O$7:O22)+M24,IFERROR(N24*$K24,0))))</f>
        <v>#N/A</v>
      </c>
      <c r="P24" s="112" t="e">
        <f ca="1">IF($J24="","",IF($J24="Total Mensal",SUM(Q$7:Q23)/VLOOKUP("Total Acumulado",$J:$K,2,FALSE),IF($J24="Total Acumulado",P23+N24+IF(N$7="% Item",-1,0),0%)))</f>
        <v>#N/A</v>
      </c>
      <c r="Q24" s="109" t="e">
        <f ca="1">IF($J24="","",IF($J24="Total Mensal",SUM(Q$7:Q23),IF($J24="Total Acumulado",SUM(Q$7:Q22)+O24,IFERROR(P24*$K24,0))))</f>
        <v>#N/A</v>
      </c>
      <c r="R24" s="112" t="e">
        <f ca="1">IF($J24="","",IF($J24="Total Mensal",SUM(S$7:S23)/VLOOKUP("Total Acumulado",$J:$K,2,FALSE),IF($J24="Total Acumulado",R23+P24+IF(P$7="% Item",-1,0),0%)))</f>
        <v>#N/A</v>
      </c>
      <c r="S24" s="109" t="e">
        <f ca="1">IF($J24="","",IF($J24="Total Mensal",SUM(S$7:S23),IF($J24="Total Acumulado",SUM(S$7:S22)+Q24,IFERROR(R24*$K24,0))))</f>
        <v>#N/A</v>
      </c>
      <c r="T24" s="112" t="e">
        <f ca="1">IF($J24="","",IF($J24="Total Mensal",SUM(U$7:U23)/VLOOKUP("Total Acumulado",$J:$K,2,FALSE),IF($J24="Total Acumulado",T23+R24+IF(R$7="% Item",-1,0),0%)))</f>
        <v>#N/A</v>
      </c>
      <c r="U24" s="109" t="e">
        <f ca="1">IF($J24="","",IF($J24="Total Mensal",SUM(U$7:U23),IF($J24="Total Acumulado",SUM(U$7:U22)+S24,IFERROR(T24*$K24,0))))</f>
        <v>#N/A</v>
      </c>
      <c r="V24" s="112" t="e">
        <f ca="1">IF($J24="","",IF($J24="Total Mensal",SUM(W$7:W23)/VLOOKUP("Total Acumulado",$J:$K,2,FALSE),IF($J24="Total Acumulado",V23+T24+IF(T$7="% Item",-1,0),0%)))</f>
        <v>#N/A</v>
      </c>
      <c r="W24" s="109" t="e">
        <f ca="1">IF($J24="","",IF($J24="Total Mensal",SUM(W$7:W23),IF($J24="Total Acumulado",SUM(W$7:W22)+U24,IFERROR(V24*$K24,0))))</f>
        <v>#N/A</v>
      </c>
      <c r="X24" s="112" t="e">
        <f ca="1">IF($J24="","",IF($J24="Total Mensal",SUM(Y$7:Y23)/VLOOKUP("Total Acumulado",$J:$K,2,FALSE),IF($J24="Total Acumulado",X23+V24+IF(V$7="% Item",-1,0),0%)))</f>
        <v>#N/A</v>
      </c>
      <c r="Y24" s="109" t="e">
        <f ca="1">IF($J24="","",IF($J24="Total Mensal",SUM(Y$7:Y23),IF($J24="Total Acumulado",SUM(Y$7:Y22)+W24,IFERROR(X24*$K24,0))))</f>
        <v>#N/A</v>
      </c>
      <c r="Z24" s="112" t="e">
        <f ca="1">IF($J24="","",IF($J24="Total Mensal",SUM(AA$7:AA23)/VLOOKUP("Total Acumulado",$J:$K,2,FALSE),IF($J24="Total Acumulado",Z23+X24+IF(X$7="% Item",-1,0),0%)))</f>
        <v>#N/A</v>
      </c>
      <c r="AA24" s="109" t="e">
        <f ca="1">IF($J24="","",IF($J24="Total Mensal",SUM(AA$7:AA23),IF($J24="Total Acumulado",SUM(AA$7:AA22)+Y24,IFERROR(Z24*$K24,0))))</f>
        <v>#N/A</v>
      </c>
      <c r="AB24" s="112" t="e">
        <f ca="1">IF($J24="","",IF($J24="Total Mensal",SUM(AC$7:AC23)/VLOOKUP("Total Acumulado",$J:$K,2,FALSE),IF($J24="Total Acumulado",AB23+Z24+IF(Z$7="% Item",-1,0),0%)))</f>
        <v>#N/A</v>
      </c>
      <c r="AC24" s="109" t="e">
        <f ca="1">IF($J24="","",IF($J24="Total Mensal",SUM(AC$7:AC23),IF($J24="Total Acumulado",SUM(AC$7:AC22)+AA24,IFERROR(AB24*$K24,0))))</f>
        <v>#N/A</v>
      </c>
      <c r="AD24" s="112" t="e">
        <f ca="1">IF($J24="","",IF($J24="Total Mensal",SUM(AE$7:AE23)/VLOOKUP("Total Acumulado",$J:$K,2,FALSE),IF($J24="Total Acumulado",AD23+AB24+IF(AB$7="% Item",-1,0),0%)))</f>
        <v>#N/A</v>
      </c>
      <c r="AE24" s="109" t="e">
        <f ca="1">IF($J24="","",IF($J24="Total Mensal",SUM(AE$7:AE23),IF($J24="Total Acumulado",SUM(AE$7:AE22)+AC24,IFERROR(AD24*$K24,0))))</f>
        <v>#N/A</v>
      </c>
      <c r="AF24" s="112" t="e">
        <f ca="1">IF($J24="","",IF($J24="Total Mensal",SUM(AG$7:AG23)/VLOOKUP("Total Acumulado",$J:$K,2,FALSE),IF($J24="Total Acumulado",AF23+AD24+IF(AD$7="% Item",-1,0),0%)))</f>
        <v>#N/A</v>
      </c>
      <c r="AG24" s="109" t="e">
        <f ca="1">IF($J24="","",IF($J24="Total Mensal",SUM(AG$7:AG23),IF($J24="Total Acumulado",SUM(AG$7:AG22)+AE24,IFERROR(AF24*$K24,0))))</f>
        <v>#N/A</v>
      </c>
      <c r="AH24" s="112" t="e">
        <f ca="1">IF($J24="","",IF($J24="Total Mensal",SUM(AI$7:AI23)/VLOOKUP("Total Acumulado",$J:$K,2,FALSE),IF($J24="Total Acumulado",AH23+AF24+IF(AF$7="% Item",-1,0),0%)))</f>
        <v>#N/A</v>
      </c>
      <c r="AI24" s="109" t="e">
        <f ca="1">IF($J24="","",IF($J24="Total Mensal",SUM(AI$7:AI23),IF($J24="Total Acumulado",SUM(AI$7:AI22)+AG24,IFERROR(AH24*$K24,0))))</f>
        <v>#N/A</v>
      </c>
      <c r="AJ24" s="112" t="e">
        <f ca="1">IF($J24="","",IF($J24="Total Mensal",SUM(AK$7:AK23)/VLOOKUP("Total Acumulado",$J:$K,2,FALSE),IF($J24="Total Acumulado",AJ23+AH24+IF(AH$7="% Item",-1,0),0%)))</f>
        <v>#N/A</v>
      </c>
      <c r="AK24" s="109" t="e">
        <f ca="1">IF($J24="","",IF($J24="Total Mensal",SUM(AK$7:AK23),IF($J24="Total Acumulado",SUM(AK$7:AK22)+AI24,IFERROR(AJ24*$K24,0))))</f>
        <v>#N/A</v>
      </c>
    </row>
    <row r="25" spans="2:37" x14ac:dyDescent="0.25">
      <c r="B25" s="41" t="str">
        <f ca="1">IFERROR(IF(C24=C21,IF(B24+1&lt;='MAPA DE PREÇOS'!$H$8,B24+1,""),B24),"")</f>
        <v/>
      </c>
      <c r="C25" s="41" t="str">
        <f ca="1">IFERROR(VLOOKUP(B25,'MAPA DE PREÇOS'!B:D,2,FALSE),"")</f>
        <v/>
      </c>
      <c r="D25" s="41" t="str">
        <f ca="1">IFERROR(VLOOKUP(B25,'MAPA DE PREÇOS'!B:D,3,FALSE),"")</f>
        <v/>
      </c>
      <c r="E25" s="82" t="str">
        <f t="shared" ca="1" si="0"/>
        <v/>
      </c>
      <c r="F25" s="82" t="str">
        <f ca="1">IF($B24="","",IF($C25=$C22,INDEX('MAPA DE PREÇOS'!$H:$H,MATCH($B25,'MAPA DE PREÇOS'!$B:$B)-19),IF($C25=$C23,"Código","")))</f>
        <v/>
      </c>
      <c r="G25" s="83" t="str">
        <f ca="1">IF($B24="","",IF($C25=$C22,IF('BASE EDITAL'!$C$2="",INDEX('MAPA DE PREÇOS'!H:H,MATCH(EDITAL!B25,'MAPA DE PREÇOS'!B:B,0)+1),UPPER(INDEX('BASE EDITAL'!$C:$C,EDITAL!B25+1))),IF($C25=$C23,"Especificação do Objeto","")))</f>
        <v/>
      </c>
      <c r="H25" s="84" t="str">
        <f ca="1">IF($B24="","",IF($C25=$C22,INDEX('MAPA DE PREÇOS'!$M:$M,MATCH($B25,'MAPA DE PREÇOS'!$B:$B)-16),IF($C25=$C23,"Unidade","")))</f>
        <v/>
      </c>
      <c r="I25" s="84" t="str">
        <f ca="1">IF($B24="","",IF($C25=$C22,INDEX('MAPA DE PREÇOS'!$M:$M,MATCH($B25,'MAPA DE PREÇOS'!$B:$B)-17),IF($C25=$C23,"Quant.","")))</f>
        <v/>
      </c>
      <c r="J25" s="60" t="e">
        <f ca="1">IF(J24="Total Mensal","Total Acumulado",IF($B24="","",IF($C25=$C22,INDEX('MAPA DE PREÇOS'!$M:$M,MATCH($B25,'MAPA DE PREÇOS'!$B:$B)-19),IF($C25=$C23,"Valor Unit. (R$)",IF(AND($C25&lt;&gt;$C24,$J24&lt;&gt;""),"Total Mensal","")))))</f>
        <v>#N/A</v>
      </c>
      <c r="K25" s="75" t="e">
        <f ca="1">IF(J25="","",IF(J25="Total Mensal","-",IF(J25="Total Acumulado",SUM(K$7:K24),I25*J25)))</f>
        <v>#N/A</v>
      </c>
      <c r="L25" s="112" t="e">
        <f ca="1">IF(J25="","",IF(J25="Total Mensal","-",IF(J25="Total Acumulado",SUM(L$7:L24),K25/SUMIF(J:J,"Total Acumulado",K:K))))</f>
        <v>#N/A</v>
      </c>
      <c r="M25" s="108"/>
      <c r="N25" s="112" t="e">
        <f ca="1">IF($J25="","",IF($J25="Total Mensal",SUM(O$7:O24)/VLOOKUP("Total Acumulado",$J:$K,2,FALSE),IF($J25="Total Acumulado",N24+L25+IF(L$7="% Item",-1,0),0%)))</f>
        <v>#N/A</v>
      </c>
      <c r="O25" s="109" t="e">
        <f ca="1">IF($J25="","",IF($J25="Total Mensal",SUM(O$7:O24),IF($J25="Total Acumulado",SUM(O$7:O23)+M25,IFERROR(N25*$K25,0))))</f>
        <v>#N/A</v>
      </c>
      <c r="P25" s="112" t="e">
        <f ca="1">IF($J25="","",IF($J25="Total Mensal",SUM(Q$7:Q24)/VLOOKUP("Total Acumulado",$J:$K,2,FALSE),IF($J25="Total Acumulado",P24+N25+IF(N$7="% Item",-1,0),0%)))</f>
        <v>#N/A</v>
      </c>
      <c r="Q25" s="109" t="e">
        <f ca="1">IF($J25="","",IF($J25="Total Mensal",SUM(Q$7:Q24),IF($J25="Total Acumulado",SUM(Q$7:Q23)+O25,IFERROR(P25*$K25,0))))</f>
        <v>#N/A</v>
      </c>
      <c r="R25" s="112" t="e">
        <f ca="1">IF($J25="","",IF($J25="Total Mensal",SUM(S$7:S24)/VLOOKUP("Total Acumulado",$J:$K,2,FALSE),IF($J25="Total Acumulado",R24+P25+IF(P$7="% Item",-1,0),0%)))</f>
        <v>#N/A</v>
      </c>
      <c r="S25" s="109" t="e">
        <f ca="1">IF($J25="","",IF($J25="Total Mensal",SUM(S$7:S24),IF($J25="Total Acumulado",SUM(S$7:S23)+Q25,IFERROR(R25*$K25,0))))</f>
        <v>#N/A</v>
      </c>
      <c r="T25" s="112" t="e">
        <f ca="1">IF($J25="","",IF($J25="Total Mensal",SUM(U$7:U24)/VLOOKUP("Total Acumulado",$J:$K,2,FALSE),IF($J25="Total Acumulado",T24+R25+IF(R$7="% Item",-1,0),0%)))</f>
        <v>#N/A</v>
      </c>
      <c r="U25" s="109" t="e">
        <f ca="1">IF($J25="","",IF($J25="Total Mensal",SUM(U$7:U24),IF($J25="Total Acumulado",SUM(U$7:U23)+S25,IFERROR(T25*$K25,0))))</f>
        <v>#N/A</v>
      </c>
      <c r="V25" s="112" t="e">
        <f ca="1">IF($J25="","",IF($J25="Total Mensal",SUM(W$7:W24)/VLOOKUP("Total Acumulado",$J:$K,2,FALSE),IF($J25="Total Acumulado",V24+T25+IF(T$7="% Item",-1,0),0%)))</f>
        <v>#N/A</v>
      </c>
      <c r="W25" s="109" t="e">
        <f ca="1">IF($J25="","",IF($J25="Total Mensal",SUM(W$7:W24),IF($J25="Total Acumulado",SUM(W$7:W23)+U25,IFERROR(V25*$K25,0))))</f>
        <v>#N/A</v>
      </c>
      <c r="X25" s="112" t="e">
        <f ca="1">IF($J25="","",IF($J25="Total Mensal",SUM(Y$7:Y24)/VLOOKUP("Total Acumulado",$J:$K,2,FALSE),IF($J25="Total Acumulado",X24+V25+IF(V$7="% Item",-1,0),0%)))</f>
        <v>#N/A</v>
      </c>
      <c r="Y25" s="109" t="e">
        <f ca="1">IF($J25="","",IF($J25="Total Mensal",SUM(Y$7:Y24),IF($J25="Total Acumulado",SUM(Y$7:Y23)+W25,IFERROR(X25*$K25,0))))</f>
        <v>#N/A</v>
      </c>
      <c r="Z25" s="112" t="e">
        <f ca="1">IF($J25="","",IF($J25="Total Mensal",SUM(AA$7:AA24)/VLOOKUP("Total Acumulado",$J:$K,2,FALSE),IF($J25="Total Acumulado",Z24+X25+IF(X$7="% Item",-1,0),0%)))</f>
        <v>#N/A</v>
      </c>
      <c r="AA25" s="109" t="e">
        <f ca="1">IF($J25="","",IF($J25="Total Mensal",SUM(AA$7:AA24),IF($J25="Total Acumulado",SUM(AA$7:AA23)+Y25,IFERROR(Z25*$K25,0))))</f>
        <v>#N/A</v>
      </c>
      <c r="AB25" s="112" t="e">
        <f ca="1">IF($J25="","",IF($J25="Total Mensal",SUM(AC$7:AC24)/VLOOKUP("Total Acumulado",$J:$K,2,FALSE),IF($J25="Total Acumulado",AB24+Z25+IF(Z$7="% Item",-1,0),0%)))</f>
        <v>#N/A</v>
      </c>
      <c r="AC25" s="109" t="e">
        <f ca="1">IF($J25="","",IF($J25="Total Mensal",SUM(AC$7:AC24),IF($J25="Total Acumulado",SUM(AC$7:AC23)+AA25,IFERROR(AB25*$K25,0))))</f>
        <v>#N/A</v>
      </c>
      <c r="AD25" s="112" t="e">
        <f ca="1">IF($J25="","",IF($J25="Total Mensal",SUM(AE$7:AE24)/VLOOKUP("Total Acumulado",$J:$K,2,FALSE),IF($J25="Total Acumulado",AD24+AB25+IF(AB$7="% Item",-1,0),0%)))</f>
        <v>#N/A</v>
      </c>
      <c r="AE25" s="109" t="e">
        <f ca="1">IF($J25="","",IF($J25="Total Mensal",SUM(AE$7:AE24),IF($J25="Total Acumulado",SUM(AE$7:AE23)+AC25,IFERROR(AD25*$K25,0))))</f>
        <v>#N/A</v>
      </c>
      <c r="AF25" s="112" t="e">
        <f ca="1">IF($J25="","",IF($J25="Total Mensal",SUM(AG$7:AG24)/VLOOKUP("Total Acumulado",$J:$K,2,FALSE),IF($J25="Total Acumulado",AF24+AD25+IF(AD$7="% Item",-1,0),0%)))</f>
        <v>#N/A</v>
      </c>
      <c r="AG25" s="109" t="e">
        <f ca="1">IF($J25="","",IF($J25="Total Mensal",SUM(AG$7:AG24),IF($J25="Total Acumulado",SUM(AG$7:AG23)+AE25,IFERROR(AF25*$K25,0))))</f>
        <v>#N/A</v>
      </c>
      <c r="AH25" s="112" t="e">
        <f ca="1">IF($J25="","",IF($J25="Total Mensal",SUM(AI$7:AI24)/VLOOKUP("Total Acumulado",$J:$K,2,FALSE),IF($J25="Total Acumulado",AH24+AF25+IF(AF$7="% Item",-1,0),0%)))</f>
        <v>#N/A</v>
      </c>
      <c r="AI25" s="109" t="e">
        <f ca="1">IF($J25="","",IF($J25="Total Mensal",SUM(AI$7:AI24),IF($J25="Total Acumulado",SUM(AI$7:AI23)+AG25,IFERROR(AH25*$K25,0))))</f>
        <v>#N/A</v>
      </c>
      <c r="AJ25" s="112" t="e">
        <f ca="1">IF($J25="","",IF($J25="Total Mensal",SUM(AK$7:AK24)/VLOOKUP("Total Acumulado",$J:$K,2,FALSE),IF($J25="Total Acumulado",AJ24+AH25+IF(AH$7="% Item",-1,0),0%)))</f>
        <v>#N/A</v>
      </c>
      <c r="AK25" s="109" t="e">
        <f ca="1">IF($J25="","",IF($J25="Total Mensal",SUM(AK$7:AK24),IF($J25="Total Acumulado",SUM(AK$7:AK23)+AI25,IFERROR(AJ25*$K25,0))))</f>
        <v>#N/A</v>
      </c>
    </row>
    <row r="26" spans="2:37" x14ac:dyDescent="0.25">
      <c r="B26" s="41" t="str">
        <f ca="1">IFERROR(IF(C25=C22,IF(B25+1&lt;='MAPA DE PREÇOS'!$H$8,B25+1,""),B25),"")</f>
        <v/>
      </c>
      <c r="C26" s="41" t="str">
        <f ca="1">IFERROR(VLOOKUP(B26,'MAPA DE PREÇOS'!B:D,2,FALSE),"")</f>
        <v/>
      </c>
      <c r="D26" s="41" t="str">
        <f ca="1">IFERROR(VLOOKUP(B26,'MAPA DE PREÇOS'!B:D,3,FALSE),"")</f>
        <v/>
      </c>
      <c r="E26" s="82" t="str">
        <f t="shared" ca="1" si="0"/>
        <v/>
      </c>
      <c r="F26" s="82" t="str">
        <f ca="1">IF($B25="","",IF($C26=$C23,INDEX('MAPA DE PREÇOS'!$H:$H,MATCH($B26,'MAPA DE PREÇOS'!$B:$B)-19),IF($C26=$C24,"Código","")))</f>
        <v/>
      </c>
      <c r="G26" s="83" t="str">
        <f ca="1">IF($B25="","",IF($C26=$C23,IF('BASE EDITAL'!$C$2="",INDEX('MAPA DE PREÇOS'!H:H,MATCH(EDITAL!B26,'MAPA DE PREÇOS'!B:B,0)+1),UPPER(INDEX('BASE EDITAL'!$C:$C,EDITAL!B26+1))),IF($C26=$C24,"Especificação do Objeto","")))</f>
        <v/>
      </c>
      <c r="H26" s="84" t="str">
        <f ca="1">IF($B25="","",IF($C26=$C23,INDEX('MAPA DE PREÇOS'!$M:$M,MATCH($B26,'MAPA DE PREÇOS'!$B:$B)-16),IF($C26=$C24,"Unidade","")))</f>
        <v/>
      </c>
      <c r="I26" s="84" t="str">
        <f ca="1">IF($B25="","",IF($C26=$C23,INDEX('MAPA DE PREÇOS'!$M:$M,MATCH($B26,'MAPA DE PREÇOS'!$B:$B)-17),IF($C26=$C24,"Quant.","")))</f>
        <v/>
      </c>
      <c r="J26" s="60" t="e">
        <f ca="1">IF(J25="Total Mensal","Total Acumulado",IF($B25="","",IF($C26=$C23,INDEX('MAPA DE PREÇOS'!$M:$M,MATCH($B26,'MAPA DE PREÇOS'!$B:$B)-19),IF($C26=$C24,"Valor Unit. (R$)",IF(AND($C26&lt;&gt;$C25,$J25&lt;&gt;""),"Total Mensal","")))))</f>
        <v>#N/A</v>
      </c>
      <c r="K26" s="75" t="e">
        <f ca="1">IF(J26="","",IF(J26="Total Mensal","-",IF(J26="Total Acumulado",SUM(K$7:K25),I26*J26)))</f>
        <v>#N/A</v>
      </c>
      <c r="L26" s="112" t="e">
        <f ca="1">IF(J26="","",IF(J26="Total Mensal","-",IF(J26="Total Acumulado",SUM(L$7:L25),K26/SUMIF(J:J,"Total Acumulado",K:K))))</f>
        <v>#N/A</v>
      </c>
      <c r="M26" s="108"/>
      <c r="N26" s="112" t="e">
        <f ca="1">IF($J26="","",IF($J26="Total Mensal",SUM(O$7:O25)/VLOOKUP("Total Acumulado",$J:$K,2,FALSE),IF($J26="Total Acumulado",N25+L26+IF(L$7="% Item",-1,0),0%)))</f>
        <v>#N/A</v>
      </c>
      <c r="O26" s="109" t="e">
        <f ca="1">IF($J26="","",IF($J26="Total Mensal",SUM(O$7:O25),IF($J26="Total Acumulado",SUM(O$7:O24)+M26,IFERROR(N26*$K26,0))))</f>
        <v>#N/A</v>
      </c>
      <c r="P26" s="112" t="e">
        <f ca="1">IF($J26="","",IF($J26="Total Mensal",SUM(Q$7:Q25)/VLOOKUP("Total Acumulado",$J:$K,2,FALSE),IF($J26="Total Acumulado",P25+N26+IF(N$7="% Item",-1,0),0%)))</f>
        <v>#N/A</v>
      </c>
      <c r="Q26" s="109" t="e">
        <f ca="1">IF($J26="","",IF($J26="Total Mensal",SUM(Q$7:Q25),IF($J26="Total Acumulado",SUM(Q$7:Q24)+O26,IFERROR(P26*$K26,0))))</f>
        <v>#N/A</v>
      </c>
      <c r="R26" s="112" t="e">
        <f ca="1">IF($J26="","",IF($J26="Total Mensal",SUM(S$7:S25)/VLOOKUP("Total Acumulado",$J:$K,2,FALSE),IF($J26="Total Acumulado",R25+P26+IF(P$7="% Item",-1,0),0%)))</f>
        <v>#N/A</v>
      </c>
      <c r="S26" s="109" t="e">
        <f ca="1">IF($J26="","",IF($J26="Total Mensal",SUM(S$7:S25),IF($J26="Total Acumulado",SUM(S$7:S24)+Q26,IFERROR(R26*$K26,0))))</f>
        <v>#N/A</v>
      </c>
      <c r="T26" s="112" t="e">
        <f ca="1">IF($J26="","",IF($J26="Total Mensal",SUM(U$7:U25)/VLOOKUP("Total Acumulado",$J:$K,2,FALSE),IF($J26="Total Acumulado",T25+R26+IF(R$7="% Item",-1,0),0%)))</f>
        <v>#N/A</v>
      </c>
      <c r="U26" s="109" t="e">
        <f ca="1">IF($J26="","",IF($J26="Total Mensal",SUM(U$7:U25),IF($J26="Total Acumulado",SUM(U$7:U24)+S26,IFERROR(T26*$K26,0))))</f>
        <v>#N/A</v>
      </c>
      <c r="V26" s="112" t="e">
        <f ca="1">IF($J26="","",IF($J26="Total Mensal",SUM(W$7:W25)/VLOOKUP("Total Acumulado",$J:$K,2,FALSE),IF($J26="Total Acumulado",V25+T26+IF(T$7="% Item",-1,0),0%)))</f>
        <v>#N/A</v>
      </c>
      <c r="W26" s="109" t="e">
        <f ca="1">IF($J26="","",IF($J26="Total Mensal",SUM(W$7:W25),IF($J26="Total Acumulado",SUM(W$7:W24)+U26,IFERROR(V26*$K26,0))))</f>
        <v>#N/A</v>
      </c>
      <c r="X26" s="112" t="e">
        <f ca="1">IF($J26="","",IF($J26="Total Mensal",SUM(Y$7:Y25)/VLOOKUP("Total Acumulado",$J:$K,2,FALSE),IF($J26="Total Acumulado",X25+V26+IF(V$7="% Item",-1,0),0%)))</f>
        <v>#N/A</v>
      </c>
      <c r="Y26" s="109" t="e">
        <f ca="1">IF($J26="","",IF($J26="Total Mensal",SUM(Y$7:Y25),IF($J26="Total Acumulado",SUM(Y$7:Y24)+W26,IFERROR(X26*$K26,0))))</f>
        <v>#N/A</v>
      </c>
      <c r="Z26" s="112" t="e">
        <f ca="1">IF($J26="","",IF($J26="Total Mensal",SUM(AA$7:AA25)/VLOOKUP("Total Acumulado",$J:$K,2,FALSE),IF($J26="Total Acumulado",Z25+X26+IF(X$7="% Item",-1,0),0%)))</f>
        <v>#N/A</v>
      </c>
      <c r="AA26" s="109" t="e">
        <f ca="1">IF($J26="","",IF($J26="Total Mensal",SUM(AA$7:AA25),IF($J26="Total Acumulado",SUM(AA$7:AA24)+Y26,IFERROR(Z26*$K26,0))))</f>
        <v>#N/A</v>
      </c>
      <c r="AB26" s="112" t="e">
        <f ca="1">IF($J26="","",IF($J26="Total Mensal",SUM(AC$7:AC25)/VLOOKUP("Total Acumulado",$J:$K,2,FALSE),IF($J26="Total Acumulado",AB25+Z26+IF(Z$7="% Item",-1,0),0%)))</f>
        <v>#N/A</v>
      </c>
      <c r="AC26" s="109" t="e">
        <f ca="1">IF($J26="","",IF($J26="Total Mensal",SUM(AC$7:AC25),IF($J26="Total Acumulado",SUM(AC$7:AC24)+AA26,IFERROR(AB26*$K26,0))))</f>
        <v>#N/A</v>
      </c>
      <c r="AD26" s="112" t="e">
        <f ca="1">IF($J26="","",IF($J26="Total Mensal",SUM(AE$7:AE25)/VLOOKUP("Total Acumulado",$J:$K,2,FALSE),IF($J26="Total Acumulado",AD25+AB26+IF(AB$7="% Item",-1,0),0%)))</f>
        <v>#N/A</v>
      </c>
      <c r="AE26" s="109" t="e">
        <f ca="1">IF($J26="","",IF($J26="Total Mensal",SUM(AE$7:AE25),IF($J26="Total Acumulado",SUM(AE$7:AE24)+AC26,IFERROR(AD26*$K26,0))))</f>
        <v>#N/A</v>
      </c>
      <c r="AF26" s="112" t="e">
        <f ca="1">IF($J26="","",IF($J26="Total Mensal",SUM(AG$7:AG25)/VLOOKUP("Total Acumulado",$J:$K,2,FALSE),IF($J26="Total Acumulado",AF25+AD26+IF(AD$7="% Item",-1,0),0%)))</f>
        <v>#N/A</v>
      </c>
      <c r="AG26" s="109" t="e">
        <f ca="1">IF($J26="","",IF($J26="Total Mensal",SUM(AG$7:AG25),IF($J26="Total Acumulado",SUM(AG$7:AG24)+AE26,IFERROR(AF26*$K26,0))))</f>
        <v>#N/A</v>
      </c>
      <c r="AH26" s="112" t="e">
        <f ca="1">IF($J26="","",IF($J26="Total Mensal",SUM(AI$7:AI25)/VLOOKUP("Total Acumulado",$J:$K,2,FALSE),IF($J26="Total Acumulado",AH25+AF26+IF(AF$7="% Item",-1,0),0%)))</f>
        <v>#N/A</v>
      </c>
      <c r="AI26" s="109" t="e">
        <f ca="1">IF($J26="","",IF($J26="Total Mensal",SUM(AI$7:AI25),IF($J26="Total Acumulado",SUM(AI$7:AI24)+AG26,IFERROR(AH26*$K26,0))))</f>
        <v>#N/A</v>
      </c>
      <c r="AJ26" s="112" t="e">
        <f ca="1">IF($J26="","",IF($J26="Total Mensal",SUM(AK$7:AK25)/VLOOKUP("Total Acumulado",$J:$K,2,FALSE),IF($J26="Total Acumulado",AJ25+AH26+IF(AH$7="% Item",-1,0),0%)))</f>
        <v>#N/A</v>
      </c>
      <c r="AK26" s="109" t="e">
        <f ca="1">IF($J26="","",IF($J26="Total Mensal",SUM(AK$7:AK25),IF($J26="Total Acumulado",SUM(AK$7:AK24)+AI26,IFERROR(AJ26*$K26,0))))</f>
        <v>#N/A</v>
      </c>
    </row>
    <row r="27" spans="2:37" x14ac:dyDescent="0.25">
      <c r="B27" s="41" t="str">
        <f ca="1">IFERROR(IF(C26=C23,IF(B26+1&lt;='MAPA DE PREÇOS'!$H$8,B26+1,""),B26),"")</f>
        <v/>
      </c>
      <c r="C27" s="41" t="str">
        <f ca="1">IFERROR(VLOOKUP(B27,'MAPA DE PREÇOS'!B:D,2,FALSE),"")</f>
        <v/>
      </c>
      <c r="D27" s="41" t="str">
        <f ca="1">IFERROR(VLOOKUP(B27,'MAPA DE PREÇOS'!B:D,3,FALSE),"")</f>
        <v/>
      </c>
      <c r="E27" s="82" t="str">
        <f t="shared" ca="1" si="0"/>
        <v/>
      </c>
      <c r="F27" s="82" t="str">
        <f ca="1">IF($B26="","",IF($C27=$C24,INDEX('MAPA DE PREÇOS'!$H:$H,MATCH($B27,'MAPA DE PREÇOS'!$B:$B)-19),IF($C27=$C25,"Código","")))</f>
        <v/>
      </c>
      <c r="G27" s="83" t="str">
        <f ca="1">IF($B26="","",IF($C27=$C24,IF('BASE EDITAL'!$C$2="",INDEX('MAPA DE PREÇOS'!H:H,MATCH(EDITAL!B27,'MAPA DE PREÇOS'!B:B,0)+1),UPPER(INDEX('BASE EDITAL'!$C:$C,EDITAL!B27+1))),IF($C27=$C25,"Especificação do Objeto","")))</f>
        <v/>
      </c>
      <c r="H27" s="84" t="str">
        <f ca="1">IF($B26="","",IF($C27=$C24,INDEX('MAPA DE PREÇOS'!$M:$M,MATCH($B27,'MAPA DE PREÇOS'!$B:$B)-16),IF($C27=$C25,"Unidade","")))</f>
        <v/>
      </c>
      <c r="I27" s="84" t="str">
        <f ca="1">IF($B26="","",IF($C27=$C24,INDEX('MAPA DE PREÇOS'!$M:$M,MATCH($B27,'MAPA DE PREÇOS'!$B:$B)-17),IF($C27=$C25,"Quant.","")))</f>
        <v/>
      </c>
      <c r="J27" s="60" t="e">
        <f ca="1">IF(J26="Total Mensal","Total Acumulado",IF($B26="","",IF($C27=$C24,INDEX('MAPA DE PREÇOS'!$M:$M,MATCH($B27,'MAPA DE PREÇOS'!$B:$B)-19),IF($C27=$C25,"Valor Unit. (R$)",IF(AND($C27&lt;&gt;$C26,$J26&lt;&gt;""),"Total Mensal","")))))</f>
        <v>#N/A</v>
      </c>
      <c r="K27" s="75" t="e">
        <f ca="1">IF(J27="","",IF(J27="Total Mensal","-",IF(J27="Total Acumulado",SUM(K$7:K26),I27*J27)))</f>
        <v>#N/A</v>
      </c>
      <c r="L27" s="112" t="e">
        <f ca="1">IF(J27="","",IF(J27="Total Mensal","-",IF(J27="Total Acumulado",SUM(L$7:L26),K27/SUMIF(J:J,"Total Acumulado",K:K))))</f>
        <v>#N/A</v>
      </c>
      <c r="M27" s="108"/>
      <c r="N27" s="112" t="e">
        <f ca="1">IF($J27="","",IF($J27="Total Mensal",SUM(O$7:O26)/VLOOKUP("Total Acumulado",$J:$K,2,FALSE),IF($J27="Total Acumulado",N26+L27+IF(L$7="% Item",-1,0),0%)))</f>
        <v>#N/A</v>
      </c>
      <c r="O27" s="109" t="e">
        <f ca="1">IF($J27="","",IF($J27="Total Mensal",SUM(O$7:O26),IF($J27="Total Acumulado",SUM(O$7:O25)+M27,IFERROR(N27*$K27,0))))</f>
        <v>#N/A</v>
      </c>
      <c r="P27" s="112" t="e">
        <f ca="1">IF($J27="","",IF($J27="Total Mensal",SUM(Q$7:Q26)/VLOOKUP("Total Acumulado",$J:$K,2,FALSE),IF($J27="Total Acumulado",P26+N27+IF(N$7="% Item",-1,0),0%)))</f>
        <v>#N/A</v>
      </c>
      <c r="Q27" s="109" t="e">
        <f ca="1">IF($J27="","",IF($J27="Total Mensal",SUM(Q$7:Q26),IF($J27="Total Acumulado",SUM(Q$7:Q25)+O27,IFERROR(P27*$K27,0))))</f>
        <v>#N/A</v>
      </c>
      <c r="R27" s="112" t="e">
        <f ca="1">IF($J27="","",IF($J27="Total Mensal",SUM(S$7:S26)/VLOOKUP("Total Acumulado",$J:$K,2,FALSE),IF($J27="Total Acumulado",R26+P27+IF(P$7="% Item",-1,0),0%)))</f>
        <v>#N/A</v>
      </c>
      <c r="S27" s="109" t="e">
        <f ca="1">IF($J27="","",IF($J27="Total Mensal",SUM(S$7:S26),IF($J27="Total Acumulado",SUM(S$7:S25)+Q27,IFERROR(R27*$K27,0))))</f>
        <v>#N/A</v>
      </c>
      <c r="T27" s="112" t="e">
        <f ca="1">IF($J27="","",IF($J27="Total Mensal",SUM(U$7:U26)/VLOOKUP("Total Acumulado",$J:$K,2,FALSE),IF($J27="Total Acumulado",T26+R27+IF(R$7="% Item",-1,0),0%)))</f>
        <v>#N/A</v>
      </c>
      <c r="U27" s="109" t="e">
        <f ca="1">IF($J27="","",IF($J27="Total Mensal",SUM(U$7:U26),IF($J27="Total Acumulado",SUM(U$7:U25)+S27,IFERROR(T27*$K27,0))))</f>
        <v>#N/A</v>
      </c>
      <c r="V27" s="112" t="e">
        <f ca="1">IF($J27="","",IF($J27="Total Mensal",SUM(W$7:W26)/VLOOKUP("Total Acumulado",$J:$K,2,FALSE),IF($J27="Total Acumulado",V26+T27+IF(T$7="% Item",-1,0),0%)))</f>
        <v>#N/A</v>
      </c>
      <c r="W27" s="109" t="e">
        <f ca="1">IF($J27="","",IF($J27="Total Mensal",SUM(W$7:W26),IF($J27="Total Acumulado",SUM(W$7:W25)+U27,IFERROR(V27*$K27,0))))</f>
        <v>#N/A</v>
      </c>
      <c r="X27" s="112" t="e">
        <f ca="1">IF($J27="","",IF($J27="Total Mensal",SUM(Y$7:Y26)/VLOOKUP("Total Acumulado",$J:$K,2,FALSE),IF($J27="Total Acumulado",X26+V27+IF(V$7="% Item",-1,0),0%)))</f>
        <v>#N/A</v>
      </c>
      <c r="Y27" s="109" t="e">
        <f ca="1">IF($J27="","",IF($J27="Total Mensal",SUM(Y$7:Y26),IF($J27="Total Acumulado",SUM(Y$7:Y25)+W27,IFERROR(X27*$K27,0))))</f>
        <v>#N/A</v>
      </c>
      <c r="Z27" s="112" t="e">
        <f ca="1">IF($J27="","",IF($J27="Total Mensal",SUM(AA$7:AA26)/VLOOKUP("Total Acumulado",$J:$K,2,FALSE),IF($J27="Total Acumulado",Z26+X27+IF(X$7="% Item",-1,0),0%)))</f>
        <v>#N/A</v>
      </c>
      <c r="AA27" s="109" t="e">
        <f ca="1">IF($J27="","",IF($J27="Total Mensal",SUM(AA$7:AA26),IF($J27="Total Acumulado",SUM(AA$7:AA25)+Y27,IFERROR(Z27*$K27,0))))</f>
        <v>#N/A</v>
      </c>
      <c r="AB27" s="112" t="e">
        <f ca="1">IF($J27="","",IF($J27="Total Mensal",SUM(AC$7:AC26)/VLOOKUP("Total Acumulado",$J:$K,2,FALSE),IF($J27="Total Acumulado",AB26+Z27+IF(Z$7="% Item",-1,0),0%)))</f>
        <v>#N/A</v>
      </c>
      <c r="AC27" s="109" t="e">
        <f ca="1">IF($J27="","",IF($J27="Total Mensal",SUM(AC$7:AC26),IF($J27="Total Acumulado",SUM(AC$7:AC25)+AA27,IFERROR(AB27*$K27,0))))</f>
        <v>#N/A</v>
      </c>
      <c r="AD27" s="112" t="e">
        <f ca="1">IF($J27="","",IF($J27="Total Mensal",SUM(AE$7:AE26)/VLOOKUP("Total Acumulado",$J:$K,2,FALSE),IF($J27="Total Acumulado",AD26+AB27+IF(AB$7="% Item",-1,0),0%)))</f>
        <v>#N/A</v>
      </c>
      <c r="AE27" s="109" t="e">
        <f ca="1">IF($J27="","",IF($J27="Total Mensal",SUM(AE$7:AE26),IF($J27="Total Acumulado",SUM(AE$7:AE25)+AC27,IFERROR(AD27*$K27,0))))</f>
        <v>#N/A</v>
      </c>
      <c r="AF27" s="112" t="e">
        <f ca="1">IF($J27="","",IF($J27="Total Mensal",SUM(AG$7:AG26)/VLOOKUP("Total Acumulado",$J:$K,2,FALSE),IF($J27="Total Acumulado",AF26+AD27+IF(AD$7="% Item",-1,0),0%)))</f>
        <v>#N/A</v>
      </c>
      <c r="AG27" s="109" t="e">
        <f ca="1">IF($J27="","",IF($J27="Total Mensal",SUM(AG$7:AG26),IF($J27="Total Acumulado",SUM(AG$7:AG25)+AE27,IFERROR(AF27*$K27,0))))</f>
        <v>#N/A</v>
      </c>
      <c r="AH27" s="112" t="e">
        <f ca="1">IF($J27="","",IF($J27="Total Mensal",SUM(AI$7:AI26)/VLOOKUP("Total Acumulado",$J:$K,2,FALSE),IF($J27="Total Acumulado",AH26+AF27+IF(AF$7="% Item",-1,0),0%)))</f>
        <v>#N/A</v>
      </c>
      <c r="AI27" s="109" t="e">
        <f ca="1">IF($J27="","",IF($J27="Total Mensal",SUM(AI$7:AI26),IF($J27="Total Acumulado",SUM(AI$7:AI25)+AG27,IFERROR(AH27*$K27,0))))</f>
        <v>#N/A</v>
      </c>
      <c r="AJ27" s="112" t="e">
        <f ca="1">IF($J27="","",IF($J27="Total Mensal",SUM(AK$7:AK26)/VLOOKUP("Total Acumulado",$J:$K,2,FALSE),IF($J27="Total Acumulado",AJ26+AH27+IF(AH$7="% Item",-1,0),0%)))</f>
        <v>#N/A</v>
      </c>
      <c r="AK27" s="109" t="e">
        <f ca="1">IF($J27="","",IF($J27="Total Mensal",SUM(AK$7:AK26),IF($J27="Total Acumulado",SUM(AK$7:AK25)+AI27,IFERROR(AJ27*$K27,0))))</f>
        <v>#N/A</v>
      </c>
    </row>
    <row r="28" spans="2:37" x14ac:dyDescent="0.25">
      <c r="B28" s="41" t="str">
        <f ca="1">IFERROR(IF(C27=C24,IF(B27+1&lt;='MAPA DE PREÇOS'!$H$8,B27+1,""),B27),"")</f>
        <v/>
      </c>
      <c r="C28" s="41" t="str">
        <f ca="1">IFERROR(VLOOKUP(B28,'MAPA DE PREÇOS'!B:D,2,FALSE),"")</f>
        <v/>
      </c>
      <c r="D28" s="41" t="str">
        <f ca="1">IFERROR(VLOOKUP(B28,'MAPA DE PREÇOS'!B:D,3,FALSE),"")</f>
        <v/>
      </c>
      <c r="E28" s="82" t="str">
        <f t="shared" ca="1" si="0"/>
        <v/>
      </c>
      <c r="F28" s="82" t="str">
        <f ca="1">IF($B27="","",IF($C28=$C25,INDEX('MAPA DE PREÇOS'!$H:$H,MATCH($B28,'MAPA DE PREÇOS'!$B:$B)-19),IF($C28=$C26,"Código","")))</f>
        <v/>
      </c>
      <c r="G28" s="83" t="str">
        <f ca="1">IF($B27="","",IF($C28=$C25,IF('BASE EDITAL'!$C$2="",INDEX('MAPA DE PREÇOS'!H:H,MATCH(EDITAL!B28,'MAPA DE PREÇOS'!B:B,0)+1),UPPER(INDEX('BASE EDITAL'!$C:$C,EDITAL!B28+1))),IF($C28=$C26,"Especificação do Objeto","")))</f>
        <v/>
      </c>
      <c r="H28" s="84" t="str">
        <f ca="1">IF($B27="","",IF($C28=$C25,INDEX('MAPA DE PREÇOS'!$M:$M,MATCH($B28,'MAPA DE PREÇOS'!$B:$B)-16),IF($C28=$C26,"Unidade","")))</f>
        <v/>
      </c>
      <c r="I28" s="84" t="str">
        <f ca="1">IF($B27="","",IF($C28=$C25,INDEX('MAPA DE PREÇOS'!$M:$M,MATCH($B28,'MAPA DE PREÇOS'!$B:$B)-17),IF($C28=$C26,"Quant.","")))</f>
        <v/>
      </c>
      <c r="J28" s="60" t="e">
        <f ca="1">IF(J27="Total Mensal","Total Acumulado",IF($B27="","",IF($C28=$C25,INDEX('MAPA DE PREÇOS'!$M:$M,MATCH($B28,'MAPA DE PREÇOS'!$B:$B)-19),IF($C28=$C26,"Valor Unit. (R$)",IF(AND($C28&lt;&gt;$C27,$J27&lt;&gt;""),"Total Mensal","")))))</f>
        <v>#N/A</v>
      </c>
      <c r="K28" s="75" t="e">
        <f ca="1">IF(J28="","",IF(J28="Total Mensal","-",IF(J28="Total Acumulado",SUM(K$7:K27),I28*J28)))</f>
        <v>#N/A</v>
      </c>
      <c r="L28" s="112" t="e">
        <f ca="1">IF(J28="","",IF(J28="Total Mensal","-",IF(J28="Total Acumulado",SUM(L$7:L27),K28/SUMIF(J:J,"Total Acumulado",K:K))))</f>
        <v>#N/A</v>
      </c>
      <c r="M28" s="108"/>
      <c r="N28" s="112" t="e">
        <f ca="1">IF($J28="","",IF($J28="Total Mensal",SUM(O$7:O27)/VLOOKUP("Total Acumulado",$J:$K,2,FALSE),IF($J28="Total Acumulado",N27+L28+IF(L$7="% Item",-1,0),0%)))</f>
        <v>#N/A</v>
      </c>
      <c r="O28" s="109" t="e">
        <f ca="1">IF($J28="","",IF($J28="Total Mensal",SUM(O$7:O27),IF($J28="Total Acumulado",SUM(O$7:O26)+M28,IFERROR(N28*$K28,0))))</f>
        <v>#N/A</v>
      </c>
      <c r="P28" s="112" t="e">
        <f ca="1">IF($J28="","",IF($J28="Total Mensal",SUM(Q$7:Q27)/VLOOKUP("Total Acumulado",$J:$K,2,FALSE),IF($J28="Total Acumulado",P27+N28+IF(N$7="% Item",-1,0),0%)))</f>
        <v>#N/A</v>
      </c>
      <c r="Q28" s="109" t="e">
        <f ca="1">IF($J28="","",IF($J28="Total Mensal",SUM(Q$7:Q27),IF($J28="Total Acumulado",SUM(Q$7:Q26)+O28,IFERROR(P28*$K28,0))))</f>
        <v>#N/A</v>
      </c>
      <c r="R28" s="112" t="e">
        <f ca="1">IF($J28="","",IF($J28="Total Mensal",SUM(S$7:S27)/VLOOKUP("Total Acumulado",$J:$K,2,FALSE),IF($J28="Total Acumulado",R27+P28+IF(P$7="% Item",-1,0),0%)))</f>
        <v>#N/A</v>
      </c>
      <c r="S28" s="109" t="e">
        <f ca="1">IF($J28="","",IF($J28="Total Mensal",SUM(S$7:S27),IF($J28="Total Acumulado",SUM(S$7:S26)+Q28,IFERROR(R28*$K28,0))))</f>
        <v>#N/A</v>
      </c>
      <c r="T28" s="112" t="e">
        <f ca="1">IF($J28="","",IF($J28="Total Mensal",SUM(U$7:U27)/VLOOKUP("Total Acumulado",$J:$K,2,FALSE),IF($J28="Total Acumulado",T27+R28+IF(R$7="% Item",-1,0),0%)))</f>
        <v>#N/A</v>
      </c>
      <c r="U28" s="109" t="e">
        <f ca="1">IF($J28="","",IF($J28="Total Mensal",SUM(U$7:U27),IF($J28="Total Acumulado",SUM(U$7:U26)+S28,IFERROR(T28*$K28,0))))</f>
        <v>#N/A</v>
      </c>
      <c r="V28" s="112" t="e">
        <f ca="1">IF($J28="","",IF($J28="Total Mensal",SUM(W$7:W27)/VLOOKUP("Total Acumulado",$J:$K,2,FALSE),IF($J28="Total Acumulado",V27+T28+IF(T$7="% Item",-1,0),0%)))</f>
        <v>#N/A</v>
      </c>
      <c r="W28" s="109" t="e">
        <f ca="1">IF($J28="","",IF($J28="Total Mensal",SUM(W$7:W27),IF($J28="Total Acumulado",SUM(W$7:W26)+U28,IFERROR(V28*$K28,0))))</f>
        <v>#N/A</v>
      </c>
      <c r="X28" s="112" t="e">
        <f ca="1">IF($J28="","",IF($J28="Total Mensal",SUM(Y$7:Y27)/VLOOKUP("Total Acumulado",$J:$K,2,FALSE),IF($J28="Total Acumulado",X27+V28+IF(V$7="% Item",-1,0),0%)))</f>
        <v>#N/A</v>
      </c>
      <c r="Y28" s="109" t="e">
        <f ca="1">IF($J28="","",IF($J28="Total Mensal",SUM(Y$7:Y27),IF($J28="Total Acumulado",SUM(Y$7:Y26)+W28,IFERROR(X28*$K28,0))))</f>
        <v>#N/A</v>
      </c>
      <c r="Z28" s="112" t="e">
        <f ca="1">IF($J28="","",IF($J28="Total Mensal",SUM(AA$7:AA27)/VLOOKUP("Total Acumulado",$J:$K,2,FALSE),IF($J28="Total Acumulado",Z27+X28+IF(X$7="% Item",-1,0),0%)))</f>
        <v>#N/A</v>
      </c>
      <c r="AA28" s="109" t="e">
        <f ca="1">IF($J28="","",IF($J28="Total Mensal",SUM(AA$7:AA27),IF($J28="Total Acumulado",SUM(AA$7:AA26)+Y28,IFERROR(Z28*$K28,0))))</f>
        <v>#N/A</v>
      </c>
      <c r="AB28" s="112" t="e">
        <f ca="1">IF($J28="","",IF($J28="Total Mensal",SUM(AC$7:AC27)/VLOOKUP("Total Acumulado",$J:$K,2,FALSE),IF($J28="Total Acumulado",AB27+Z28+IF(Z$7="% Item",-1,0),0%)))</f>
        <v>#N/A</v>
      </c>
      <c r="AC28" s="109" t="e">
        <f ca="1">IF($J28="","",IF($J28="Total Mensal",SUM(AC$7:AC27),IF($J28="Total Acumulado",SUM(AC$7:AC26)+AA28,IFERROR(AB28*$K28,0))))</f>
        <v>#N/A</v>
      </c>
      <c r="AD28" s="112" t="e">
        <f ca="1">IF($J28="","",IF($J28="Total Mensal",SUM(AE$7:AE27)/VLOOKUP("Total Acumulado",$J:$K,2,FALSE),IF($J28="Total Acumulado",AD27+AB28+IF(AB$7="% Item",-1,0),0%)))</f>
        <v>#N/A</v>
      </c>
      <c r="AE28" s="109" t="e">
        <f ca="1">IF($J28="","",IF($J28="Total Mensal",SUM(AE$7:AE27),IF($J28="Total Acumulado",SUM(AE$7:AE26)+AC28,IFERROR(AD28*$K28,0))))</f>
        <v>#N/A</v>
      </c>
      <c r="AF28" s="112" t="e">
        <f ca="1">IF($J28="","",IF($J28="Total Mensal",SUM(AG$7:AG27)/VLOOKUP("Total Acumulado",$J:$K,2,FALSE),IF($J28="Total Acumulado",AF27+AD28+IF(AD$7="% Item",-1,0),0%)))</f>
        <v>#N/A</v>
      </c>
      <c r="AG28" s="109" t="e">
        <f ca="1">IF($J28="","",IF($J28="Total Mensal",SUM(AG$7:AG27),IF($J28="Total Acumulado",SUM(AG$7:AG26)+AE28,IFERROR(AF28*$K28,0))))</f>
        <v>#N/A</v>
      </c>
      <c r="AH28" s="112" t="e">
        <f ca="1">IF($J28="","",IF($J28="Total Mensal",SUM(AI$7:AI27)/VLOOKUP("Total Acumulado",$J:$K,2,FALSE),IF($J28="Total Acumulado",AH27+AF28+IF(AF$7="% Item",-1,0),0%)))</f>
        <v>#N/A</v>
      </c>
      <c r="AI28" s="109" t="e">
        <f ca="1">IF($J28="","",IF($J28="Total Mensal",SUM(AI$7:AI27),IF($J28="Total Acumulado",SUM(AI$7:AI26)+AG28,IFERROR(AH28*$K28,0))))</f>
        <v>#N/A</v>
      </c>
      <c r="AJ28" s="112" t="e">
        <f ca="1">IF($J28="","",IF($J28="Total Mensal",SUM(AK$7:AK27)/VLOOKUP("Total Acumulado",$J:$K,2,FALSE),IF($J28="Total Acumulado",AJ27+AH28+IF(AH$7="% Item",-1,0),0%)))</f>
        <v>#N/A</v>
      </c>
      <c r="AK28" s="109" t="e">
        <f ca="1">IF($J28="","",IF($J28="Total Mensal",SUM(AK$7:AK27),IF($J28="Total Acumulado",SUM(AK$7:AK26)+AI28,IFERROR(AJ28*$K28,0))))</f>
        <v>#N/A</v>
      </c>
    </row>
    <row r="29" spans="2:37" x14ac:dyDescent="0.25">
      <c r="B29" s="41" t="str">
        <f ca="1">IFERROR(IF(C28=C25,IF(B28+1&lt;='MAPA DE PREÇOS'!$H$8,B28+1,""),B28),"")</f>
        <v/>
      </c>
      <c r="C29" s="41" t="str">
        <f ca="1">IFERROR(VLOOKUP(B29,'MAPA DE PREÇOS'!B:D,2,FALSE),"")</f>
        <v/>
      </c>
      <c r="D29" s="41" t="str">
        <f ca="1">IFERROR(VLOOKUP(B29,'MAPA DE PREÇOS'!B:D,3,FALSE),"")</f>
        <v/>
      </c>
      <c r="E29" s="82" t="str">
        <f t="shared" ca="1" si="0"/>
        <v/>
      </c>
      <c r="F29" s="82" t="str">
        <f ca="1">IF($B28="","",IF($C29=$C26,INDEX('MAPA DE PREÇOS'!$H:$H,MATCH($B29,'MAPA DE PREÇOS'!$B:$B)-19),IF($C29=$C27,"Código","")))</f>
        <v/>
      </c>
      <c r="G29" s="83" t="str">
        <f ca="1">IF($B28="","",IF($C29=$C26,IF('BASE EDITAL'!$C$2="",INDEX('MAPA DE PREÇOS'!H:H,MATCH(EDITAL!B29,'MAPA DE PREÇOS'!B:B,0)+1),UPPER(INDEX('BASE EDITAL'!$C:$C,EDITAL!B29+1))),IF($C29=$C27,"Especificação do Objeto","")))</f>
        <v/>
      </c>
      <c r="H29" s="84" t="str">
        <f ca="1">IF($B28="","",IF($C29=$C26,INDEX('MAPA DE PREÇOS'!$M:$M,MATCH($B29,'MAPA DE PREÇOS'!$B:$B)-16),IF($C29=$C27,"Unidade","")))</f>
        <v/>
      </c>
      <c r="I29" s="84" t="str">
        <f ca="1">IF($B28="","",IF($C29=$C26,INDEX('MAPA DE PREÇOS'!$M:$M,MATCH($B29,'MAPA DE PREÇOS'!$B:$B)-17),IF($C29=$C27,"Quant.","")))</f>
        <v/>
      </c>
      <c r="J29" s="60" t="e">
        <f ca="1">IF(J28="Total Mensal","Total Acumulado",IF($B28="","",IF($C29=$C26,INDEX('MAPA DE PREÇOS'!$M:$M,MATCH($B29,'MAPA DE PREÇOS'!$B:$B)-19),IF($C29=$C27,"Valor Unit. (R$)",IF(AND($C29&lt;&gt;$C28,$J28&lt;&gt;""),"Total Mensal","")))))</f>
        <v>#N/A</v>
      </c>
      <c r="K29" s="75" t="e">
        <f ca="1">IF(J29="","",IF(J29="Total Mensal","-",IF(J29="Total Acumulado",SUM(K$7:K28),I29*J29)))</f>
        <v>#N/A</v>
      </c>
      <c r="L29" s="112" t="e">
        <f ca="1">IF(J29="","",IF(J29="Total Mensal","-",IF(J29="Total Acumulado",SUM(L$7:L28),K29/SUMIF(J:J,"Total Acumulado",K:K))))</f>
        <v>#N/A</v>
      </c>
      <c r="M29" s="108"/>
      <c r="N29" s="112" t="e">
        <f ca="1">IF($J29="","",IF($J29="Total Mensal",SUM(O$7:O28)/VLOOKUP("Total Acumulado",$J:$K,2,FALSE),IF($J29="Total Acumulado",N28+L29+IF(L$7="% Item",-1,0),0%)))</f>
        <v>#N/A</v>
      </c>
      <c r="O29" s="109" t="e">
        <f ca="1">IF($J29="","",IF($J29="Total Mensal",SUM(O$7:O28),IF($J29="Total Acumulado",SUM(O$7:O27)+M29,IFERROR(N29*$K29,0))))</f>
        <v>#N/A</v>
      </c>
      <c r="P29" s="112" t="e">
        <f ca="1">IF($J29="","",IF($J29="Total Mensal",SUM(Q$7:Q28)/VLOOKUP("Total Acumulado",$J:$K,2,FALSE),IF($J29="Total Acumulado",P28+N29+IF(N$7="% Item",-1,0),0%)))</f>
        <v>#N/A</v>
      </c>
      <c r="Q29" s="109" t="e">
        <f ca="1">IF($J29="","",IF($J29="Total Mensal",SUM(Q$7:Q28),IF($J29="Total Acumulado",SUM(Q$7:Q27)+O29,IFERROR(P29*$K29,0))))</f>
        <v>#N/A</v>
      </c>
      <c r="R29" s="112" t="e">
        <f ca="1">IF($J29="","",IF($J29="Total Mensal",SUM(S$7:S28)/VLOOKUP("Total Acumulado",$J:$K,2,FALSE),IF($J29="Total Acumulado",R28+P29+IF(P$7="% Item",-1,0),0%)))</f>
        <v>#N/A</v>
      </c>
      <c r="S29" s="109" t="e">
        <f ca="1">IF($J29="","",IF($J29="Total Mensal",SUM(S$7:S28),IF($J29="Total Acumulado",SUM(S$7:S27)+Q29,IFERROR(R29*$K29,0))))</f>
        <v>#N/A</v>
      </c>
      <c r="T29" s="112" t="e">
        <f ca="1">IF($J29="","",IF($J29="Total Mensal",SUM(U$7:U28)/VLOOKUP("Total Acumulado",$J:$K,2,FALSE),IF($J29="Total Acumulado",T28+R29+IF(R$7="% Item",-1,0),0%)))</f>
        <v>#N/A</v>
      </c>
      <c r="U29" s="109" t="e">
        <f ca="1">IF($J29="","",IF($J29="Total Mensal",SUM(U$7:U28),IF($J29="Total Acumulado",SUM(U$7:U27)+S29,IFERROR(T29*$K29,0))))</f>
        <v>#N/A</v>
      </c>
      <c r="V29" s="112" t="e">
        <f ca="1">IF($J29="","",IF($J29="Total Mensal",SUM(W$7:W28)/VLOOKUP("Total Acumulado",$J:$K,2,FALSE),IF($J29="Total Acumulado",V28+T29+IF(T$7="% Item",-1,0),0%)))</f>
        <v>#N/A</v>
      </c>
      <c r="W29" s="109" t="e">
        <f ca="1">IF($J29="","",IF($J29="Total Mensal",SUM(W$7:W28),IF($J29="Total Acumulado",SUM(W$7:W27)+U29,IFERROR(V29*$K29,0))))</f>
        <v>#N/A</v>
      </c>
      <c r="X29" s="112" t="e">
        <f ca="1">IF($J29="","",IF($J29="Total Mensal",SUM(Y$7:Y28)/VLOOKUP("Total Acumulado",$J:$K,2,FALSE),IF($J29="Total Acumulado",X28+V29+IF(V$7="% Item",-1,0),0%)))</f>
        <v>#N/A</v>
      </c>
      <c r="Y29" s="109" t="e">
        <f ca="1">IF($J29="","",IF($J29="Total Mensal",SUM(Y$7:Y28),IF($J29="Total Acumulado",SUM(Y$7:Y27)+W29,IFERROR(X29*$K29,0))))</f>
        <v>#N/A</v>
      </c>
      <c r="Z29" s="112" t="e">
        <f ca="1">IF($J29="","",IF($J29="Total Mensal",SUM(AA$7:AA28)/VLOOKUP("Total Acumulado",$J:$K,2,FALSE),IF($J29="Total Acumulado",Z28+X29+IF(X$7="% Item",-1,0),0%)))</f>
        <v>#N/A</v>
      </c>
      <c r="AA29" s="109" t="e">
        <f ca="1">IF($J29="","",IF($J29="Total Mensal",SUM(AA$7:AA28),IF($J29="Total Acumulado",SUM(AA$7:AA27)+Y29,IFERROR(Z29*$K29,0))))</f>
        <v>#N/A</v>
      </c>
      <c r="AB29" s="112" t="e">
        <f ca="1">IF($J29="","",IF($J29="Total Mensal",SUM(AC$7:AC28)/VLOOKUP("Total Acumulado",$J:$K,2,FALSE),IF($J29="Total Acumulado",AB28+Z29+IF(Z$7="% Item",-1,0),0%)))</f>
        <v>#N/A</v>
      </c>
      <c r="AC29" s="109" t="e">
        <f ca="1">IF($J29="","",IF($J29="Total Mensal",SUM(AC$7:AC28),IF($J29="Total Acumulado",SUM(AC$7:AC27)+AA29,IFERROR(AB29*$K29,0))))</f>
        <v>#N/A</v>
      </c>
      <c r="AD29" s="112" t="e">
        <f ca="1">IF($J29="","",IF($J29="Total Mensal",SUM(AE$7:AE28)/VLOOKUP("Total Acumulado",$J:$K,2,FALSE),IF($J29="Total Acumulado",AD28+AB29+IF(AB$7="% Item",-1,0),0%)))</f>
        <v>#N/A</v>
      </c>
      <c r="AE29" s="109" t="e">
        <f ca="1">IF($J29="","",IF($J29="Total Mensal",SUM(AE$7:AE28),IF($J29="Total Acumulado",SUM(AE$7:AE27)+AC29,IFERROR(AD29*$K29,0))))</f>
        <v>#N/A</v>
      </c>
      <c r="AF29" s="112" t="e">
        <f ca="1">IF($J29="","",IF($J29="Total Mensal",SUM(AG$7:AG28)/VLOOKUP("Total Acumulado",$J:$K,2,FALSE),IF($J29="Total Acumulado",AF28+AD29+IF(AD$7="% Item",-1,0),0%)))</f>
        <v>#N/A</v>
      </c>
      <c r="AG29" s="109" t="e">
        <f ca="1">IF($J29="","",IF($J29="Total Mensal",SUM(AG$7:AG28),IF($J29="Total Acumulado",SUM(AG$7:AG27)+AE29,IFERROR(AF29*$K29,0))))</f>
        <v>#N/A</v>
      </c>
      <c r="AH29" s="112" t="e">
        <f ca="1">IF($J29="","",IF($J29="Total Mensal",SUM(AI$7:AI28)/VLOOKUP("Total Acumulado",$J:$K,2,FALSE),IF($J29="Total Acumulado",AH28+AF29+IF(AF$7="% Item",-1,0),0%)))</f>
        <v>#N/A</v>
      </c>
      <c r="AI29" s="109" t="e">
        <f ca="1">IF($J29="","",IF($J29="Total Mensal",SUM(AI$7:AI28),IF($J29="Total Acumulado",SUM(AI$7:AI27)+AG29,IFERROR(AH29*$K29,0))))</f>
        <v>#N/A</v>
      </c>
      <c r="AJ29" s="112" t="e">
        <f ca="1">IF($J29="","",IF($J29="Total Mensal",SUM(AK$7:AK28)/VLOOKUP("Total Acumulado",$J:$K,2,FALSE),IF($J29="Total Acumulado",AJ28+AH29+IF(AH$7="% Item",-1,0),0%)))</f>
        <v>#N/A</v>
      </c>
      <c r="AK29" s="109" t="e">
        <f ca="1">IF($J29="","",IF($J29="Total Mensal",SUM(AK$7:AK28),IF($J29="Total Acumulado",SUM(AK$7:AK27)+AI29,IFERROR(AJ29*$K29,0))))</f>
        <v>#N/A</v>
      </c>
    </row>
    <row r="30" spans="2:37" x14ac:dyDescent="0.25">
      <c r="B30" s="41" t="str">
        <f ca="1">IFERROR(IF(C29=C26,IF(B29+1&lt;='MAPA DE PREÇOS'!$H$8,B29+1,""),B29),"")</f>
        <v/>
      </c>
      <c r="C30" s="41" t="str">
        <f ca="1">IFERROR(VLOOKUP(B30,'MAPA DE PREÇOS'!B:D,2,FALSE),"")</f>
        <v/>
      </c>
      <c r="D30" s="41" t="str">
        <f ca="1">IFERROR(VLOOKUP(B30,'MAPA DE PREÇOS'!B:D,3,FALSE),"")</f>
        <v/>
      </c>
      <c r="E30" s="82" t="str">
        <f t="shared" ca="1" si="0"/>
        <v/>
      </c>
      <c r="F30" s="82" t="str">
        <f ca="1">IF($B29="","",IF($C30=$C27,INDEX('MAPA DE PREÇOS'!$H:$H,MATCH($B30,'MAPA DE PREÇOS'!$B:$B)-19),IF($C30=$C28,"Código","")))</f>
        <v/>
      </c>
      <c r="G30" s="83" t="str">
        <f ca="1">IF($B29="","",IF($C30=$C27,IF('BASE EDITAL'!$C$2="",INDEX('MAPA DE PREÇOS'!H:H,MATCH(EDITAL!B30,'MAPA DE PREÇOS'!B:B,0)+1),UPPER(INDEX('BASE EDITAL'!$C:$C,EDITAL!B30+1))),IF($C30=$C28,"Especificação do Objeto","")))</f>
        <v/>
      </c>
      <c r="H30" s="84" t="str">
        <f ca="1">IF($B29="","",IF($C30=$C27,INDEX('MAPA DE PREÇOS'!$M:$M,MATCH($B30,'MAPA DE PREÇOS'!$B:$B)-16),IF($C30=$C28,"Unidade","")))</f>
        <v/>
      </c>
      <c r="I30" s="84" t="str">
        <f ca="1">IF($B29="","",IF($C30=$C27,INDEX('MAPA DE PREÇOS'!$M:$M,MATCH($B30,'MAPA DE PREÇOS'!$B:$B)-17),IF($C30=$C28,"Quant.","")))</f>
        <v/>
      </c>
      <c r="J30" s="60" t="e">
        <f ca="1">IF(J29="Total Mensal","Total Acumulado",IF($B29="","",IF($C30=$C27,INDEX('MAPA DE PREÇOS'!$M:$M,MATCH($B30,'MAPA DE PREÇOS'!$B:$B)-19),IF($C30=$C28,"Valor Unit. (R$)",IF(AND($C30&lt;&gt;$C29,$J29&lt;&gt;""),"Total Mensal","")))))</f>
        <v>#N/A</v>
      </c>
      <c r="K30" s="75" t="e">
        <f ca="1">IF(J30="","",IF(J30="Total Mensal","-",IF(J30="Total Acumulado",SUM(K$7:K29),I30*J30)))</f>
        <v>#N/A</v>
      </c>
      <c r="L30" s="112" t="e">
        <f ca="1">IF(J30="","",IF(J30="Total Mensal","-",IF(J30="Total Acumulado",SUM(L$7:L29),K30/SUMIF(J:J,"Total Acumulado",K:K))))</f>
        <v>#N/A</v>
      </c>
      <c r="M30" s="108"/>
      <c r="N30" s="112" t="e">
        <f ca="1">IF($J30="","",IF($J30="Total Mensal",SUM(O$7:O29)/VLOOKUP("Total Acumulado",$J:$K,2,FALSE),IF($J30="Total Acumulado",N29+L30+IF(L$7="% Item",-1,0),0%)))</f>
        <v>#N/A</v>
      </c>
      <c r="O30" s="109" t="e">
        <f ca="1">IF($J30="","",IF($J30="Total Mensal",SUM(O$7:O29),IF($J30="Total Acumulado",SUM(O$7:O28)+M30,IFERROR(N30*$K30,0))))</f>
        <v>#N/A</v>
      </c>
      <c r="P30" s="112" t="e">
        <f ca="1">IF($J30="","",IF($J30="Total Mensal",SUM(Q$7:Q29)/VLOOKUP("Total Acumulado",$J:$K,2,FALSE),IF($J30="Total Acumulado",P29+N30+IF(N$7="% Item",-1,0),0%)))</f>
        <v>#N/A</v>
      </c>
      <c r="Q30" s="109" t="e">
        <f ca="1">IF($J30="","",IF($J30="Total Mensal",SUM(Q$7:Q29),IF($J30="Total Acumulado",SUM(Q$7:Q28)+O30,IFERROR(P30*$K30,0))))</f>
        <v>#N/A</v>
      </c>
      <c r="R30" s="112" t="e">
        <f ca="1">IF($J30="","",IF($J30="Total Mensal",SUM(S$7:S29)/VLOOKUP("Total Acumulado",$J:$K,2,FALSE),IF($J30="Total Acumulado",R29+P30+IF(P$7="% Item",-1,0),0%)))</f>
        <v>#N/A</v>
      </c>
      <c r="S30" s="109" t="e">
        <f ca="1">IF($J30="","",IF($J30="Total Mensal",SUM(S$7:S29),IF($J30="Total Acumulado",SUM(S$7:S28)+Q30,IFERROR(R30*$K30,0))))</f>
        <v>#N/A</v>
      </c>
      <c r="T30" s="112" t="e">
        <f ca="1">IF($J30="","",IF($J30="Total Mensal",SUM(U$7:U29)/VLOOKUP("Total Acumulado",$J:$K,2,FALSE),IF($J30="Total Acumulado",T29+R30+IF(R$7="% Item",-1,0),0%)))</f>
        <v>#N/A</v>
      </c>
      <c r="U30" s="109" t="e">
        <f ca="1">IF($J30="","",IF($J30="Total Mensal",SUM(U$7:U29),IF($J30="Total Acumulado",SUM(U$7:U28)+S30,IFERROR(T30*$K30,0))))</f>
        <v>#N/A</v>
      </c>
      <c r="V30" s="112" t="e">
        <f ca="1">IF($J30="","",IF($J30="Total Mensal",SUM(W$7:W29)/VLOOKUP("Total Acumulado",$J:$K,2,FALSE),IF($J30="Total Acumulado",V29+T30+IF(T$7="% Item",-1,0),0%)))</f>
        <v>#N/A</v>
      </c>
      <c r="W30" s="109" t="e">
        <f ca="1">IF($J30="","",IF($J30="Total Mensal",SUM(W$7:W29),IF($J30="Total Acumulado",SUM(W$7:W28)+U30,IFERROR(V30*$K30,0))))</f>
        <v>#N/A</v>
      </c>
      <c r="X30" s="112" t="e">
        <f ca="1">IF($J30="","",IF($J30="Total Mensal",SUM(Y$7:Y29)/VLOOKUP("Total Acumulado",$J:$K,2,FALSE),IF($J30="Total Acumulado",X29+V30+IF(V$7="% Item",-1,0),0%)))</f>
        <v>#N/A</v>
      </c>
      <c r="Y30" s="109" t="e">
        <f ca="1">IF($J30="","",IF($J30="Total Mensal",SUM(Y$7:Y29),IF($J30="Total Acumulado",SUM(Y$7:Y28)+W30,IFERROR(X30*$K30,0))))</f>
        <v>#N/A</v>
      </c>
      <c r="Z30" s="112" t="e">
        <f ca="1">IF($J30="","",IF($J30="Total Mensal",SUM(AA$7:AA29)/VLOOKUP("Total Acumulado",$J:$K,2,FALSE),IF($J30="Total Acumulado",Z29+X30+IF(X$7="% Item",-1,0),0%)))</f>
        <v>#N/A</v>
      </c>
      <c r="AA30" s="109" t="e">
        <f ca="1">IF($J30="","",IF($J30="Total Mensal",SUM(AA$7:AA29),IF($J30="Total Acumulado",SUM(AA$7:AA28)+Y30,IFERROR(Z30*$K30,0))))</f>
        <v>#N/A</v>
      </c>
      <c r="AB30" s="112" t="e">
        <f ca="1">IF($J30="","",IF($J30="Total Mensal",SUM(AC$7:AC29)/VLOOKUP("Total Acumulado",$J:$K,2,FALSE),IF($J30="Total Acumulado",AB29+Z30+IF(Z$7="% Item",-1,0),0%)))</f>
        <v>#N/A</v>
      </c>
      <c r="AC30" s="109" t="e">
        <f ca="1">IF($J30="","",IF($J30="Total Mensal",SUM(AC$7:AC29),IF($J30="Total Acumulado",SUM(AC$7:AC28)+AA30,IFERROR(AB30*$K30,0))))</f>
        <v>#N/A</v>
      </c>
      <c r="AD30" s="112" t="e">
        <f ca="1">IF($J30="","",IF($J30="Total Mensal",SUM(AE$7:AE29)/VLOOKUP("Total Acumulado",$J:$K,2,FALSE),IF($J30="Total Acumulado",AD29+AB30+IF(AB$7="% Item",-1,0),0%)))</f>
        <v>#N/A</v>
      </c>
      <c r="AE30" s="109" t="e">
        <f ca="1">IF($J30="","",IF($J30="Total Mensal",SUM(AE$7:AE29),IF($J30="Total Acumulado",SUM(AE$7:AE28)+AC30,IFERROR(AD30*$K30,0))))</f>
        <v>#N/A</v>
      </c>
      <c r="AF30" s="112" t="e">
        <f ca="1">IF($J30="","",IF($J30="Total Mensal",SUM(AG$7:AG29)/VLOOKUP("Total Acumulado",$J:$K,2,FALSE),IF($J30="Total Acumulado",AF29+AD30+IF(AD$7="% Item",-1,0),0%)))</f>
        <v>#N/A</v>
      </c>
      <c r="AG30" s="109" t="e">
        <f ca="1">IF($J30="","",IF($J30="Total Mensal",SUM(AG$7:AG29),IF($J30="Total Acumulado",SUM(AG$7:AG28)+AE30,IFERROR(AF30*$K30,0))))</f>
        <v>#N/A</v>
      </c>
      <c r="AH30" s="112" t="e">
        <f ca="1">IF($J30="","",IF($J30="Total Mensal",SUM(AI$7:AI29)/VLOOKUP("Total Acumulado",$J:$K,2,FALSE),IF($J30="Total Acumulado",AH29+AF30+IF(AF$7="% Item",-1,0),0%)))</f>
        <v>#N/A</v>
      </c>
      <c r="AI30" s="109" t="e">
        <f ca="1">IF($J30="","",IF($J30="Total Mensal",SUM(AI$7:AI29),IF($J30="Total Acumulado",SUM(AI$7:AI28)+AG30,IFERROR(AH30*$K30,0))))</f>
        <v>#N/A</v>
      </c>
      <c r="AJ30" s="112" t="e">
        <f ca="1">IF($J30="","",IF($J30="Total Mensal",SUM(AK$7:AK29)/VLOOKUP("Total Acumulado",$J:$K,2,FALSE),IF($J30="Total Acumulado",AJ29+AH30+IF(AH$7="% Item",-1,0),0%)))</f>
        <v>#N/A</v>
      </c>
      <c r="AK30" s="109" t="e">
        <f ca="1">IF($J30="","",IF($J30="Total Mensal",SUM(AK$7:AK29),IF($J30="Total Acumulado",SUM(AK$7:AK28)+AI30,IFERROR(AJ30*$K30,0))))</f>
        <v>#N/A</v>
      </c>
    </row>
    <row r="31" spans="2:37" x14ac:dyDescent="0.25">
      <c r="B31" s="41" t="str">
        <f ca="1">IFERROR(IF(C30=C27,IF(B30+1&lt;='MAPA DE PREÇOS'!$H$8,B30+1,""),B30),"")</f>
        <v/>
      </c>
      <c r="C31" s="41" t="str">
        <f ca="1">IFERROR(VLOOKUP(B31,'MAPA DE PREÇOS'!B:D,2,FALSE),"")</f>
        <v/>
      </c>
      <c r="D31" s="41" t="str">
        <f ca="1">IFERROR(VLOOKUP(B31,'MAPA DE PREÇOS'!B:D,3,FALSE),"")</f>
        <v/>
      </c>
      <c r="E31" s="82" t="str">
        <f t="shared" ca="1" si="0"/>
        <v/>
      </c>
      <c r="F31" s="82" t="str">
        <f ca="1">IF($B30="","",IF($C31=$C28,INDEX('MAPA DE PREÇOS'!$H:$H,MATCH($B31,'MAPA DE PREÇOS'!$B:$B)-19),IF($C31=$C29,"Código","")))</f>
        <v/>
      </c>
      <c r="G31" s="83" t="str">
        <f ca="1">IF($B30="","",IF($C31=$C28,IF('BASE EDITAL'!$C$2="",INDEX('MAPA DE PREÇOS'!H:H,MATCH(EDITAL!B31,'MAPA DE PREÇOS'!B:B,0)+1),UPPER(INDEX('BASE EDITAL'!$C:$C,EDITAL!B31+1))),IF($C31=$C29,"Especificação do Objeto","")))</f>
        <v/>
      </c>
      <c r="H31" s="84" t="str">
        <f ca="1">IF($B30="","",IF($C31=$C28,INDEX('MAPA DE PREÇOS'!$M:$M,MATCH($B31,'MAPA DE PREÇOS'!$B:$B)-16),IF($C31=$C29,"Unidade","")))</f>
        <v/>
      </c>
      <c r="I31" s="84" t="str">
        <f ca="1">IF($B30="","",IF($C31=$C28,INDEX('MAPA DE PREÇOS'!$M:$M,MATCH($B31,'MAPA DE PREÇOS'!$B:$B)-17),IF($C31=$C29,"Quant.","")))</f>
        <v/>
      </c>
      <c r="J31" s="60" t="e">
        <f ca="1">IF(J30="Total Mensal","Total Acumulado",IF($B30="","",IF($C31=$C28,INDEX('MAPA DE PREÇOS'!$M:$M,MATCH($B31,'MAPA DE PREÇOS'!$B:$B)-19),IF($C31=$C29,"Valor Unit. (R$)",IF(AND($C31&lt;&gt;$C30,$J30&lt;&gt;""),"Total Mensal","")))))</f>
        <v>#N/A</v>
      </c>
      <c r="K31" s="75" t="e">
        <f ca="1">IF(J31="","",IF(J31="Total Mensal","-",IF(J31="Total Acumulado",SUM(K$7:K30),I31*J31)))</f>
        <v>#N/A</v>
      </c>
      <c r="L31" s="112" t="e">
        <f ca="1">IF(J31="","",IF(J31="Total Mensal","-",IF(J31="Total Acumulado",SUM(L$7:L30),K31/SUMIF(J:J,"Total Acumulado",K:K))))</f>
        <v>#N/A</v>
      </c>
      <c r="M31" s="108"/>
      <c r="N31" s="112" t="e">
        <f ca="1">IF($J31="","",IF($J31="Total Mensal",SUM(O$7:O30)/VLOOKUP("Total Acumulado",$J:$K,2,FALSE),IF($J31="Total Acumulado",N30+L31+IF(L$7="% Item",-1,0),0%)))</f>
        <v>#N/A</v>
      </c>
      <c r="O31" s="109" t="e">
        <f ca="1">IF($J31="","",IF($J31="Total Mensal",SUM(O$7:O30),IF($J31="Total Acumulado",SUM(O$7:O29)+M31,IFERROR(N31*$K31,0))))</f>
        <v>#N/A</v>
      </c>
      <c r="P31" s="112" t="e">
        <f ca="1">IF($J31="","",IF($J31="Total Mensal",SUM(Q$7:Q30)/VLOOKUP("Total Acumulado",$J:$K,2,FALSE),IF($J31="Total Acumulado",P30+N31+IF(N$7="% Item",-1,0),0%)))</f>
        <v>#N/A</v>
      </c>
      <c r="Q31" s="109" t="e">
        <f ca="1">IF($J31="","",IF($J31="Total Mensal",SUM(Q$7:Q30),IF($J31="Total Acumulado",SUM(Q$7:Q29)+O31,IFERROR(P31*$K31,0))))</f>
        <v>#N/A</v>
      </c>
      <c r="R31" s="112" t="e">
        <f ca="1">IF($J31="","",IF($J31="Total Mensal",SUM(S$7:S30)/VLOOKUP("Total Acumulado",$J:$K,2,FALSE),IF($J31="Total Acumulado",R30+P31+IF(P$7="% Item",-1,0),0%)))</f>
        <v>#N/A</v>
      </c>
      <c r="S31" s="109" t="e">
        <f ca="1">IF($J31="","",IF($J31="Total Mensal",SUM(S$7:S30),IF($J31="Total Acumulado",SUM(S$7:S29)+Q31,IFERROR(R31*$K31,0))))</f>
        <v>#N/A</v>
      </c>
      <c r="T31" s="112" t="e">
        <f ca="1">IF($J31="","",IF($J31="Total Mensal",SUM(U$7:U30)/VLOOKUP("Total Acumulado",$J:$K,2,FALSE),IF($J31="Total Acumulado",T30+R31+IF(R$7="% Item",-1,0),0%)))</f>
        <v>#N/A</v>
      </c>
      <c r="U31" s="109" t="e">
        <f ca="1">IF($J31="","",IF($J31="Total Mensal",SUM(U$7:U30),IF($J31="Total Acumulado",SUM(U$7:U29)+S31,IFERROR(T31*$K31,0))))</f>
        <v>#N/A</v>
      </c>
      <c r="V31" s="112" t="e">
        <f ca="1">IF($J31="","",IF($J31="Total Mensal",SUM(W$7:W30)/VLOOKUP("Total Acumulado",$J:$K,2,FALSE),IF($J31="Total Acumulado",V30+T31+IF(T$7="% Item",-1,0),0%)))</f>
        <v>#N/A</v>
      </c>
      <c r="W31" s="109" t="e">
        <f ca="1">IF($J31="","",IF($J31="Total Mensal",SUM(W$7:W30),IF($J31="Total Acumulado",SUM(W$7:W29)+U31,IFERROR(V31*$K31,0))))</f>
        <v>#N/A</v>
      </c>
      <c r="X31" s="112" t="e">
        <f ca="1">IF($J31="","",IF($J31="Total Mensal",SUM(Y$7:Y30)/VLOOKUP("Total Acumulado",$J:$K,2,FALSE),IF($J31="Total Acumulado",X30+V31+IF(V$7="% Item",-1,0),0%)))</f>
        <v>#N/A</v>
      </c>
      <c r="Y31" s="109" t="e">
        <f ca="1">IF($J31="","",IF($J31="Total Mensal",SUM(Y$7:Y30),IF($J31="Total Acumulado",SUM(Y$7:Y29)+W31,IFERROR(X31*$K31,0))))</f>
        <v>#N/A</v>
      </c>
      <c r="Z31" s="112" t="e">
        <f ca="1">IF($J31="","",IF($J31="Total Mensal",SUM(AA$7:AA30)/VLOOKUP("Total Acumulado",$J:$K,2,FALSE),IF($J31="Total Acumulado",Z30+X31+IF(X$7="% Item",-1,0),0%)))</f>
        <v>#N/A</v>
      </c>
      <c r="AA31" s="109" t="e">
        <f ca="1">IF($J31="","",IF($J31="Total Mensal",SUM(AA$7:AA30),IF($J31="Total Acumulado",SUM(AA$7:AA29)+Y31,IFERROR(Z31*$K31,0))))</f>
        <v>#N/A</v>
      </c>
      <c r="AB31" s="112" t="e">
        <f ca="1">IF($J31="","",IF($J31="Total Mensal",SUM(AC$7:AC30)/VLOOKUP("Total Acumulado",$J:$K,2,FALSE),IF($J31="Total Acumulado",AB30+Z31+IF(Z$7="% Item",-1,0),0%)))</f>
        <v>#N/A</v>
      </c>
      <c r="AC31" s="109" t="e">
        <f ca="1">IF($J31="","",IF($J31="Total Mensal",SUM(AC$7:AC30),IF($J31="Total Acumulado",SUM(AC$7:AC29)+AA31,IFERROR(AB31*$K31,0))))</f>
        <v>#N/A</v>
      </c>
      <c r="AD31" s="112" t="e">
        <f ca="1">IF($J31="","",IF($J31="Total Mensal",SUM(AE$7:AE30)/VLOOKUP("Total Acumulado",$J:$K,2,FALSE),IF($J31="Total Acumulado",AD30+AB31+IF(AB$7="% Item",-1,0),0%)))</f>
        <v>#N/A</v>
      </c>
      <c r="AE31" s="109" t="e">
        <f ca="1">IF($J31="","",IF($J31="Total Mensal",SUM(AE$7:AE30),IF($J31="Total Acumulado",SUM(AE$7:AE29)+AC31,IFERROR(AD31*$K31,0))))</f>
        <v>#N/A</v>
      </c>
      <c r="AF31" s="112" t="e">
        <f ca="1">IF($J31="","",IF($J31="Total Mensal",SUM(AG$7:AG30)/VLOOKUP("Total Acumulado",$J:$K,2,FALSE),IF($J31="Total Acumulado",AF30+AD31+IF(AD$7="% Item",-1,0),0%)))</f>
        <v>#N/A</v>
      </c>
      <c r="AG31" s="109" t="e">
        <f ca="1">IF($J31="","",IF($J31="Total Mensal",SUM(AG$7:AG30),IF($J31="Total Acumulado",SUM(AG$7:AG29)+AE31,IFERROR(AF31*$K31,0))))</f>
        <v>#N/A</v>
      </c>
      <c r="AH31" s="112" t="e">
        <f ca="1">IF($J31="","",IF($J31="Total Mensal",SUM(AI$7:AI30)/VLOOKUP("Total Acumulado",$J:$K,2,FALSE),IF($J31="Total Acumulado",AH30+AF31+IF(AF$7="% Item",-1,0),0%)))</f>
        <v>#N/A</v>
      </c>
      <c r="AI31" s="109" t="e">
        <f ca="1">IF($J31="","",IF($J31="Total Mensal",SUM(AI$7:AI30),IF($J31="Total Acumulado",SUM(AI$7:AI29)+AG31,IFERROR(AH31*$K31,0))))</f>
        <v>#N/A</v>
      </c>
      <c r="AJ31" s="112" t="e">
        <f ca="1">IF($J31="","",IF($J31="Total Mensal",SUM(AK$7:AK30)/VLOOKUP("Total Acumulado",$J:$K,2,FALSE),IF($J31="Total Acumulado",AJ30+AH31+IF(AH$7="% Item",-1,0),0%)))</f>
        <v>#N/A</v>
      </c>
      <c r="AK31" s="109" t="e">
        <f ca="1">IF($J31="","",IF($J31="Total Mensal",SUM(AK$7:AK30),IF($J31="Total Acumulado",SUM(AK$7:AK29)+AI31,IFERROR(AJ31*$K31,0))))</f>
        <v>#N/A</v>
      </c>
    </row>
    <row r="32" spans="2:37" x14ac:dyDescent="0.25">
      <c r="B32" s="41" t="str">
        <f ca="1">IFERROR(IF(C31=C28,IF(B31+1&lt;='MAPA DE PREÇOS'!$H$8,B31+1,""),B31),"")</f>
        <v/>
      </c>
      <c r="C32" s="41" t="str">
        <f ca="1">IFERROR(VLOOKUP(B32,'MAPA DE PREÇOS'!B:D,2,FALSE),"")</f>
        <v/>
      </c>
      <c r="D32" s="41" t="str">
        <f ca="1">IFERROR(VLOOKUP(B32,'MAPA DE PREÇOS'!B:D,3,FALSE),"")</f>
        <v/>
      </c>
      <c r="E32" s="82" t="str">
        <f t="shared" ca="1" si="0"/>
        <v/>
      </c>
      <c r="F32" s="82" t="str">
        <f ca="1">IF($B31="","",IF($C32=$C29,INDEX('MAPA DE PREÇOS'!$H:$H,MATCH($B32,'MAPA DE PREÇOS'!$B:$B)-19),IF($C32=$C30,"Código","")))</f>
        <v/>
      </c>
      <c r="G32" s="83" t="str">
        <f ca="1">IF($B31="","",IF($C32=$C29,IF('BASE EDITAL'!$C$2="",INDEX('MAPA DE PREÇOS'!H:H,MATCH(EDITAL!B32,'MAPA DE PREÇOS'!B:B,0)+1),UPPER(INDEX('BASE EDITAL'!$C:$C,EDITAL!B32+1))),IF($C32=$C30,"Especificação do Objeto","")))</f>
        <v/>
      </c>
      <c r="H32" s="84" t="str">
        <f ca="1">IF($B31="","",IF($C32=$C29,INDEX('MAPA DE PREÇOS'!$M:$M,MATCH($B32,'MAPA DE PREÇOS'!$B:$B)-16),IF($C32=$C30,"Unidade","")))</f>
        <v/>
      </c>
      <c r="I32" s="84" t="str">
        <f ca="1">IF($B31="","",IF($C32=$C29,INDEX('MAPA DE PREÇOS'!$M:$M,MATCH($B32,'MAPA DE PREÇOS'!$B:$B)-17),IF($C32=$C30,"Quant.","")))</f>
        <v/>
      </c>
      <c r="J32" s="60" t="e">
        <f ca="1">IF(J31="Total Mensal","Total Acumulado",IF($B31="","",IF($C32=$C29,INDEX('MAPA DE PREÇOS'!$M:$M,MATCH($B32,'MAPA DE PREÇOS'!$B:$B)-19),IF($C32=$C30,"Valor Unit. (R$)",IF(AND($C32&lt;&gt;$C31,$J31&lt;&gt;""),"Total Mensal","")))))</f>
        <v>#N/A</v>
      </c>
      <c r="K32" s="75" t="e">
        <f ca="1">IF(J32="","",IF(J32="Total Mensal","-",IF(J32="Total Acumulado",SUM(K$7:K31),I32*J32)))</f>
        <v>#N/A</v>
      </c>
      <c r="L32" s="112" t="e">
        <f ca="1">IF(J32="","",IF(J32="Total Mensal","-",IF(J32="Total Acumulado",SUM(L$7:L31),K32/SUMIF(J:J,"Total Acumulado",K:K))))</f>
        <v>#N/A</v>
      </c>
      <c r="M32" s="108"/>
      <c r="N32" s="112" t="e">
        <f ca="1">IF($J32="","",IF($J32="Total Mensal",SUM(O$7:O31)/VLOOKUP("Total Acumulado",$J:$K,2,FALSE),IF($J32="Total Acumulado",N31+L32+IF(L$7="% Item",-1,0),0%)))</f>
        <v>#N/A</v>
      </c>
      <c r="O32" s="109" t="e">
        <f ca="1">IF($J32="","",IF($J32="Total Mensal",SUM(O$7:O31),IF($J32="Total Acumulado",SUM(O$7:O30)+M32,IFERROR(N32*$K32,0))))</f>
        <v>#N/A</v>
      </c>
      <c r="P32" s="112" t="e">
        <f ca="1">IF($J32="","",IF($J32="Total Mensal",SUM(Q$7:Q31)/VLOOKUP("Total Acumulado",$J:$K,2,FALSE),IF($J32="Total Acumulado",P31+N32+IF(N$7="% Item",-1,0),0%)))</f>
        <v>#N/A</v>
      </c>
      <c r="Q32" s="109" t="e">
        <f ca="1">IF($J32="","",IF($J32="Total Mensal",SUM(Q$7:Q31),IF($J32="Total Acumulado",SUM(Q$7:Q30)+O32,IFERROR(P32*$K32,0))))</f>
        <v>#N/A</v>
      </c>
      <c r="R32" s="112" t="e">
        <f ca="1">IF($J32="","",IF($J32="Total Mensal",SUM(S$7:S31)/VLOOKUP("Total Acumulado",$J:$K,2,FALSE),IF($J32="Total Acumulado",R31+P32+IF(P$7="% Item",-1,0),0%)))</f>
        <v>#N/A</v>
      </c>
      <c r="S32" s="109" t="e">
        <f ca="1">IF($J32="","",IF($J32="Total Mensal",SUM(S$7:S31),IF($J32="Total Acumulado",SUM(S$7:S30)+Q32,IFERROR(R32*$K32,0))))</f>
        <v>#N/A</v>
      </c>
      <c r="T32" s="112" t="e">
        <f ca="1">IF($J32="","",IF($J32="Total Mensal",SUM(U$7:U31)/VLOOKUP("Total Acumulado",$J:$K,2,FALSE),IF($J32="Total Acumulado",T31+R32+IF(R$7="% Item",-1,0),0%)))</f>
        <v>#N/A</v>
      </c>
      <c r="U32" s="109" t="e">
        <f ca="1">IF($J32="","",IF($J32="Total Mensal",SUM(U$7:U31),IF($J32="Total Acumulado",SUM(U$7:U30)+S32,IFERROR(T32*$K32,0))))</f>
        <v>#N/A</v>
      </c>
      <c r="V32" s="112" t="e">
        <f ca="1">IF($J32="","",IF($J32="Total Mensal",SUM(W$7:W31)/VLOOKUP("Total Acumulado",$J:$K,2,FALSE),IF($J32="Total Acumulado",V31+T32+IF(T$7="% Item",-1,0),0%)))</f>
        <v>#N/A</v>
      </c>
      <c r="W32" s="109" t="e">
        <f ca="1">IF($J32="","",IF($J32="Total Mensal",SUM(W$7:W31),IF($J32="Total Acumulado",SUM(W$7:W30)+U32,IFERROR(V32*$K32,0))))</f>
        <v>#N/A</v>
      </c>
      <c r="X32" s="112" t="e">
        <f ca="1">IF($J32="","",IF($J32="Total Mensal",SUM(Y$7:Y31)/VLOOKUP("Total Acumulado",$J:$K,2,FALSE),IF($J32="Total Acumulado",X31+V32+IF(V$7="% Item",-1,0),0%)))</f>
        <v>#N/A</v>
      </c>
      <c r="Y32" s="109" t="e">
        <f ca="1">IF($J32="","",IF($J32="Total Mensal",SUM(Y$7:Y31),IF($J32="Total Acumulado",SUM(Y$7:Y30)+W32,IFERROR(X32*$K32,0))))</f>
        <v>#N/A</v>
      </c>
      <c r="Z32" s="112" t="e">
        <f ca="1">IF($J32="","",IF($J32="Total Mensal",SUM(AA$7:AA31)/VLOOKUP("Total Acumulado",$J:$K,2,FALSE),IF($J32="Total Acumulado",Z31+X32+IF(X$7="% Item",-1,0),0%)))</f>
        <v>#N/A</v>
      </c>
      <c r="AA32" s="109" t="e">
        <f ca="1">IF($J32="","",IF($J32="Total Mensal",SUM(AA$7:AA31),IF($J32="Total Acumulado",SUM(AA$7:AA30)+Y32,IFERROR(Z32*$K32,0))))</f>
        <v>#N/A</v>
      </c>
      <c r="AB32" s="112" t="e">
        <f ca="1">IF($J32="","",IF($J32="Total Mensal",SUM(AC$7:AC31)/VLOOKUP("Total Acumulado",$J:$K,2,FALSE),IF($J32="Total Acumulado",AB31+Z32+IF(Z$7="% Item",-1,0),0%)))</f>
        <v>#N/A</v>
      </c>
      <c r="AC32" s="109" t="e">
        <f ca="1">IF($J32="","",IF($J32="Total Mensal",SUM(AC$7:AC31),IF($J32="Total Acumulado",SUM(AC$7:AC30)+AA32,IFERROR(AB32*$K32,0))))</f>
        <v>#N/A</v>
      </c>
      <c r="AD32" s="112" t="e">
        <f ca="1">IF($J32="","",IF($J32="Total Mensal",SUM(AE$7:AE31)/VLOOKUP("Total Acumulado",$J:$K,2,FALSE),IF($J32="Total Acumulado",AD31+AB32+IF(AB$7="% Item",-1,0),0%)))</f>
        <v>#N/A</v>
      </c>
      <c r="AE32" s="109" t="e">
        <f ca="1">IF($J32="","",IF($J32="Total Mensal",SUM(AE$7:AE31),IF($J32="Total Acumulado",SUM(AE$7:AE30)+AC32,IFERROR(AD32*$K32,0))))</f>
        <v>#N/A</v>
      </c>
      <c r="AF32" s="112" t="e">
        <f ca="1">IF($J32="","",IF($J32="Total Mensal",SUM(AG$7:AG31)/VLOOKUP("Total Acumulado",$J:$K,2,FALSE),IF($J32="Total Acumulado",AF31+AD32+IF(AD$7="% Item",-1,0),0%)))</f>
        <v>#N/A</v>
      </c>
      <c r="AG32" s="109" t="e">
        <f ca="1">IF($J32="","",IF($J32="Total Mensal",SUM(AG$7:AG31),IF($J32="Total Acumulado",SUM(AG$7:AG30)+AE32,IFERROR(AF32*$K32,0))))</f>
        <v>#N/A</v>
      </c>
      <c r="AH32" s="112" t="e">
        <f ca="1">IF($J32="","",IF($J32="Total Mensal",SUM(AI$7:AI31)/VLOOKUP("Total Acumulado",$J:$K,2,FALSE),IF($J32="Total Acumulado",AH31+AF32+IF(AF$7="% Item",-1,0),0%)))</f>
        <v>#N/A</v>
      </c>
      <c r="AI32" s="109" t="e">
        <f ca="1">IF($J32="","",IF($J32="Total Mensal",SUM(AI$7:AI31),IF($J32="Total Acumulado",SUM(AI$7:AI30)+AG32,IFERROR(AH32*$K32,0))))</f>
        <v>#N/A</v>
      </c>
      <c r="AJ32" s="112" t="e">
        <f ca="1">IF($J32="","",IF($J32="Total Mensal",SUM(AK$7:AK31)/VLOOKUP("Total Acumulado",$J:$K,2,FALSE),IF($J32="Total Acumulado",AJ31+AH32+IF(AH$7="% Item",-1,0),0%)))</f>
        <v>#N/A</v>
      </c>
      <c r="AK32" s="109" t="e">
        <f ca="1">IF($J32="","",IF($J32="Total Mensal",SUM(AK$7:AK31),IF($J32="Total Acumulado",SUM(AK$7:AK30)+AI32,IFERROR(AJ32*$K32,0))))</f>
        <v>#N/A</v>
      </c>
    </row>
    <row r="33" spans="2:37" x14ac:dyDescent="0.25">
      <c r="B33" s="41" t="str">
        <f ca="1">IFERROR(IF(C32=C29,IF(B32+1&lt;='MAPA DE PREÇOS'!$H$8,B32+1,""),B32),"")</f>
        <v/>
      </c>
      <c r="C33" s="41" t="str">
        <f ca="1">IFERROR(VLOOKUP(B33,'MAPA DE PREÇOS'!B:D,2,FALSE),"")</f>
        <v/>
      </c>
      <c r="D33" s="41" t="str">
        <f ca="1">IFERROR(VLOOKUP(B33,'MAPA DE PREÇOS'!B:D,3,FALSE),"")</f>
        <v/>
      </c>
      <c r="E33" s="82" t="str">
        <f t="shared" ca="1" si="0"/>
        <v/>
      </c>
      <c r="F33" s="82" t="str">
        <f ca="1">IF($B32="","",IF($C33=$C30,INDEX('MAPA DE PREÇOS'!$H:$H,MATCH($B33,'MAPA DE PREÇOS'!$B:$B)-19),IF($C33=$C31,"Código","")))</f>
        <v/>
      </c>
      <c r="G33" s="83" t="str">
        <f ca="1">IF($B32="","",IF($C33=$C30,IF('BASE EDITAL'!$C$2="",INDEX('MAPA DE PREÇOS'!H:H,MATCH(EDITAL!B33,'MAPA DE PREÇOS'!B:B,0)+1),UPPER(INDEX('BASE EDITAL'!$C:$C,EDITAL!B33+1))),IF($C33=$C31,"Especificação do Objeto","")))</f>
        <v/>
      </c>
      <c r="H33" s="84" t="str">
        <f ca="1">IF($B32="","",IF($C33=$C30,INDEX('MAPA DE PREÇOS'!$M:$M,MATCH($B33,'MAPA DE PREÇOS'!$B:$B)-16),IF($C33=$C31,"Unidade","")))</f>
        <v/>
      </c>
      <c r="I33" s="84" t="str">
        <f ca="1">IF($B32="","",IF($C33=$C30,INDEX('MAPA DE PREÇOS'!$M:$M,MATCH($B33,'MAPA DE PREÇOS'!$B:$B)-17),IF($C33=$C31,"Quant.","")))</f>
        <v/>
      </c>
      <c r="J33" s="60" t="e">
        <f ca="1">IF(J32="Total Mensal","Total Acumulado",IF($B32="","",IF($C33=$C30,INDEX('MAPA DE PREÇOS'!$M:$M,MATCH($B33,'MAPA DE PREÇOS'!$B:$B)-19),IF($C33=$C31,"Valor Unit. (R$)",IF(AND($C33&lt;&gt;$C32,$J32&lt;&gt;""),"Total Mensal","")))))</f>
        <v>#N/A</v>
      </c>
      <c r="K33" s="75" t="e">
        <f ca="1">IF(J33="","",IF(J33="Total Mensal","-",IF(J33="Total Acumulado",SUM(K$7:K32),I33*J33)))</f>
        <v>#N/A</v>
      </c>
      <c r="L33" s="112" t="e">
        <f ca="1">IF(J33="","",IF(J33="Total Mensal","-",IF(J33="Total Acumulado",SUM(L$7:L32),K33/SUMIF(J:J,"Total Acumulado",K:K))))</f>
        <v>#N/A</v>
      </c>
      <c r="M33" s="108"/>
      <c r="N33" s="112" t="e">
        <f ca="1">IF($J33="","",IF($J33="Total Mensal",SUM(O$7:O32)/VLOOKUP("Total Acumulado",$J:$K,2,FALSE),IF($J33="Total Acumulado",N32+L33+IF(L$7="% Item",-1,0),0%)))</f>
        <v>#N/A</v>
      </c>
      <c r="O33" s="109" t="e">
        <f ca="1">IF($J33="","",IF($J33="Total Mensal",SUM(O$7:O32),IF($J33="Total Acumulado",SUM(O$7:O31)+M33,IFERROR(N33*$K33,0))))</f>
        <v>#N/A</v>
      </c>
      <c r="P33" s="112" t="e">
        <f ca="1">IF($J33="","",IF($J33="Total Mensal",SUM(Q$7:Q32)/VLOOKUP("Total Acumulado",$J:$K,2,FALSE),IF($J33="Total Acumulado",P32+N33+IF(N$7="% Item",-1,0),0%)))</f>
        <v>#N/A</v>
      </c>
      <c r="Q33" s="109" t="e">
        <f ca="1">IF($J33="","",IF($J33="Total Mensal",SUM(Q$7:Q32),IF($J33="Total Acumulado",SUM(Q$7:Q31)+O33,IFERROR(P33*$K33,0))))</f>
        <v>#N/A</v>
      </c>
      <c r="R33" s="112" t="e">
        <f ca="1">IF($J33="","",IF($J33="Total Mensal",SUM(S$7:S32)/VLOOKUP("Total Acumulado",$J:$K,2,FALSE),IF($J33="Total Acumulado",R32+P33+IF(P$7="% Item",-1,0),0%)))</f>
        <v>#N/A</v>
      </c>
      <c r="S33" s="109" t="e">
        <f ca="1">IF($J33="","",IF($J33="Total Mensal",SUM(S$7:S32),IF($J33="Total Acumulado",SUM(S$7:S31)+Q33,IFERROR(R33*$K33,0))))</f>
        <v>#N/A</v>
      </c>
      <c r="T33" s="112" t="e">
        <f ca="1">IF($J33="","",IF($J33="Total Mensal",SUM(U$7:U32)/VLOOKUP("Total Acumulado",$J:$K,2,FALSE),IF($J33="Total Acumulado",T32+R33+IF(R$7="% Item",-1,0),0%)))</f>
        <v>#N/A</v>
      </c>
      <c r="U33" s="109" t="e">
        <f ca="1">IF($J33="","",IF($J33="Total Mensal",SUM(U$7:U32),IF($J33="Total Acumulado",SUM(U$7:U31)+S33,IFERROR(T33*$K33,0))))</f>
        <v>#N/A</v>
      </c>
      <c r="V33" s="112" t="e">
        <f ca="1">IF($J33="","",IF($J33="Total Mensal",SUM(W$7:W32)/VLOOKUP("Total Acumulado",$J:$K,2,FALSE),IF($J33="Total Acumulado",V32+T33+IF(T$7="% Item",-1,0),0%)))</f>
        <v>#N/A</v>
      </c>
      <c r="W33" s="109" t="e">
        <f ca="1">IF($J33="","",IF($J33="Total Mensal",SUM(W$7:W32),IF($J33="Total Acumulado",SUM(W$7:W31)+U33,IFERROR(V33*$K33,0))))</f>
        <v>#N/A</v>
      </c>
      <c r="X33" s="112" t="e">
        <f ca="1">IF($J33="","",IF($J33="Total Mensal",SUM(Y$7:Y32)/VLOOKUP("Total Acumulado",$J:$K,2,FALSE),IF($J33="Total Acumulado",X32+V33+IF(V$7="% Item",-1,0),0%)))</f>
        <v>#N/A</v>
      </c>
      <c r="Y33" s="109" t="e">
        <f ca="1">IF($J33="","",IF($J33="Total Mensal",SUM(Y$7:Y32),IF($J33="Total Acumulado",SUM(Y$7:Y31)+W33,IFERROR(X33*$K33,0))))</f>
        <v>#N/A</v>
      </c>
      <c r="Z33" s="112" t="e">
        <f ca="1">IF($J33="","",IF($J33="Total Mensal",SUM(AA$7:AA32)/VLOOKUP("Total Acumulado",$J:$K,2,FALSE),IF($J33="Total Acumulado",Z32+X33+IF(X$7="% Item",-1,0),0%)))</f>
        <v>#N/A</v>
      </c>
      <c r="AA33" s="109" t="e">
        <f ca="1">IF($J33="","",IF($J33="Total Mensal",SUM(AA$7:AA32),IF($J33="Total Acumulado",SUM(AA$7:AA31)+Y33,IFERROR(Z33*$K33,0))))</f>
        <v>#N/A</v>
      </c>
      <c r="AB33" s="112" t="e">
        <f ca="1">IF($J33="","",IF($J33="Total Mensal",SUM(AC$7:AC32)/VLOOKUP("Total Acumulado",$J:$K,2,FALSE),IF($J33="Total Acumulado",AB32+Z33+IF(Z$7="% Item",-1,0),0%)))</f>
        <v>#N/A</v>
      </c>
      <c r="AC33" s="109" t="e">
        <f ca="1">IF($J33="","",IF($J33="Total Mensal",SUM(AC$7:AC32),IF($J33="Total Acumulado",SUM(AC$7:AC31)+AA33,IFERROR(AB33*$K33,0))))</f>
        <v>#N/A</v>
      </c>
      <c r="AD33" s="112" t="e">
        <f ca="1">IF($J33="","",IF($J33="Total Mensal",SUM(AE$7:AE32)/VLOOKUP("Total Acumulado",$J:$K,2,FALSE),IF($J33="Total Acumulado",AD32+AB33+IF(AB$7="% Item",-1,0),0%)))</f>
        <v>#N/A</v>
      </c>
      <c r="AE33" s="109" t="e">
        <f ca="1">IF($J33="","",IF($J33="Total Mensal",SUM(AE$7:AE32),IF($J33="Total Acumulado",SUM(AE$7:AE31)+AC33,IFERROR(AD33*$K33,0))))</f>
        <v>#N/A</v>
      </c>
      <c r="AF33" s="112" t="e">
        <f ca="1">IF($J33="","",IF($J33="Total Mensal",SUM(AG$7:AG32)/VLOOKUP("Total Acumulado",$J:$K,2,FALSE),IF($J33="Total Acumulado",AF32+AD33+IF(AD$7="% Item",-1,0),0%)))</f>
        <v>#N/A</v>
      </c>
      <c r="AG33" s="109" t="e">
        <f ca="1">IF($J33="","",IF($J33="Total Mensal",SUM(AG$7:AG32),IF($J33="Total Acumulado",SUM(AG$7:AG31)+AE33,IFERROR(AF33*$K33,0))))</f>
        <v>#N/A</v>
      </c>
      <c r="AH33" s="112" t="e">
        <f ca="1">IF($J33="","",IF($J33="Total Mensal",SUM(AI$7:AI32)/VLOOKUP("Total Acumulado",$J:$K,2,FALSE),IF($J33="Total Acumulado",AH32+AF33+IF(AF$7="% Item",-1,0),0%)))</f>
        <v>#N/A</v>
      </c>
      <c r="AI33" s="109" t="e">
        <f ca="1">IF($J33="","",IF($J33="Total Mensal",SUM(AI$7:AI32),IF($J33="Total Acumulado",SUM(AI$7:AI31)+AG33,IFERROR(AH33*$K33,0))))</f>
        <v>#N/A</v>
      </c>
      <c r="AJ33" s="112" t="e">
        <f ca="1">IF($J33="","",IF($J33="Total Mensal",SUM(AK$7:AK32)/VLOOKUP("Total Acumulado",$J:$K,2,FALSE),IF($J33="Total Acumulado",AJ32+AH33+IF(AH$7="% Item",-1,0),0%)))</f>
        <v>#N/A</v>
      </c>
      <c r="AK33" s="109" t="e">
        <f ca="1">IF($J33="","",IF($J33="Total Mensal",SUM(AK$7:AK32),IF($J33="Total Acumulado",SUM(AK$7:AK31)+AI33,IFERROR(AJ33*$K33,0))))</f>
        <v>#N/A</v>
      </c>
    </row>
    <row r="34" spans="2:37" x14ac:dyDescent="0.25">
      <c r="B34" s="41" t="str">
        <f ca="1">IFERROR(IF(C33=C30,IF(B33+1&lt;='MAPA DE PREÇOS'!$H$8,B33+1,""),B33),"")</f>
        <v/>
      </c>
      <c r="C34" s="41" t="str">
        <f ca="1">IFERROR(VLOOKUP(B34,'MAPA DE PREÇOS'!B:D,2,FALSE),"")</f>
        <v/>
      </c>
      <c r="D34" s="41" t="str">
        <f ca="1">IFERROR(VLOOKUP(B34,'MAPA DE PREÇOS'!B:D,3,FALSE),"")</f>
        <v/>
      </c>
      <c r="E34" s="82" t="str">
        <f t="shared" ca="1" si="0"/>
        <v/>
      </c>
      <c r="F34" s="82" t="str">
        <f ca="1">IF($B33="","",IF($C34=$C31,INDEX('MAPA DE PREÇOS'!$H:$H,MATCH($B34,'MAPA DE PREÇOS'!$B:$B)-19),IF($C34=$C32,"Código","")))</f>
        <v/>
      </c>
      <c r="G34" s="83" t="str">
        <f ca="1">IF($B33="","",IF($C34=$C31,IF('BASE EDITAL'!$C$2="",INDEX('MAPA DE PREÇOS'!H:H,MATCH(EDITAL!B34,'MAPA DE PREÇOS'!B:B,0)+1),UPPER(INDEX('BASE EDITAL'!$C:$C,EDITAL!B34+1))),IF($C34=$C32,"Especificação do Objeto","")))</f>
        <v/>
      </c>
      <c r="H34" s="84" t="str">
        <f ca="1">IF($B33="","",IF($C34=$C31,INDEX('MAPA DE PREÇOS'!$M:$M,MATCH($B34,'MAPA DE PREÇOS'!$B:$B)-16),IF($C34=$C32,"Unidade","")))</f>
        <v/>
      </c>
      <c r="I34" s="84" t="str">
        <f ca="1">IF($B33="","",IF($C34=$C31,INDEX('MAPA DE PREÇOS'!$M:$M,MATCH($B34,'MAPA DE PREÇOS'!$B:$B)-17),IF($C34=$C32,"Quant.","")))</f>
        <v/>
      </c>
      <c r="J34" s="60" t="e">
        <f ca="1">IF(J33="Total Mensal","Total Acumulado",IF($B33="","",IF($C34=$C31,INDEX('MAPA DE PREÇOS'!$M:$M,MATCH($B34,'MAPA DE PREÇOS'!$B:$B)-19),IF($C34=$C32,"Valor Unit. (R$)",IF(AND($C34&lt;&gt;$C33,$J33&lt;&gt;""),"Total Mensal","")))))</f>
        <v>#N/A</v>
      </c>
      <c r="K34" s="75" t="e">
        <f ca="1">IF(J34="","",IF(J34="Total Mensal","-",IF(J34="Total Acumulado",SUM(K$7:K33),I34*J34)))</f>
        <v>#N/A</v>
      </c>
      <c r="L34" s="112" t="e">
        <f ca="1">IF(J34="","",IF(J34="Total Mensal","-",IF(J34="Total Acumulado",SUM(L$7:L33),K34/SUMIF(J:J,"Total Acumulado",K:K))))</f>
        <v>#N/A</v>
      </c>
      <c r="M34" s="108"/>
      <c r="N34" s="112" t="e">
        <f ca="1">IF($J34="","",IF($J34="Total Mensal",SUM(O$7:O33)/VLOOKUP("Total Acumulado",$J:$K,2,FALSE),IF($J34="Total Acumulado",N33+L34+IF(L$7="% Item",-1,0),0%)))</f>
        <v>#N/A</v>
      </c>
      <c r="O34" s="109" t="e">
        <f ca="1">IF($J34="","",IF($J34="Total Mensal",SUM(O$7:O33),IF($J34="Total Acumulado",SUM(O$7:O32)+M34,IFERROR(N34*$K34,0))))</f>
        <v>#N/A</v>
      </c>
      <c r="P34" s="112" t="e">
        <f ca="1">IF($J34="","",IF($J34="Total Mensal",SUM(Q$7:Q33)/VLOOKUP("Total Acumulado",$J:$K,2,FALSE),IF($J34="Total Acumulado",P33+N34+IF(N$7="% Item",-1,0),0%)))</f>
        <v>#N/A</v>
      </c>
      <c r="Q34" s="109" t="e">
        <f ca="1">IF($J34="","",IF($J34="Total Mensal",SUM(Q$7:Q33),IF($J34="Total Acumulado",SUM(Q$7:Q32)+O34,IFERROR(P34*$K34,0))))</f>
        <v>#N/A</v>
      </c>
      <c r="R34" s="112" t="e">
        <f ca="1">IF($J34="","",IF($J34="Total Mensal",SUM(S$7:S33)/VLOOKUP("Total Acumulado",$J:$K,2,FALSE),IF($J34="Total Acumulado",R33+P34+IF(P$7="% Item",-1,0),0%)))</f>
        <v>#N/A</v>
      </c>
      <c r="S34" s="109" t="e">
        <f ca="1">IF($J34="","",IF($J34="Total Mensal",SUM(S$7:S33),IF($J34="Total Acumulado",SUM(S$7:S32)+Q34,IFERROR(R34*$K34,0))))</f>
        <v>#N/A</v>
      </c>
      <c r="T34" s="112" t="e">
        <f ca="1">IF($J34="","",IF($J34="Total Mensal",SUM(U$7:U33)/VLOOKUP("Total Acumulado",$J:$K,2,FALSE),IF($J34="Total Acumulado",T33+R34+IF(R$7="% Item",-1,0),0%)))</f>
        <v>#N/A</v>
      </c>
      <c r="U34" s="109" t="e">
        <f ca="1">IF($J34="","",IF($J34="Total Mensal",SUM(U$7:U33),IF($J34="Total Acumulado",SUM(U$7:U32)+S34,IFERROR(T34*$K34,0))))</f>
        <v>#N/A</v>
      </c>
      <c r="V34" s="112" t="e">
        <f ca="1">IF($J34="","",IF($J34="Total Mensal",SUM(W$7:W33)/VLOOKUP("Total Acumulado",$J:$K,2,FALSE),IF($J34="Total Acumulado",V33+T34+IF(T$7="% Item",-1,0),0%)))</f>
        <v>#N/A</v>
      </c>
      <c r="W34" s="109" t="e">
        <f ca="1">IF($J34="","",IF($J34="Total Mensal",SUM(W$7:W33),IF($J34="Total Acumulado",SUM(W$7:W32)+U34,IFERROR(V34*$K34,0))))</f>
        <v>#N/A</v>
      </c>
      <c r="X34" s="112" t="e">
        <f ca="1">IF($J34="","",IF($J34="Total Mensal",SUM(Y$7:Y33)/VLOOKUP("Total Acumulado",$J:$K,2,FALSE),IF($J34="Total Acumulado",X33+V34+IF(V$7="% Item",-1,0),0%)))</f>
        <v>#N/A</v>
      </c>
      <c r="Y34" s="109" t="e">
        <f ca="1">IF($J34="","",IF($J34="Total Mensal",SUM(Y$7:Y33),IF($J34="Total Acumulado",SUM(Y$7:Y32)+W34,IFERROR(X34*$K34,0))))</f>
        <v>#N/A</v>
      </c>
      <c r="Z34" s="112" t="e">
        <f ca="1">IF($J34="","",IF($J34="Total Mensal",SUM(AA$7:AA33)/VLOOKUP("Total Acumulado",$J:$K,2,FALSE),IF($J34="Total Acumulado",Z33+X34+IF(X$7="% Item",-1,0),0%)))</f>
        <v>#N/A</v>
      </c>
      <c r="AA34" s="109" t="e">
        <f ca="1">IF($J34="","",IF($J34="Total Mensal",SUM(AA$7:AA33),IF($J34="Total Acumulado",SUM(AA$7:AA32)+Y34,IFERROR(Z34*$K34,0))))</f>
        <v>#N/A</v>
      </c>
      <c r="AB34" s="112" t="e">
        <f ca="1">IF($J34="","",IF($J34="Total Mensal",SUM(AC$7:AC33)/VLOOKUP("Total Acumulado",$J:$K,2,FALSE),IF($J34="Total Acumulado",AB33+Z34+IF(Z$7="% Item",-1,0),0%)))</f>
        <v>#N/A</v>
      </c>
      <c r="AC34" s="109" t="e">
        <f ca="1">IF($J34="","",IF($J34="Total Mensal",SUM(AC$7:AC33),IF($J34="Total Acumulado",SUM(AC$7:AC32)+AA34,IFERROR(AB34*$K34,0))))</f>
        <v>#N/A</v>
      </c>
      <c r="AD34" s="112" t="e">
        <f ca="1">IF($J34="","",IF($J34="Total Mensal",SUM(AE$7:AE33)/VLOOKUP("Total Acumulado",$J:$K,2,FALSE),IF($J34="Total Acumulado",AD33+AB34+IF(AB$7="% Item",-1,0),0%)))</f>
        <v>#N/A</v>
      </c>
      <c r="AE34" s="109" t="e">
        <f ca="1">IF($J34="","",IF($J34="Total Mensal",SUM(AE$7:AE33),IF($J34="Total Acumulado",SUM(AE$7:AE32)+AC34,IFERROR(AD34*$K34,0))))</f>
        <v>#N/A</v>
      </c>
      <c r="AF34" s="112" t="e">
        <f ca="1">IF($J34="","",IF($J34="Total Mensal",SUM(AG$7:AG33)/VLOOKUP("Total Acumulado",$J:$K,2,FALSE),IF($J34="Total Acumulado",AF33+AD34+IF(AD$7="% Item",-1,0),0%)))</f>
        <v>#N/A</v>
      </c>
      <c r="AG34" s="109" t="e">
        <f ca="1">IF($J34="","",IF($J34="Total Mensal",SUM(AG$7:AG33),IF($J34="Total Acumulado",SUM(AG$7:AG32)+AE34,IFERROR(AF34*$K34,0))))</f>
        <v>#N/A</v>
      </c>
      <c r="AH34" s="112" t="e">
        <f ca="1">IF($J34="","",IF($J34="Total Mensal",SUM(AI$7:AI33)/VLOOKUP("Total Acumulado",$J:$K,2,FALSE),IF($J34="Total Acumulado",AH33+AF34+IF(AF$7="% Item",-1,0),0%)))</f>
        <v>#N/A</v>
      </c>
      <c r="AI34" s="109" t="e">
        <f ca="1">IF($J34="","",IF($J34="Total Mensal",SUM(AI$7:AI33),IF($J34="Total Acumulado",SUM(AI$7:AI32)+AG34,IFERROR(AH34*$K34,0))))</f>
        <v>#N/A</v>
      </c>
      <c r="AJ34" s="112" t="e">
        <f ca="1">IF($J34="","",IF($J34="Total Mensal",SUM(AK$7:AK33)/VLOOKUP("Total Acumulado",$J:$K,2,FALSE),IF($J34="Total Acumulado",AJ33+AH34+IF(AH$7="% Item",-1,0),0%)))</f>
        <v>#N/A</v>
      </c>
      <c r="AK34" s="109" t="e">
        <f ca="1">IF($J34="","",IF($J34="Total Mensal",SUM(AK$7:AK33),IF($J34="Total Acumulado",SUM(AK$7:AK32)+AI34,IFERROR(AJ34*$K34,0))))</f>
        <v>#N/A</v>
      </c>
    </row>
    <row r="35" spans="2:37" x14ac:dyDescent="0.25">
      <c r="B35" s="41" t="str">
        <f ca="1">IFERROR(IF(C34=C31,IF(B34+1&lt;='MAPA DE PREÇOS'!$H$8,B34+1,""),B34),"")</f>
        <v/>
      </c>
      <c r="C35" s="41" t="str">
        <f ca="1">IFERROR(VLOOKUP(B35,'MAPA DE PREÇOS'!B:D,2,FALSE),"")</f>
        <v/>
      </c>
      <c r="D35" s="41" t="str">
        <f ca="1">IFERROR(VLOOKUP(B35,'MAPA DE PREÇOS'!B:D,3,FALSE),"")</f>
        <v/>
      </c>
      <c r="E35" s="82" t="str">
        <f t="shared" ca="1" si="0"/>
        <v/>
      </c>
      <c r="F35" s="82" t="str">
        <f ca="1">IF($B34="","",IF($C35=$C32,INDEX('MAPA DE PREÇOS'!$H:$H,MATCH($B35,'MAPA DE PREÇOS'!$B:$B)-19),IF($C35=$C33,"Código","")))</f>
        <v/>
      </c>
      <c r="G35" s="83" t="str">
        <f ca="1">IF($B34="","",IF($C35=$C32,IF('BASE EDITAL'!$C$2="",INDEX('MAPA DE PREÇOS'!H:H,MATCH(EDITAL!B35,'MAPA DE PREÇOS'!B:B,0)+1),UPPER(INDEX('BASE EDITAL'!$C:$C,EDITAL!B35+1))),IF($C35=$C33,"Especificação do Objeto","")))</f>
        <v/>
      </c>
      <c r="H35" s="84" t="str">
        <f ca="1">IF($B34="","",IF($C35=$C32,INDEX('MAPA DE PREÇOS'!$M:$M,MATCH($B35,'MAPA DE PREÇOS'!$B:$B)-16),IF($C35=$C33,"Unidade","")))</f>
        <v/>
      </c>
      <c r="I35" s="84" t="str">
        <f ca="1">IF($B34="","",IF($C35=$C32,INDEX('MAPA DE PREÇOS'!$M:$M,MATCH($B35,'MAPA DE PREÇOS'!$B:$B)-17),IF($C35=$C33,"Quant.","")))</f>
        <v/>
      </c>
      <c r="J35" s="60" t="e">
        <f ca="1">IF(J34="Total Mensal","Total Acumulado",IF($B34="","",IF($C35=$C32,INDEX('MAPA DE PREÇOS'!$M:$M,MATCH($B35,'MAPA DE PREÇOS'!$B:$B)-19),IF($C35=$C33,"Valor Unit. (R$)",IF(AND($C35&lt;&gt;$C34,$J34&lt;&gt;""),"Total Mensal","")))))</f>
        <v>#N/A</v>
      </c>
      <c r="K35" s="75" t="e">
        <f ca="1">IF(J35="","",IF(J35="Total Mensal","-",IF(J35="Total Acumulado",SUM(K$7:K34),I35*J35)))</f>
        <v>#N/A</v>
      </c>
      <c r="L35" s="112" t="e">
        <f ca="1">IF(J35="","",IF(J35="Total Mensal","-",IF(J35="Total Acumulado",SUM(L$7:L34),K35/SUMIF(J:J,"Total Acumulado",K:K))))</f>
        <v>#N/A</v>
      </c>
      <c r="M35" s="108"/>
      <c r="N35" s="112" t="e">
        <f ca="1">IF($J35="","",IF($J35="Total Mensal",SUM(O$7:O34)/VLOOKUP("Total Acumulado",$J:$K,2,FALSE),IF($J35="Total Acumulado",N34+L35+IF(L$7="% Item",-1,0),0%)))</f>
        <v>#N/A</v>
      </c>
      <c r="O35" s="109" t="e">
        <f ca="1">IF($J35="","",IF($J35="Total Mensal",SUM(O$7:O34),IF($J35="Total Acumulado",SUM(O$7:O33)+M35,IFERROR(N35*$K35,0))))</f>
        <v>#N/A</v>
      </c>
      <c r="P35" s="112" t="e">
        <f ca="1">IF($J35="","",IF($J35="Total Mensal",SUM(Q$7:Q34)/VLOOKUP("Total Acumulado",$J:$K,2,FALSE),IF($J35="Total Acumulado",P34+N35+IF(N$7="% Item",-1,0),0%)))</f>
        <v>#N/A</v>
      </c>
      <c r="Q35" s="109" t="e">
        <f ca="1">IF($J35="","",IF($J35="Total Mensal",SUM(Q$7:Q34),IF($J35="Total Acumulado",SUM(Q$7:Q33)+O35,IFERROR(P35*$K35,0))))</f>
        <v>#N/A</v>
      </c>
      <c r="R35" s="112" t="e">
        <f ca="1">IF($J35="","",IF($J35="Total Mensal",SUM(S$7:S34)/VLOOKUP("Total Acumulado",$J:$K,2,FALSE),IF($J35="Total Acumulado",R34+P35+IF(P$7="% Item",-1,0),0%)))</f>
        <v>#N/A</v>
      </c>
      <c r="S35" s="109" t="e">
        <f ca="1">IF($J35="","",IF($J35="Total Mensal",SUM(S$7:S34),IF($J35="Total Acumulado",SUM(S$7:S33)+Q35,IFERROR(R35*$K35,0))))</f>
        <v>#N/A</v>
      </c>
      <c r="T35" s="112" t="e">
        <f ca="1">IF($J35="","",IF($J35="Total Mensal",SUM(U$7:U34)/VLOOKUP("Total Acumulado",$J:$K,2,FALSE),IF($J35="Total Acumulado",T34+R35+IF(R$7="% Item",-1,0),0%)))</f>
        <v>#N/A</v>
      </c>
      <c r="U35" s="109" t="e">
        <f ca="1">IF($J35="","",IF($J35="Total Mensal",SUM(U$7:U34),IF($J35="Total Acumulado",SUM(U$7:U33)+S35,IFERROR(T35*$K35,0))))</f>
        <v>#N/A</v>
      </c>
      <c r="V35" s="112" t="e">
        <f ca="1">IF($J35="","",IF($J35="Total Mensal",SUM(W$7:W34)/VLOOKUP("Total Acumulado",$J:$K,2,FALSE),IF($J35="Total Acumulado",V34+T35+IF(T$7="% Item",-1,0),0%)))</f>
        <v>#N/A</v>
      </c>
      <c r="W35" s="109" t="e">
        <f ca="1">IF($J35="","",IF($J35="Total Mensal",SUM(W$7:W34),IF($J35="Total Acumulado",SUM(W$7:W33)+U35,IFERROR(V35*$K35,0))))</f>
        <v>#N/A</v>
      </c>
      <c r="X35" s="112" t="e">
        <f ca="1">IF($J35="","",IF($J35="Total Mensal",SUM(Y$7:Y34)/VLOOKUP("Total Acumulado",$J:$K,2,FALSE),IF($J35="Total Acumulado",X34+V35+IF(V$7="% Item",-1,0),0%)))</f>
        <v>#N/A</v>
      </c>
      <c r="Y35" s="109" t="e">
        <f ca="1">IF($J35="","",IF($J35="Total Mensal",SUM(Y$7:Y34),IF($J35="Total Acumulado",SUM(Y$7:Y33)+W35,IFERROR(X35*$K35,0))))</f>
        <v>#N/A</v>
      </c>
      <c r="Z35" s="112" t="e">
        <f ca="1">IF($J35="","",IF($J35="Total Mensal",SUM(AA$7:AA34)/VLOOKUP("Total Acumulado",$J:$K,2,FALSE),IF($J35="Total Acumulado",Z34+X35+IF(X$7="% Item",-1,0),0%)))</f>
        <v>#N/A</v>
      </c>
      <c r="AA35" s="109" t="e">
        <f ca="1">IF($J35="","",IF($J35="Total Mensal",SUM(AA$7:AA34),IF($J35="Total Acumulado",SUM(AA$7:AA33)+Y35,IFERROR(Z35*$K35,0))))</f>
        <v>#N/A</v>
      </c>
      <c r="AB35" s="112" t="e">
        <f ca="1">IF($J35="","",IF($J35="Total Mensal",SUM(AC$7:AC34)/VLOOKUP("Total Acumulado",$J:$K,2,FALSE),IF($J35="Total Acumulado",AB34+Z35+IF(Z$7="% Item",-1,0),0%)))</f>
        <v>#N/A</v>
      </c>
      <c r="AC35" s="109" t="e">
        <f ca="1">IF($J35="","",IF($J35="Total Mensal",SUM(AC$7:AC34),IF($J35="Total Acumulado",SUM(AC$7:AC33)+AA35,IFERROR(AB35*$K35,0))))</f>
        <v>#N/A</v>
      </c>
      <c r="AD35" s="112" t="e">
        <f ca="1">IF($J35="","",IF($J35="Total Mensal",SUM(AE$7:AE34)/VLOOKUP("Total Acumulado",$J:$K,2,FALSE),IF($J35="Total Acumulado",AD34+AB35+IF(AB$7="% Item",-1,0),0%)))</f>
        <v>#N/A</v>
      </c>
      <c r="AE35" s="109" t="e">
        <f ca="1">IF($J35="","",IF($J35="Total Mensal",SUM(AE$7:AE34),IF($J35="Total Acumulado",SUM(AE$7:AE33)+AC35,IFERROR(AD35*$K35,0))))</f>
        <v>#N/A</v>
      </c>
      <c r="AF35" s="112" t="e">
        <f ca="1">IF($J35="","",IF($J35="Total Mensal",SUM(AG$7:AG34)/VLOOKUP("Total Acumulado",$J:$K,2,FALSE),IF($J35="Total Acumulado",AF34+AD35+IF(AD$7="% Item",-1,0),0%)))</f>
        <v>#N/A</v>
      </c>
      <c r="AG35" s="109" t="e">
        <f ca="1">IF($J35="","",IF($J35="Total Mensal",SUM(AG$7:AG34),IF($J35="Total Acumulado",SUM(AG$7:AG33)+AE35,IFERROR(AF35*$K35,0))))</f>
        <v>#N/A</v>
      </c>
      <c r="AH35" s="112" t="e">
        <f ca="1">IF($J35="","",IF($J35="Total Mensal",SUM(AI$7:AI34)/VLOOKUP("Total Acumulado",$J:$K,2,FALSE),IF($J35="Total Acumulado",AH34+AF35+IF(AF$7="% Item",-1,0),0%)))</f>
        <v>#N/A</v>
      </c>
      <c r="AI35" s="109" t="e">
        <f ca="1">IF($J35="","",IF($J35="Total Mensal",SUM(AI$7:AI34),IF($J35="Total Acumulado",SUM(AI$7:AI33)+AG35,IFERROR(AH35*$K35,0))))</f>
        <v>#N/A</v>
      </c>
      <c r="AJ35" s="112" t="e">
        <f ca="1">IF($J35="","",IF($J35="Total Mensal",SUM(AK$7:AK34)/VLOOKUP("Total Acumulado",$J:$K,2,FALSE),IF($J35="Total Acumulado",AJ34+AH35+IF(AH$7="% Item",-1,0),0%)))</f>
        <v>#N/A</v>
      </c>
      <c r="AK35" s="109" t="e">
        <f ca="1">IF($J35="","",IF($J35="Total Mensal",SUM(AK$7:AK34),IF($J35="Total Acumulado",SUM(AK$7:AK33)+AI35,IFERROR(AJ35*$K35,0))))</f>
        <v>#N/A</v>
      </c>
    </row>
    <row r="36" spans="2:37" x14ac:dyDescent="0.25">
      <c r="B36" s="41" t="str">
        <f ca="1">IFERROR(IF(C35=C32,IF(B35+1&lt;='MAPA DE PREÇOS'!$H$8,B35+1,""),B35),"")</f>
        <v/>
      </c>
      <c r="C36" s="41" t="str">
        <f ca="1">IFERROR(VLOOKUP(B36,'MAPA DE PREÇOS'!B:D,2,FALSE),"")</f>
        <v/>
      </c>
      <c r="D36" s="41" t="str">
        <f ca="1">IFERROR(VLOOKUP(B36,'MAPA DE PREÇOS'!B:D,3,FALSE),"")</f>
        <v/>
      </c>
      <c r="E36" s="82" t="str">
        <f t="shared" ca="1" si="0"/>
        <v/>
      </c>
      <c r="F36" s="82" t="str">
        <f ca="1">IF($B35="","",IF($C36=$C33,INDEX('MAPA DE PREÇOS'!$H:$H,MATCH($B36,'MAPA DE PREÇOS'!$B:$B)-19),IF($C36=$C34,"Código","")))</f>
        <v/>
      </c>
      <c r="G36" s="83" t="str">
        <f ca="1">IF($B35="","",IF($C36=$C33,IF('BASE EDITAL'!$C$2="",INDEX('MAPA DE PREÇOS'!H:H,MATCH(EDITAL!B36,'MAPA DE PREÇOS'!B:B,0)+1),UPPER(INDEX('BASE EDITAL'!$C:$C,EDITAL!B36+1))),IF($C36=$C34,"Especificação do Objeto","")))</f>
        <v/>
      </c>
      <c r="H36" s="84" t="str">
        <f ca="1">IF($B35="","",IF($C36=$C33,INDEX('MAPA DE PREÇOS'!$M:$M,MATCH($B36,'MAPA DE PREÇOS'!$B:$B)-16),IF($C36=$C34,"Unidade","")))</f>
        <v/>
      </c>
      <c r="I36" s="84" t="str">
        <f ca="1">IF($B35="","",IF($C36=$C33,INDEX('MAPA DE PREÇOS'!$M:$M,MATCH($B36,'MAPA DE PREÇOS'!$B:$B)-17),IF($C36=$C34,"Quant.","")))</f>
        <v/>
      </c>
      <c r="J36" s="60" t="e">
        <f ca="1">IF(J35="Total Mensal","Total Acumulado",IF($B35="","",IF($C36=$C33,INDEX('MAPA DE PREÇOS'!$M:$M,MATCH($B36,'MAPA DE PREÇOS'!$B:$B)-19),IF($C36=$C34,"Valor Unit. (R$)",IF(AND($C36&lt;&gt;$C35,$J35&lt;&gt;""),"Total Mensal","")))))</f>
        <v>#N/A</v>
      </c>
      <c r="K36" s="75" t="e">
        <f ca="1">IF(J36="","",IF(J36="Total Mensal","-",IF(J36="Total Acumulado",SUM(K$7:K35),I36*J36)))</f>
        <v>#N/A</v>
      </c>
      <c r="L36" s="112" t="e">
        <f ca="1">IF(J36="","",IF(J36="Total Mensal","-",IF(J36="Total Acumulado",SUM(L$7:L35),K36/SUMIF(J:J,"Total Acumulado",K:K))))</f>
        <v>#N/A</v>
      </c>
      <c r="M36" s="108"/>
      <c r="N36" s="112" t="e">
        <f ca="1">IF($J36="","",IF($J36="Total Mensal",SUM(O$7:O35)/VLOOKUP("Total Acumulado",$J:$K,2,FALSE),IF($J36="Total Acumulado",N35+L36+IF(L$7="% Item",-1,0),0%)))</f>
        <v>#N/A</v>
      </c>
      <c r="O36" s="109" t="e">
        <f ca="1">IF($J36="","",IF($J36="Total Mensal",SUM(O$7:O35),IF($J36="Total Acumulado",SUM(O$7:O34)+M36,IFERROR(N36*$K36,0))))</f>
        <v>#N/A</v>
      </c>
      <c r="P36" s="112" t="e">
        <f ca="1">IF($J36="","",IF($J36="Total Mensal",SUM(Q$7:Q35)/VLOOKUP("Total Acumulado",$J:$K,2,FALSE),IF($J36="Total Acumulado",P35+N36+IF(N$7="% Item",-1,0),0%)))</f>
        <v>#N/A</v>
      </c>
      <c r="Q36" s="109" t="e">
        <f ca="1">IF($J36="","",IF($J36="Total Mensal",SUM(Q$7:Q35),IF($J36="Total Acumulado",SUM(Q$7:Q34)+O36,IFERROR(P36*$K36,0))))</f>
        <v>#N/A</v>
      </c>
      <c r="R36" s="112" t="e">
        <f ca="1">IF($J36="","",IF($J36="Total Mensal",SUM(S$7:S35)/VLOOKUP("Total Acumulado",$J:$K,2,FALSE),IF($J36="Total Acumulado",R35+P36+IF(P$7="% Item",-1,0),0%)))</f>
        <v>#N/A</v>
      </c>
      <c r="S36" s="109" t="e">
        <f ca="1">IF($J36="","",IF($J36="Total Mensal",SUM(S$7:S35),IF($J36="Total Acumulado",SUM(S$7:S34)+Q36,IFERROR(R36*$K36,0))))</f>
        <v>#N/A</v>
      </c>
      <c r="T36" s="112" t="e">
        <f ca="1">IF($J36="","",IF($J36="Total Mensal",SUM(U$7:U35)/VLOOKUP("Total Acumulado",$J:$K,2,FALSE),IF($J36="Total Acumulado",T35+R36+IF(R$7="% Item",-1,0),0%)))</f>
        <v>#N/A</v>
      </c>
      <c r="U36" s="109" t="e">
        <f ca="1">IF($J36="","",IF($J36="Total Mensal",SUM(U$7:U35),IF($J36="Total Acumulado",SUM(U$7:U34)+S36,IFERROR(T36*$K36,0))))</f>
        <v>#N/A</v>
      </c>
      <c r="V36" s="112" t="e">
        <f ca="1">IF($J36="","",IF($J36="Total Mensal",SUM(W$7:W35)/VLOOKUP("Total Acumulado",$J:$K,2,FALSE),IF($J36="Total Acumulado",V35+T36+IF(T$7="% Item",-1,0),0%)))</f>
        <v>#N/A</v>
      </c>
      <c r="W36" s="109" t="e">
        <f ca="1">IF($J36="","",IF($J36="Total Mensal",SUM(W$7:W35),IF($J36="Total Acumulado",SUM(W$7:W34)+U36,IFERROR(V36*$K36,0))))</f>
        <v>#N/A</v>
      </c>
      <c r="X36" s="112" t="e">
        <f ca="1">IF($J36="","",IF($J36="Total Mensal",SUM(Y$7:Y35)/VLOOKUP("Total Acumulado",$J:$K,2,FALSE),IF($J36="Total Acumulado",X35+V36+IF(V$7="% Item",-1,0),0%)))</f>
        <v>#N/A</v>
      </c>
      <c r="Y36" s="109" t="e">
        <f ca="1">IF($J36="","",IF($J36="Total Mensal",SUM(Y$7:Y35),IF($J36="Total Acumulado",SUM(Y$7:Y34)+W36,IFERROR(X36*$K36,0))))</f>
        <v>#N/A</v>
      </c>
      <c r="Z36" s="112" t="e">
        <f ca="1">IF($J36="","",IF($J36="Total Mensal",SUM(AA$7:AA35)/VLOOKUP("Total Acumulado",$J:$K,2,FALSE),IF($J36="Total Acumulado",Z35+X36+IF(X$7="% Item",-1,0),0%)))</f>
        <v>#N/A</v>
      </c>
      <c r="AA36" s="109" t="e">
        <f ca="1">IF($J36="","",IF($J36="Total Mensal",SUM(AA$7:AA35),IF($J36="Total Acumulado",SUM(AA$7:AA34)+Y36,IFERROR(Z36*$K36,0))))</f>
        <v>#N/A</v>
      </c>
      <c r="AB36" s="112" t="e">
        <f ca="1">IF($J36="","",IF($J36="Total Mensal",SUM(AC$7:AC35)/VLOOKUP("Total Acumulado",$J:$K,2,FALSE),IF($J36="Total Acumulado",AB35+Z36+IF(Z$7="% Item",-1,0),0%)))</f>
        <v>#N/A</v>
      </c>
      <c r="AC36" s="109" t="e">
        <f ca="1">IF($J36="","",IF($J36="Total Mensal",SUM(AC$7:AC35),IF($J36="Total Acumulado",SUM(AC$7:AC34)+AA36,IFERROR(AB36*$K36,0))))</f>
        <v>#N/A</v>
      </c>
      <c r="AD36" s="112" t="e">
        <f ca="1">IF($J36="","",IF($J36="Total Mensal",SUM(AE$7:AE35)/VLOOKUP("Total Acumulado",$J:$K,2,FALSE),IF($J36="Total Acumulado",AD35+AB36+IF(AB$7="% Item",-1,0),0%)))</f>
        <v>#N/A</v>
      </c>
      <c r="AE36" s="109" t="e">
        <f ca="1">IF($J36="","",IF($J36="Total Mensal",SUM(AE$7:AE35),IF($J36="Total Acumulado",SUM(AE$7:AE34)+AC36,IFERROR(AD36*$K36,0))))</f>
        <v>#N/A</v>
      </c>
      <c r="AF36" s="112" t="e">
        <f ca="1">IF($J36="","",IF($J36="Total Mensal",SUM(AG$7:AG35)/VLOOKUP("Total Acumulado",$J:$K,2,FALSE),IF($J36="Total Acumulado",AF35+AD36+IF(AD$7="% Item",-1,0),0%)))</f>
        <v>#N/A</v>
      </c>
      <c r="AG36" s="109" t="e">
        <f ca="1">IF($J36="","",IF($J36="Total Mensal",SUM(AG$7:AG35),IF($J36="Total Acumulado",SUM(AG$7:AG34)+AE36,IFERROR(AF36*$K36,0))))</f>
        <v>#N/A</v>
      </c>
      <c r="AH36" s="112" t="e">
        <f ca="1">IF($J36="","",IF($J36="Total Mensal",SUM(AI$7:AI35)/VLOOKUP("Total Acumulado",$J:$K,2,FALSE),IF($J36="Total Acumulado",AH35+AF36+IF(AF$7="% Item",-1,0),0%)))</f>
        <v>#N/A</v>
      </c>
      <c r="AI36" s="109" t="e">
        <f ca="1">IF($J36="","",IF($J36="Total Mensal",SUM(AI$7:AI35),IF($J36="Total Acumulado",SUM(AI$7:AI34)+AG36,IFERROR(AH36*$K36,0))))</f>
        <v>#N/A</v>
      </c>
      <c r="AJ36" s="112" t="e">
        <f ca="1">IF($J36="","",IF($J36="Total Mensal",SUM(AK$7:AK35)/VLOOKUP("Total Acumulado",$J:$K,2,FALSE),IF($J36="Total Acumulado",AJ35+AH36+IF(AH$7="% Item",-1,0),0%)))</f>
        <v>#N/A</v>
      </c>
      <c r="AK36" s="109" t="e">
        <f ca="1">IF($J36="","",IF($J36="Total Mensal",SUM(AK$7:AK35),IF($J36="Total Acumulado",SUM(AK$7:AK34)+AI36,IFERROR(AJ36*$K36,0))))</f>
        <v>#N/A</v>
      </c>
    </row>
    <row r="37" spans="2:37" x14ac:dyDescent="0.25">
      <c r="B37" s="41" t="str">
        <f ca="1">IFERROR(IF(C36=C33,IF(B36+1&lt;='MAPA DE PREÇOS'!$H$8,B36+1,""),B36),"")</f>
        <v/>
      </c>
      <c r="C37" s="41" t="str">
        <f ca="1">IFERROR(VLOOKUP(B37,'MAPA DE PREÇOS'!B:D,2,FALSE),"")</f>
        <v/>
      </c>
      <c r="D37" s="41" t="str">
        <f ca="1">IFERROR(VLOOKUP(B37,'MAPA DE PREÇOS'!B:D,3,FALSE),"")</f>
        <v/>
      </c>
      <c r="E37" s="82" t="str">
        <f t="shared" ca="1" si="0"/>
        <v/>
      </c>
      <c r="F37" s="82" t="str">
        <f ca="1">IF($B36="","",IF($C37=$C34,INDEX('MAPA DE PREÇOS'!$H:$H,MATCH($B37,'MAPA DE PREÇOS'!$B:$B)-19),IF($C37=$C35,"Código","")))</f>
        <v/>
      </c>
      <c r="G37" s="83" t="str">
        <f ca="1">IF($B36="","",IF($C37=$C34,IF('BASE EDITAL'!$C$2="",INDEX('MAPA DE PREÇOS'!H:H,MATCH(EDITAL!B37,'MAPA DE PREÇOS'!B:B,0)+1),UPPER(INDEX('BASE EDITAL'!$C:$C,EDITAL!B37+1))),IF($C37=$C35,"Especificação do Objeto","")))</f>
        <v/>
      </c>
      <c r="H37" s="84" t="str">
        <f ca="1">IF($B36="","",IF($C37=$C34,INDEX('MAPA DE PREÇOS'!$M:$M,MATCH($B37,'MAPA DE PREÇOS'!$B:$B)-16),IF($C37=$C35,"Unidade","")))</f>
        <v/>
      </c>
      <c r="I37" s="84" t="str">
        <f ca="1">IF($B36="","",IF($C37=$C34,INDEX('MAPA DE PREÇOS'!$M:$M,MATCH($B37,'MAPA DE PREÇOS'!$B:$B)-17),IF($C37=$C35,"Quant.","")))</f>
        <v/>
      </c>
      <c r="J37" s="60" t="e">
        <f ca="1">IF(J36="Total Mensal","Total Acumulado",IF($B36="","",IF($C37=$C34,INDEX('MAPA DE PREÇOS'!$M:$M,MATCH($B37,'MAPA DE PREÇOS'!$B:$B)-19),IF($C37=$C35,"Valor Unit. (R$)",IF(AND($C37&lt;&gt;$C36,$J36&lt;&gt;""),"Total Mensal","")))))</f>
        <v>#N/A</v>
      </c>
      <c r="K37" s="75" t="e">
        <f ca="1">IF(J37="","",IF(J37="Total Mensal","-",IF(J37="Total Acumulado",SUM(K$7:K36),I37*J37)))</f>
        <v>#N/A</v>
      </c>
      <c r="L37" s="112" t="e">
        <f ca="1">IF(J37="","",IF(J37="Total Mensal","-",IF(J37="Total Acumulado",SUM(L$7:L36),K37/SUMIF(J:J,"Total Acumulado",K:K))))</f>
        <v>#N/A</v>
      </c>
      <c r="M37" s="108"/>
      <c r="N37" s="112" t="e">
        <f ca="1">IF($J37="","",IF($J37="Total Mensal",SUM(O$7:O36)/VLOOKUP("Total Acumulado",$J:$K,2,FALSE),IF($J37="Total Acumulado",N36+L37+IF(L$7="% Item",-1,0),0%)))</f>
        <v>#N/A</v>
      </c>
      <c r="O37" s="109" t="e">
        <f ca="1">IF($J37="","",IF($J37="Total Mensal",SUM(O$7:O36),IF($J37="Total Acumulado",SUM(O$7:O35)+M37,IFERROR(N37*$K37,0))))</f>
        <v>#N/A</v>
      </c>
      <c r="P37" s="112" t="e">
        <f ca="1">IF($J37="","",IF($J37="Total Mensal",SUM(Q$7:Q36)/VLOOKUP("Total Acumulado",$J:$K,2,FALSE),IF($J37="Total Acumulado",P36+N37+IF(N$7="% Item",-1,0),0%)))</f>
        <v>#N/A</v>
      </c>
      <c r="Q37" s="109" t="e">
        <f ca="1">IF($J37="","",IF($J37="Total Mensal",SUM(Q$7:Q36),IF($J37="Total Acumulado",SUM(Q$7:Q35)+O37,IFERROR(P37*$K37,0))))</f>
        <v>#N/A</v>
      </c>
      <c r="R37" s="112" t="e">
        <f ca="1">IF($J37="","",IF($J37="Total Mensal",SUM(S$7:S36)/VLOOKUP("Total Acumulado",$J:$K,2,FALSE),IF($J37="Total Acumulado",R36+P37+IF(P$7="% Item",-1,0),0%)))</f>
        <v>#N/A</v>
      </c>
      <c r="S37" s="109" t="e">
        <f ca="1">IF($J37="","",IF($J37="Total Mensal",SUM(S$7:S36),IF($J37="Total Acumulado",SUM(S$7:S35)+Q37,IFERROR(R37*$K37,0))))</f>
        <v>#N/A</v>
      </c>
      <c r="T37" s="112" t="e">
        <f ca="1">IF($J37="","",IF($J37="Total Mensal",SUM(U$7:U36)/VLOOKUP("Total Acumulado",$J:$K,2,FALSE),IF($J37="Total Acumulado",T36+R37+IF(R$7="% Item",-1,0),0%)))</f>
        <v>#N/A</v>
      </c>
      <c r="U37" s="109" t="e">
        <f ca="1">IF($J37="","",IF($J37="Total Mensal",SUM(U$7:U36),IF($J37="Total Acumulado",SUM(U$7:U35)+S37,IFERROR(T37*$K37,0))))</f>
        <v>#N/A</v>
      </c>
      <c r="V37" s="112" t="e">
        <f ca="1">IF($J37="","",IF($J37="Total Mensal",SUM(W$7:W36)/VLOOKUP("Total Acumulado",$J:$K,2,FALSE),IF($J37="Total Acumulado",V36+T37+IF(T$7="% Item",-1,0),0%)))</f>
        <v>#N/A</v>
      </c>
      <c r="W37" s="109" t="e">
        <f ca="1">IF($J37="","",IF($J37="Total Mensal",SUM(W$7:W36),IF($J37="Total Acumulado",SUM(W$7:W35)+U37,IFERROR(V37*$K37,0))))</f>
        <v>#N/A</v>
      </c>
      <c r="X37" s="112" t="e">
        <f ca="1">IF($J37="","",IF($J37="Total Mensal",SUM(Y$7:Y36)/VLOOKUP("Total Acumulado",$J:$K,2,FALSE),IF($J37="Total Acumulado",X36+V37+IF(V$7="% Item",-1,0),0%)))</f>
        <v>#N/A</v>
      </c>
      <c r="Y37" s="109" t="e">
        <f ca="1">IF($J37="","",IF($J37="Total Mensal",SUM(Y$7:Y36),IF($J37="Total Acumulado",SUM(Y$7:Y35)+W37,IFERROR(X37*$K37,0))))</f>
        <v>#N/A</v>
      </c>
      <c r="Z37" s="112" t="e">
        <f ca="1">IF($J37="","",IF($J37="Total Mensal",SUM(AA$7:AA36)/VLOOKUP("Total Acumulado",$J:$K,2,FALSE),IF($J37="Total Acumulado",Z36+X37+IF(X$7="% Item",-1,0),0%)))</f>
        <v>#N/A</v>
      </c>
      <c r="AA37" s="109" t="e">
        <f ca="1">IF($J37="","",IF($J37="Total Mensal",SUM(AA$7:AA36),IF($J37="Total Acumulado",SUM(AA$7:AA35)+Y37,IFERROR(Z37*$K37,0))))</f>
        <v>#N/A</v>
      </c>
      <c r="AB37" s="112" t="e">
        <f ca="1">IF($J37="","",IF($J37="Total Mensal",SUM(AC$7:AC36)/VLOOKUP("Total Acumulado",$J:$K,2,FALSE),IF($J37="Total Acumulado",AB36+Z37+IF(Z$7="% Item",-1,0),0%)))</f>
        <v>#N/A</v>
      </c>
      <c r="AC37" s="109" t="e">
        <f ca="1">IF($J37="","",IF($J37="Total Mensal",SUM(AC$7:AC36),IF($J37="Total Acumulado",SUM(AC$7:AC35)+AA37,IFERROR(AB37*$K37,0))))</f>
        <v>#N/A</v>
      </c>
      <c r="AD37" s="112" t="e">
        <f ca="1">IF($J37="","",IF($J37="Total Mensal",SUM(AE$7:AE36)/VLOOKUP("Total Acumulado",$J:$K,2,FALSE),IF($J37="Total Acumulado",AD36+AB37+IF(AB$7="% Item",-1,0),0%)))</f>
        <v>#N/A</v>
      </c>
      <c r="AE37" s="109" t="e">
        <f ca="1">IF($J37="","",IF($J37="Total Mensal",SUM(AE$7:AE36),IF($J37="Total Acumulado",SUM(AE$7:AE35)+AC37,IFERROR(AD37*$K37,0))))</f>
        <v>#N/A</v>
      </c>
      <c r="AF37" s="112" t="e">
        <f ca="1">IF($J37="","",IF($J37="Total Mensal",SUM(AG$7:AG36)/VLOOKUP("Total Acumulado",$J:$K,2,FALSE),IF($J37="Total Acumulado",AF36+AD37+IF(AD$7="% Item",-1,0),0%)))</f>
        <v>#N/A</v>
      </c>
      <c r="AG37" s="109" t="e">
        <f ca="1">IF($J37="","",IF($J37="Total Mensal",SUM(AG$7:AG36),IF($J37="Total Acumulado",SUM(AG$7:AG35)+AE37,IFERROR(AF37*$K37,0))))</f>
        <v>#N/A</v>
      </c>
      <c r="AH37" s="112" t="e">
        <f ca="1">IF($J37="","",IF($J37="Total Mensal",SUM(AI$7:AI36)/VLOOKUP("Total Acumulado",$J:$K,2,FALSE),IF($J37="Total Acumulado",AH36+AF37+IF(AF$7="% Item",-1,0),0%)))</f>
        <v>#N/A</v>
      </c>
      <c r="AI37" s="109" t="e">
        <f ca="1">IF($J37="","",IF($J37="Total Mensal",SUM(AI$7:AI36),IF($J37="Total Acumulado",SUM(AI$7:AI35)+AG37,IFERROR(AH37*$K37,0))))</f>
        <v>#N/A</v>
      </c>
      <c r="AJ37" s="112" t="e">
        <f ca="1">IF($J37="","",IF($J37="Total Mensal",SUM(AK$7:AK36)/VLOOKUP("Total Acumulado",$J:$K,2,FALSE),IF($J37="Total Acumulado",AJ36+AH37+IF(AH$7="% Item",-1,0),0%)))</f>
        <v>#N/A</v>
      </c>
      <c r="AK37" s="109" t="e">
        <f ca="1">IF($J37="","",IF($J37="Total Mensal",SUM(AK$7:AK36),IF($J37="Total Acumulado",SUM(AK$7:AK35)+AI37,IFERROR(AJ37*$K37,0))))</f>
        <v>#N/A</v>
      </c>
    </row>
    <row r="38" spans="2:37" x14ac:dyDescent="0.25">
      <c r="B38" s="41" t="str">
        <f ca="1">IFERROR(IF(C37=C34,IF(B37+1&lt;='MAPA DE PREÇOS'!$H$8,B37+1,""),B37),"")</f>
        <v/>
      </c>
      <c r="C38" s="41" t="str">
        <f ca="1">IFERROR(VLOOKUP(B38,'MAPA DE PREÇOS'!B:D,2,FALSE),"")</f>
        <v/>
      </c>
      <c r="D38" s="41" t="str">
        <f ca="1">IFERROR(VLOOKUP(B38,'MAPA DE PREÇOS'!B:D,3,FALSE),"")</f>
        <v/>
      </c>
      <c r="E38" s="82" t="str">
        <f t="shared" ca="1" si="0"/>
        <v/>
      </c>
      <c r="F38" s="82" t="str">
        <f ca="1">IF($B37="","",IF($C38=$C35,INDEX('MAPA DE PREÇOS'!$H:$H,MATCH($B38,'MAPA DE PREÇOS'!$B:$B)-19),IF($C38=$C36,"Código","")))</f>
        <v/>
      </c>
      <c r="G38" s="83" t="str">
        <f ca="1">IF($B37="","",IF($C38=$C35,IF('BASE EDITAL'!$C$2="",INDEX('MAPA DE PREÇOS'!H:H,MATCH(EDITAL!B38,'MAPA DE PREÇOS'!B:B,0)+1),UPPER(INDEX('BASE EDITAL'!$C:$C,EDITAL!B38+1))),IF($C38=$C36,"Especificação do Objeto","")))</f>
        <v/>
      </c>
      <c r="H38" s="84" t="str">
        <f ca="1">IF($B37="","",IF($C38=$C35,INDEX('MAPA DE PREÇOS'!$M:$M,MATCH($B38,'MAPA DE PREÇOS'!$B:$B)-16),IF($C38=$C36,"Unidade","")))</f>
        <v/>
      </c>
      <c r="I38" s="84" t="str">
        <f ca="1">IF($B37="","",IF($C38=$C35,INDEX('MAPA DE PREÇOS'!$M:$M,MATCH($B38,'MAPA DE PREÇOS'!$B:$B)-17),IF($C38=$C36,"Quant.","")))</f>
        <v/>
      </c>
      <c r="J38" s="60" t="e">
        <f ca="1">IF(J37="Total Mensal","Total Acumulado",IF($B37="","",IF($C38=$C35,INDEX('MAPA DE PREÇOS'!$M:$M,MATCH($B38,'MAPA DE PREÇOS'!$B:$B)-19),IF($C38=$C36,"Valor Unit. (R$)",IF(AND($C38&lt;&gt;$C37,$J37&lt;&gt;""),"Total Mensal","")))))</f>
        <v>#N/A</v>
      </c>
      <c r="K38" s="75" t="e">
        <f ca="1">IF(J38="","",IF(J38="Total Mensal","-",IF(J38="Total Acumulado",SUM(K$7:K37),I38*J38)))</f>
        <v>#N/A</v>
      </c>
      <c r="L38" s="112" t="e">
        <f ca="1">IF(J38="","",IF(J38="Total Mensal","-",IF(J38="Total Acumulado",SUM(L$7:L37),K38/SUMIF(J:J,"Total Acumulado",K:K))))</f>
        <v>#N/A</v>
      </c>
      <c r="M38" s="108"/>
      <c r="N38" s="112" t="e">
        <f ca="1">IF($J38="","",IF($J38="Total Mensal",SUM(O$7:O37)/VLOOKUP("Total Acumulado",$J:$K,2,FALSE),IF($J38="Total Acumulado",N37+L38+IF(L$7="% Item",-1,0),0%)))</f>
        <v>#N/A</v>
      </c>
      <c r="O38" s="109" t="e">
        <f ca="1">IF($J38="","",IF($J38="Total Mensal",SUM(O$7:O37),IF($J38="Total Acumulado",SUM(O$7:O36)+M38,IFERROR(N38*$K38,0))))</f>
        <v>#N/A</v>
      </c>
      <c r="P38" s="112" t="e">
        <f ca="1">IF($J38="","",IF($J38="Total Mensal",SUM(Q$7:Q37)/VLOOKUP("Total Acumulado",$J:$K,2,FALSE),IF($J38="Total Acumulado",P37+N38+IF(N$7="% Item",-1,0),0%)))</f>
        <v>#N/A</v>
      </c>
      <c r="Q38" s="109" t="e">
        <f ca="1">IF($J38="","",IF($J38="Total Mensal",SUM(Q$7:Q37),IF($J38="Total Acumulado",SUM(Q$7:Q36)+O38,IFERROR(P38*$K38,0))))</f>
        <v>#N/A</v>
      </c>
      <c r="R38" s="112" t="e">
        <f ca="1">IF($J38="","",IF($J38="Total Mensal",SUM(S$7:S37)/VLOOKUP("Total Acumulado",$J:$K,2,FALSE),IF($J38="Total Acumulado",R37+P38+IF(P$7="% Item",-1,0),0%)))</f>
        <v>#N/A</v>
      </c>
      <c r="S38" s="109" t="e">
        <f ca="1">IF($J38="","",IF($J38="Total Mensal",SUM(S$7:S37),IF($J38="Total Acumulado",SUM(S$7:S36)+Q38,IFERROR(R38*$K38,0))))</f>
        <v>#N/A</v>
      </c>
      <c r="T38" s="112" t="e">
        <f ca="1">IF($J38="","",IF($J38="Total Mensal",SUM(U$7:U37)/VLOOKUP("Total Acumulado",$J:$K,2,FALSE),IF($J38="Total Acumulado",T37+R38+IF(R$7="% Item",-1,0),0%)))</f>
        <v>#N/A</v>
      </c>
      <c r="U38" s="109" t="e">
        <f ca="1">IF($J38="","",IF($J38="Total Mensal",SUM(U$7:U37),IF($J38="Total Acumulado",SUM(U$7:U36)+S38,IFERROR(T38*$K38,0))))</f>
        <v>#N/A</v>
      </c>
      <c r="V38" s="112" t="e">
        <f ca="1">IF($J38="","",IF($J38="Total Mensal",SUM(W$7:W37)/VLOOKUP("Total Acumulado",$J:$K,2,FALSE),IF($J38="Total Acumulado",V37+T38+IF(T$7="% Item",-1,0),0%)))</f>
        <v>#N/A</v>
      </c>
      <c r="W38" s="109" t="e">
        <f ca="1">IF($J38="","",IF($J38="Total Mensal",SUM(W$7:W37),IF($J38="Total Acumulado",SUM(W$7:W36)+U38,IFERROR(V38*$K38,0))))</f>
        <v>#N/A</v>
      </c>
      <c r="X38" s="112" t="e">
        <f ca="1">IF($J38="","",IF($J38="Total Mensal",SUM(Y$7:Y37)/VLOOKUP("Total Acumulado",$J:$K,2,FALSE),IF($J38="Total Acumulado",X37+V38+IF(V$7="% Item",-1,0),0%)))</f>
        <v>#N/A</v>
      </c>
      <c r="Y38" s="109" t="e">
        <f ca="1">IF($J38="","",IF($J38="Total Mensal",SUM(Y$7:Y37),IF($J38="Total Acumulado",SUM(Y$7:Y36)+W38,IFERROR(X38*$K38,0))))</f>
        <v>#N/A</v>
      </c>
      <c r="Z38" s="112" t="e">
        <f ca="1">IF($J38="","",IF($J38="Total Mensal",SUM(AA$7:AA37)/VLOOKUP("Total Acumulado",$J:$K,2,FALSE),IF($J38="Total Acumulado",Z37+X38+IF(X$7="% Item",-1,0),0%)))</f>
        <v>#N/A</v>
      </c>
      <c r="AA38" s="109" t="e">
        <f ca="1">IF($J38="","",IF($J38="Total Mensal",SUM(AA$7:AA37),IF($J38="Total Acumulado",SUM(AA$7:AA36)+Y38,IFERROR(Z38*$K38,0))))</f>
        <v>#N/A</v>
      </c>
      <c r="AB38" s="112" t="e">
        <f ca="1">IF($J38="","",IF($J38="Total Mensal",SUM(AC$7:AC37)/VLOOKUP("Total Acumulado",$J:$K,2,FALSE),IF($J38="Total Acumulado",AB37+Z38+IF(Z$7="% Item",-1,0),0%)))</f>
        <v>#N/A</v>
      </c>
      <c r="AC38" s="109" t="e">
        <f ca="1">IF($J38="","",IF($J38="Total Mensal",SUM(AC$7:AC37),IF($J38="Total Acumulado",SUM(AC$7:AC36)+AA38,IFERROR(AB38*$K38,0))))</f>
        <v>#N/A</v>
      </c>
      <c r="AD38" s="112" t="e">
        <f ca="1">IF($J38="","",IF($J38="Total Mensal",SUM(AE$7:AE37)/VLOOKUP("Total Acumulado",$J:$K,2,FALSE),IF($J38="Total Acumulado",AD37+AB38+IF(AB$7="% Item",-1,0),0%)))</f>
        <v>#N/A</v>
      </c>
      <c r="AE38" s="109" t="e">
        <f ca="1">IF($J38="","",IF($J38="Total Mensal",SUM(AE$7:AE37),IF($J38="Total Acumulado",SUM(AE$7:AE36)+AC38,IFERROR(AD38*$K38,0))))</f>
        <v>#N/A</v>
      </c>
      <c r="AF38" s="112" t="e">
        <f ca="1">IF($J38="","",IF($J38="Total Mensal",SUM(AG$7:AG37)/VLOOKUP("Total Acumulado",$J:$K,2,FALSE),IF($J38="Total Acumulado",AF37+AD38+IF(AD$7="% Item",-1,0),0%)))</f>
        <v>#N/A</v>
      </c>
      <c r="AG38" s="109" t="e">
        <f ca="1">IF($J38="","",IF($J38="Total Mensal",SUM(AG$7:AG37),IF($J38="Total Acumulado",SUM(AG$7:AG36)+AE38,IFERROR(AF38*$K38,0))))</f>
        <v>#N/A</v>
      </c>
      <c r="AH38" s="112" t="e">
        <f ca="1">IF($J38="","",IF($J38="Total Mensal",SUM(AI$7:AI37)/VLOOKUP("Total Acumulado",$J:$K,2,FALSE),IF($J38="Total Acumulado",AH37+AF38+IF(AF$7="% Item",-1,0),0%)))</f>
        <v>#N/A</v>
      </c>
      <c r="AI38" s="109" t="e">
        <f ca="1">IF($J38="","",IF($J38="Total Mensal",SUM(AI$7:AI37),IF($J38="Total Acumulado",SUM(AI$7:AI36)+AG38,IFERROR(AH38*$K38,0))))</f>
        <v>#N/A</v>
      </c>
      <c r="AJ38" s="112" t="e">
        <f ca="1">IF($J38="","",IF($J38="Total Mensal",SUM(AK$7:AK37)/VLOOKUP("Total Acumulado",$J:$K,2,FALSE),IF($J38="Total Acumulado",AJ37+AH38+IF(AH$7="% Item",-1,0),0%)))</f>
        <v>#N/A</v>
      </c>
      <c r="AK38" s="109" t="e">
        <f ca="1">IF($J38="","",IF($J38="Total Mensal",SUM(AK$7:AK37),IF($J38="Total Acumulado",SUM(AK$7:AK36)+AI38,IFERROR(AJ38*$K38,0))))</f>
        <v>#N/A</v>
      </c>
    </row>
    <row r="39" spans="2:37" x14ac:dyDescent="0.25">
      <c r="B39" s="41" t="str">
        <f ca="1">IFERROR(IF(C38=C35,IF(B38+1&lt;='MAPA DE PREÇOS'!$H$8,B38+1,""),B38),"")</f>
        <v/>
      </c>
      <c r="C39" s="41" t="str">
        <f ca="1">IFERROR(VLOOKUP(B39,'MAPA DE PREÇOS'!B:D,2,FALSE),"")</f>
        <v/>
      </c>
      <c r="D39" s="41" t="str">
        <f ca="1">IFERROR(VLOOKUP(B39,'MAPA DE PREÇOS'!B:D,3,FALSE),"")</f>
        <v/>
      </c>
      <c r="E39" s="82" t="str">
        <f t="shared" ca="1" si="0"/>
        <v/>
      </c>
      <c r="F39" s="82" t="str">
        <f ca="1">IF($B38="","",IF($C39=$C36,INDEX('MAPA DE PREÇOS'!$H:$H,MATCH($B39,'MAPA DE PREÇOS'!$B:$B)-19),IF($C39=$C37,"Código","")))</f>
        <v/>
      </c>
      <c r="G39" s="83" t="str">
        <f ca="1">IF($B38="","",IF($C39=$C36,IF('BASE EDITAL'!$C$2="",INDEX('MAPA DE PREÇOS'!H:H,MATCH(EDITAL!B39,'MAPA DE PREÇOS'!B:B,0)+1),UPPER(INDEX('BASE EDITAL'!$C:$C,EDITAL!B39+1))),IF($C39=$C37,"Especificação do Objeto","")))</f>
        <v/>
      </c>
      <c r="H39" s="84" t="str">
        <f ca="1">IF($B38="","",IF($C39=$C36,INDEX('MAPA DE PREÇOS'!$M:$M,MATCH($B39,'MAPA DE PREÇOS'!$B:$B)-16),IF($C39=$C37,"Unidade","")))</f>
        <v/>
      </c>
      <c r="I39" s="84" t="str">
        <f ca="1">IF($B38="","",IF($C39=$C36,INDEX('MAPA DE PREÇOS'!$M:$M,MATCH($B39,'MAPA DE PREÇOS'!$B:$B)-17),IF($C39=$C37,"Quant.","")))</f>
        <v/>
      </c>
      <c r="J39" s="60" t="e">
        <f ca="1">IF(J38="Total Mensal","Total Acumulado",IF($B38="","",IF($C39=$C36,INDEX('MAPA DE PREÇOS'!$M:$M,MATCH($B39,'MAPA DE PREÇOS'!$B:$B)-19),IF($C39=$C37,"Valor Unit. (R$)",IF(AND($C39&lt;&gt;$C38,$J38&lt;&gt;""),"Total Mensal","")))))</f>
        <v>#N/A</v>
      </c>
      <c r="K39" s="75" t="e">
        <f ca="1">IF(J39="","",IF(J39="Total Mensal","-",IF(J39="Total Acumulado",SUM(K$7:K38),I39*J39)))</f>
        <v>#N/A</v>
      </c>
      <c r="L39" s="112" t="e">
        <f ca="1">IF(J39="","",IF(J39="Total Mensal","-",IF(J39="Total Acumulado",SUM(L$7:L38),K39/SUMIF(J:J,"Total Acumulado",K:K))))</f>
        <v>#N/A</v>
      </c>
      <c r="M39" s="108"/>
      <c r="N39" s="112" t="e">
        <f ca="1">IF($J39="","",IF($J39="Total Mensal",SUM(O$7:O38)/VLOOKUP("Total Acumulado",$J:$K,2,FALSE),IF($J39="Total Acumulado",N38+L39+IF(L$7="% Item",-1,0),0%)))</f>
        <v>#N/A</v>
      </c>
      <c r="O39" s="109" t="e">
        <f ca="1">IF($J39="","",IF($J39="Total Mensal",SUM(O$7:O38),IF($J39="Total Acumulado",SUM(O$7:O37)+M39,IFERROR(N39*$K39,0))))</f>
        <v>#N/A</v>
      </c>
      <c r="P39" s="112" t="e">
        <f ca="1">IF($J39="","",IF($J39="Total Mensal",SUM(Q$7:Q38)/VLOOKUP("Total Acumulado",$J:$K,2,FALSE),IF($J39="Total Acumulado",P38+N39+IF(N$7="% Item",-1,0),0%)))</f>
        <v>#N/A</v>
      </c>
      <c r="Q39" s="109" t="e">
        <f ca="1">IF($J39="","",IF($J39="Total Mensal",SUM(Q$7:Q38),IF($J39="Total Acumulado",SUM(Q$7:Q37)+O39,IFERROR(P39*$K39,0))))</f>
        <v>#N/A</v>
      </c>
      <c r="R39" s="112" t="e">
        <f ca="1">IF($J39="","",IF($J39="Total Mensal",SUM(S$7:S38)/VLOOKUP("Total Acumulado",$J:$K,2,FALSE),IF($J39="Total Acumulado",R38+P39+IF(P$7="% Item",-1,0),0%)))</f>
        <v>#N/A</v>
      </c>
      <c r="S39" s="109" t="e">
        <f ca="1">IF($J39="","",IF($J39="Total Mensal",SUM(S$7:S38),IF($J39="Total Acumulado",SUM(S$7:S37)+Q39,IFERROR(R39*$K39,0))))</f>
        <v>#N/A</v>
      </c>
      <c r="T39" s="112" t="e">
        <f ca="1">IF($J39="","",IF($J39="Total Mensal",SUM(U$7:U38)/VLOOKUP("Total Acumulado",$J:$K,2,FALSE),IF($J39="Total Acumulado",T38+R39+IF(R$7="% Item",-1,0),0%)))</f>
        <v>#N/A</v>
      </c>
      <c r="U39" s="109" t="e">
        <f ca="1">IF($J39="","",IF($J39="Total Mensal",SUM(U$7:U38),IF($J39="Total Acumulado",SUM(U$7:U37)+S39,IFERROR(T39*$K39,0))))</f>
        <v>#N/A</v>
      </c>
      <c r="V39" s="112" t="e">
        <f ca="1">IF($J39="","",IF($J39="Total Mensal",SUM(W$7:W38)/VLOOKUP("Total Acumulado",$J:$K,2,FALSE),IF($J39="Total Acumulado",V38+T39+IF(T$7="% Item",-1,0),0%)))</f>
        <v>#N/A</v>
      </c>
      <c r="W39" s="109" t="e">
        <f ca="1">IF($J39="","",IF($J39="Total Mensal",SUM(W$7:W38),IF($J39="Total Acumulado",SUM(W$7:W37)+U39,IFERROR(V39*$K39,0))))</f>
        <v>#N/A</v>
      </c>
      <c r="X39" s="112" t="e">
        <f ca="1">IF($J39="","",IF($J39="Total Mensal",SUM(Y$7:Y38)/VLOOKUP("Total Acumulado",$J:$K,2,FALSE),IF($J39="Total Acumulado",X38+V39+IF(V$7="% Item",-1,0),0%)))</f>
        <v>#N/A</v>
      </c>
      <c r="Y39" s="109" t="e">
        <f ca="1">IF($J39="","",IF($J39="Total Mensal",SUM(Y$7:Y38),IF($J39="Total Acumulado",SUM(Y$7:Y37)+W39,IFERROR(X39*$K39,0))))</f>
        <v>#N/A</v>
      </c>
      <c r="Z39" s="112" t="e">
        <f ca="1">IF($J39="","",IF($J39="Total Mensal",SUM(AA$7:AA38)/VLOOKUP("Total Acumulado",$J:$K,2,FALSE),IF($J39="Total Acumulado",Z38+X39+IF(X$7="% Item",-1,0),0%)))</f>
        <v>#N/A</v>
      </c>
      <c r="AA39" s="109" t="e">
        <f ca="1">IF($J39="","",IF($J39="Total Mensal",SUM(AA$7:AA38),IF($J39="Total Acumulado",SUM(AA$7:AA37)+Y39,IFERROR(Z39*$K39,0))))</f>
        <v>#N/A</v>
      </c>
      <c r="AB39" s="112" t="e">
        <f ca="1">IF($J39="","",IF($J39="Total Mensal",SUM(AC$7:AC38)/VLOOKUP("Total Acumulado",$J:$K,2,FALSE),IF($J39="Total Acumulado",AB38+Z39+IF(Z$7="% Item",-1,0),0%)))</f>
        <v>#N/A</v>
      </c>
      <c r="AC39" s="109" t="e">
        <f ca="1">IF($J39="","",IF($J39="Total Mensal",SUM(AC$7:AC38),IF($J39="Total Acumulado",SUM(AC$7:AC37)+AA39,IFERROR(AB39*$K39,0))))</f>
        <v>#N/A</v>
      </c>
      <c r="AD39" s="112" t="e">
        <f ca="1">IF($J39="","",IF($J39="Total Mensal",SUM(AE$7:AE38)/VLOOKUP("Total Acumulado",$J:$K,2,FALSE),IF($J39="Total Acumulado",AD38+AB39+IF(AB$7="% Item",-1,0),0%)))</f>
        <v>#N/A</v>
      </c>
      <c r="AE39" s="109" t="e">
        <f ca="1">IF($J39="","",IF($J39="Total Mensal",SUM(AE$7:AE38),IF($J39="Total Acumulado",SUM(AE$7:AE37)+AC39,IFERROR(AD39*$K39,0))))</f>
        <v>#N/A</v>
      </c>
      <c r="AF39" s="112" t="e">
        <f ca="1">IF($J39="","",IF($J39="Total Mensal",SUM(AG$7:AG38)/VLOOKUP("Total Acumulado",$J:$K,2,FALSE),IF($J39="Total Acumulado",AF38+AD39+IF(AD$7="% Item",-1,0),0%)))</f>
        <v>#N/A</v>
      </c>
      <c r="AG39" s="109" t="e">
        <f ca="1">IF($J39="","",IF($J39="Total Mensal",SUM(AG$7:AG38),IF($J39="Total Acumulado",SUM(AG$7:AG37)+AE39,IFERROR(AF39*$K39,0))))</f>
        <v>#N/A</v>
      </c>
      <c r="AH39" s="112" t="e">
        <f ca="1">IF($J39="","",IF($J39="Total Mensal",SUM(AI$7:AI38)/VLOOKUP("Total Acumulado",$J:$K,2,FALSE),IF($J39="Total Acumulado",AH38+AF39+IF(AF$7="% Item",-1,0),0%)))</f>
        <v>#N/A</v>
      </c>
      <c r="AI39" s="109" t="e">
        <f ca="1">IF($J39="","",IF($J39="Total Mensal",SUM(AI$7:AI38),IF($J39="Total Acumulado",SUM(AI$7:AI37)+AG39,IFERROR(AH39*$K39,0))))</f>
        <v>#N/A</v>
      </c>
      <c r="AJ39" s="112" t="e">
        <f ca="1">IF($J39="","",IF($J39="Total Mensal",SUM(AK$7:AK38)/VLOOKUP("Total Acumulado",$J:$K,2,FALSE),IF($J39="Total Acumulado",AJ38+AH39+IF(AH$7="% Item",-1,0),0%)))</f>
        <v>#N/A</v>
      </c>
      <c r="AK39" s="109" t="e">
        <f ca="1">IF($J39="","",IF($J39="Total Mensal",SUM(AK$7:AK38),IF($J39="Total Acumulado",SUM(AK$7:AK37)+AI39,IFERROR(AJ39*$K39,0))))</f>
        <v>#N/A</v>
      </c>
    </row>
    <row r="40" spans="2:37" x14ac:dyDescent="0.25">
      <c r="B40" s="41" t="str">
        <f ca="1">IFERROR(IF(C39=C36,IF(B39+1&lt;='MAPA DE PREÇOS'!$H$8,B39+1,""),B39),"")</f>
        <v/>
      </c>
      <c r="C40" s="41" t="str">
        <f ca="1">IFERROR(VLOOKUP(B40,'MAPA DE PREÇOS'!B:D,2,FALSE),"")</f>
        <v/>
      </c>
      <c r="D40" s="41" t="str">
        <f ca="1">IFERROR(VLOOKUP(B40,'MAPA DE PREÇOS'!B:D,3,FALSE),"")</f>
        <v/>
      </c>
      <c r="E40" s="82" t="str">
        <f t="shared" ref="E40:E68" ca="1" si="1">IF($B39="","",IF($C40=$C37,D40,IF($C40=$C38,"Item",IF(AND(MAX(C:C)&gt;1,$C40=$C39),CONCATENATE("LOTE ",C40),""))))</f>
        <v/>
      </c>
      <c r="F40" s="82" t="str">
        <f ca="1">IF($B39="","",IF($C40=$C37,INDEX('MAPA DE PREÇOS'!$H:$H,MATCH($B40,'MAPA DE PREÇOS'!$B:$B)-19),IF($C40=$C38,"Código","")))</f>
        <v/>
      </c>
      <c r="G40" s="83" t="str">
        <f ca="1">IF($B39="","",IF($C40=$C37,IF('BASE EDITAL'!$C$2="",INDEX('MAPA DE PREÇOS'!H:H,MATCH(EDITAL!B40,'MAPA DE PREÇOS'!B:B,0)+1),UPPER(INDEX('BASE EDITAL'!$C:$C,EDITAL!B40+1))),IF($C40=$C38,"Especificação do Objeto","")))</f>
        <v/>
      </c>
      <c r="H40" s="84" t="str">
        <f ca="1">IF($B39="","",IF($C40=$C37,INDEX('MAPA DE PREÇOS'!$M:$M,MATCH($B40,'MAPA DE PREÇOS'!$B:$B)-16),IF($C40=$C38,"Unidade","")))</f>
        <v/>
      </c>
      <c r="I40" s="84" t="str">
        <f ca="1">IF($B39="","",IF($C40=$C37,INDEX('MAPA DE PREÇOS'!$M:$M,MATCH($B40,'MAPA DE PREÇOS'!$B:$B)-17),IF($C40=$C38,"Quant.","")))</f>
        <v/>
      </c>
      <c r="J40" s="60" t="e">
        <f ca="1">IF(J39="Total Mensal","Total Acumulado",IF($B39="","",IF($C40=$C37,INDEX('MAPA DE PREÇOS'!$M:$M,MATCH($B40,'MAPA DE PREÇOS'!$B:$B)-19),IF($C40=$C38,"Valor Unit. (R$)",IF(AND($C40&lt;&gt;$C39,$J39&lt;&gt;""),"Total Mensal","")))))</f>
        <v>#N/A</v>
      </c>
      <c r="K40" s="75" t="e">
        <f ca="1">IF(J40="","",IF(J40="Total Mensal","-",IF(J40="Total Acumulado",SUM(K$7:K39),I40*J40)))</f>
        <v>#N/A</v>
      </c>
      <c r="L40" s="112" t="e">
        <f ca="1">IF(J40="","",IF(J40="Total Mensal","-",IF(J40="Total Acumulado",SUM(L$7:L39),K40/SUMIF(J:J,"Total Acumulado",K:K))))</f>
        <v>#N/A</v>
      </c>
      <c r="M40" s="108"/>
      <c r="N40" s="112" t="e">
        <f ca="1">IF($J40="","",IF($J40="Total Mensal",SUM(O$7:O39)/VLOOKUP("Total Acumulado",$J:$K,2,FALSE),IF($J40="Total Acumulado",N39+L40+IF(L$7="% Item",-1,0),0%)))</f>
        <v>#N/A</v>
      </c>
      <c r="O40" s="109" t="e">
        <f ca="1">IF($J40="","",IF($J40="Total Mensal",SUM(O$7:O39),IF($J40="Total Acumulado",SUM(O$7:O38)+M40,IFERROR(N40*$K40,0))))</f>
        <v>#N/A</v>
      </c>
      <c r="P40" s="112" t="e">
        <f ca="1">IF($J40="","",IF($J40="Total Mensal",SUM(Q$7:Q39)/VLOOKUP("Total Acumulado",$J:$K,2,FALSE),IF($J40="Total Acumulado",P39+N40+IF(N$7="% Item",-1,0),0%)))</f>
        <v>#N/A</v>
      </c>
      <c r="Q40" s="109" t="e">
        <f ca="1">IF($J40="","",IF($J40="Total Mensal",SUM(Q$7:Q39),IF($J40="Total Acumulado",SUM(Q$7:Q38)+O40,IFERROR(P40*$K40,0))))</f>
        <v>#N/A</v>
      </c>
      <c r="R40" s="112" t="e">
        <f ca="1">IF($J40="","",IF($J40="Total Mensal",SUM(S$7:S39)/VLOOKUP("Total Acumulado",$J:$K,2,FALSE),IF($J40="Total Acumulado",R39+P40+IF(P$7="% Item",-1,0),0%)))</f>
        <v>#N/A</v>
      </c>
      <c r="S40" s="109" t="e">
        <f ca="1">IF($J40="","",IF($J40="Total Mensal",SUM(S$7:S39),IF($J40="Total Acumulado",SUM(S$7:S38)+Q40,IFERROR(R40*$K40,0))))</f>
        <v>#N/A</v>
      </c>
      <c r="T40" s="112" t="e">
        <f ca="1">IF($J40="","",IF($J40="Total Mensal",SUM(U$7:U39)/VLOOKUP("Total Acumulado",$J:$K,2,FALSE),IF($J40="Total Acumulado",T39+R40+IF(R$7="% Item",-1,0),0%)))</f>
        <v>#N/A</v>
      </c>
      <c r="U40" s="109" t="e">
        <f ca="1">IF($J40="","",IF($J40="Total Mensal",SUM(U$7:U39),IF($J40="Total Acumulado",SUM(U$7:U38)+S40,IFERROR(T40*$K40,0))))</f>
        <v>#N/A</v>
      </c>
      <c r="V40" s="112" t="e">
        <f ca="1">IF($J40="","",IF($J40="Total Mensal",SUM(W$7:W39)/VLOOKUP("Total Acumulado",$J:$K,2,FALSE),IF($J40="Total Acumulado",V39+T40+IF(T$7="% Item",-1,0),0%)))</f>
        <v>#N/A</v>
      </c>
      <c r="W40" s="109" t="e">
        <f ca="1">IF($J40="","",IF($J40="Total Mensal",SUM(W$7:W39),IF($J40="Total Acumulado",SUM(W$7:W38)+U40,IFERROR(V40*$K40,0))))</f>
        <v>#N/A</v>
      </c>
      <c r="X40" s="112" t="e">
        <f ca="1">IF($J40="","",IF($J40="Total Mensal",SUM(Y$7:Y39)/VLOOKUP("Total Acumulado",$J:$K,2,FALSE),IF($J40="Total Acumulado",X39+V40+IF(V$7="% Item",-1,0),0%)))</f>
        <v>#N/A</v>
      </c>
      <c r="Y40" s="109" t="e">
        <f ca="1">IF($J40="","",IF($J40="Total Mensal",SUM(Y$7:Y39),IF($J40="Total Acumulado",SUM(Y$7:Y38)+W40,IFERROR(X40*$K40,0))))</f>
        <v>#N/A</v>
      </c>
      <c r="Z40" s="112" t="e">
        <f ca="1">IF($J40="","",IF($J40="Total Mensal",SUM(AA$7:AA39)/VLOOKUP("Total Acumulado",$J:$K,2,FALSE),IF($J40="Total Acumulado",Z39+X40+IF(X$7="% Item",-1,0),0%)))</f>
        <v>#N/A</v>
      </c>
      <c r="AA40" s="109" t="e">
        <f ca="1">IF($J40="","",IF($J40="Total Mensal",SUM(AA$7:AA39),IF($J40="Total Acumulado",SUM(AA$7:AA38)+Y40,IFERROR(Z40*$K40,0))))</f>
        <v>#N/A</v>
      </c>
      <c r="AB40" s="112" t="e">
        <f ca="1">IF($J40="","",IF($J40="Total Mensal",SUM(AC$7:AC39)/VLOOKUP("Total Acumulado",$J:$K,2,FALSE),IF($J40="Total Acumulado",AB39+Z40+IF(Z$7="% Item",-1,0),0%)))</f>
        <v>#N/A</v>
      </c>
      <c r="AC40" s="109" t="e">
        <f ca="1">IF($J40="","",IF($J40="Total Mensal",SUM(AC$7:AC39),IF($J40="Total Acumulado",SUM(AC$7:AC38)+AA40,IFERROR(AB40*$K40,0))))</f>
        <v>#N/A</v>
      </c>
      <c r="AD40" s="112" t="e">
        <f ca="1">IF($J40="","",IF($J40="Total Mensal",SUM(AE$7:AE39)/VLOOKUP("Total Acumulado",$J:$K,2,FALSE),IF($J40="Total Acumulado",AD39+AB40+IF(AB$7="% Item",-1,0),0%)))</f>
        <v>#N/A</v>
      </c>
      <c r="AE40" s="109" t="e">
        <f ca="1">IF($J40="","",IF($J40="Total Mensal",SUM(AE$7:AE39),IF($J40="Total Acumulado",SUM(AE$7:AE38)+AC40,IFERROR(AD40*$K40,0))))</f>
        <v>#N/A</v>
      </c>
      <c r="AF40" s="112" t="e">
        <f ca="1">IF($J40="","",IF($J40="Total Mensal",SUM(AG$7:AG39)/VLOOKUP("Total Acumulado",$J:$K,2,FALSE),IF($J40="Total Acumulado",AF39+AD40+IF(AD$7="% Item",-1,0),0%)))</f>
        <v>#N/A</v>
      </c>
      <c r="AG40" s="109" t="e">
        <f ca="1">IF($J40="","",IF($J40="Total Mensal",SUM(AG$7:AG39),IF($J40="Total Acumulado",SUM(AG$7:AG38)+AE40,IFERROR(AF40*$K40,0))))</f>
        <v>#N/A</v>
      </c>
      <c r="AH40" s="112" t="e">
        <f ca="1">IF($J40="","",IF($J40="Total Mensal",SUM(AI$7:AI39)/VLOOKUP("Total Acumulado",$J:$K,2,FALSE),IF($J40="Total Acumulado",AH39+AF40+IF(AF$7="% Item",-1,0),0%)))</f>
        <v>#N/A</v>
      </c>
      <c r="AI40" s="109" t="e">
        <f ca="1">IF($J40="","",IF($J40="Total Mensal",SUM(AI$7:AI39),IF($J40="Total Acumulado",SUM(AI$7:AI38)+AG40,IFERROR(AH40*$K40,0))))</f>
        <v>#N/A</v>
      </c>
      <c r="AJ40" s="112" t="e">
        <f ca="1">IF($J40="","",IF($J40="Total Mensal",SUM(AK$7:AK39)/VLOOKUP("Total Acumulado",$J:$K,2,FALSE),IF($J40="Total Acumulado",AJ39+AH40+IF(AH$7="% Item",-1,0),0%)))</f>
        <v>#N/A</v>
      </c>
      <c r="AK40" s="109" t="e">
        <f ca="1">IF($J40="","",IF($J40="Total Mensal",SUM(AK$7:AK39),IF($J40="Total Acumulado",SUM(AK$7:AK38)+AI40,IFERROR(AJ40*$K40,0))))</f>
        <v>#N/A</v>
      </c>
    </row>
    <row r="41" spans="2:37" x14ac:dyDescent="0.25">
      <c r="B41" s="41" t="str">
        <f ca="1">IFERROR(IF(C40=C37,IF(B40+1&lt;='MAPA DE PREÇOS'!$H$8,B40+1,""),B40),"")</f>
        <v/>
      </c>
      <c r="C41" s="41" t="str">
        <f ca="1">IFERROR(VLOOKUP(B41,'MAPA DE PREÇOS'!B:D,2,FALSE),"")</f>
        <v/>
      </c>
      <c r="D41" s="41" t="str">
        <f ca="1">IFERROR(VLOOKUP(B41,'MAPA DE PREÇOS'!B:D,3,FALSE),"")</f>
        <v/>
      </c>
      <c r="E41" s="82" t="str">
        <f t="shared" ca="1" si="1"/>
        <v/>
      </c>
      <c r="F41" s="82" t="str">
        <f ca="1">IF($B40="","",IF($C41=$C38,INDEX('MAPA DE PREÇOS'!$H:$H,MATCH($B41,'MAPA DE PREÇOS'!$B:$B)-19),IF($C41=$C39,"Código","")))</f>
        <v/>
      </c>
      <c r="G41" s="83" t="str">
        <f ca="1">IF($B40="","",IF($C41=$C38,IF('BASE EDITAL'!$C$2="",INDEX('MAPA DE PREÇOS'!H:H,MATCH(EDITAL!B41,'MAPA DE PREÇOS'!B:B,0)+1),UPPER(INDEX('BASE EDITAL'!$C:$C,EDITAL!B41+1))),IF($C41=$C39,"Especificação do Objeto","")))</f>
        <v/>
      </c>
      <c r="H41" s="84" t="str">
        <f ca="1">IF($B40="","",IF($C41=$C38,INDEX('MAPA DE PREÇOS'!$M:$M,MATCH($B41,'MAPA DE PREÇOS'!$B:$B)-16),IF($C41=$C39,"Unidade","")))</f>
        <v/>
      </c>
      <c r="I41" s="84" t="str">
        <f ca="1">IF($B40="","",IF($C41=$C38,INDEX('MAPA DE PREÇOS'!$M:$M,MATCH($B41,'MAPA DE PREÇOS'!$B:$B)-17),IF($C41=$C39,"Quant.","")))</f>
        <v/>
      </c>
      <c r="J41" s="60" t="e">
        <f ca="1">IF(J40="Total Mensal","Total Acumulado",IF($B40="","",IF($C41=$C38,INDEX('MAPA DE PREÇOS'!$M:$M,MATCH($B41,'MAPA DE PREÇOS'!$B:$B)-19),IF($C41=$C39,"Valor Unit. (R$)",IF(AND($C41&lt;&gt;$C40,$J40&lt;&gt;""),"Total Mensal","")))))</f>
        <v>#N/A</v>
      </c>
      <c r="K41" s="75" t="e">
        <f ca="1">IF(J41="","",IF(J41="Total Mensal","-",IF(J41="Total Acumulado",SUM(K$7:K40),I41*J41)))</f>
        <v>#N/A</v>
      </c>
      <c r="L41" s="112" t="e">
        <f ca="1">IF(J41="","",IF(J41="Total Mensal","-",IF(J41="Total Acumulado",SUM(L$7:L40),K41/SUMIF(J:J,"Total Acumulado",K:K))))</f>
        <v>#N/A</v>
      </c>
      <c r="M41" s="108"/>
      <c r="N41" s="112" t="e">
        <f ca="1">IF($J41="","",IF($J41="Total Mensal",SUM(O$7:O40)/VLOOKUP("Total Acumulado",$J:$K,2,FALSE),IF($J41="Total Acumulado",N40+L41+IF(L$7="% Item",-1,0),0%)))</f>
        <v>#N/A</v>
      </c>
      <c r="O41" s="109" t="e">
        <f ca="1">IF($J41="","",IF($J41="Total Mensal",SUM(O$7:O40),IF($J41="Total Acumulado",SUM(O$7:O39)+M41,IFERROR(N41*$K41,0))))</f>
        <v>#N/A</v>
      </c>
      <c r="P41" s="112" t="e">
        <f ca="1">IF($J41="","",IF($J41="Total Mensal",SUM(Q$7:Q40)/VLOOKUP("Total Acumulado",$J:$K,2,FALSE),IF($J41="Total Acumulado",P40+N41+IF(N$7="% Item",-1,0),0%)))</f>
        <v>#N/A</v>
      </c>
      <c r="Q41" s="109" t="e">
        <f ca="1">IF($J41="","",IF($J41="Total Mensal",SUM(Q$7:Q40),IF($J41="Total Acumulado",SUM(Q$7:Q39)+O41,IFERROR(P41*$K41,0))))</f>
        <v>#N/A</v>
      </c>
      <c r="R41" s="112" t="e">
        <f ca="1">IF($J41="","",IF($J41="Total Mensal",SUM(S$7:S40)/VLOOKUP("Total Acumulado",$J:$K,2,FALSE),IF($J41="Total Acumulado",R40+P41+IF(P$7="% Item",-1,0),0%)))</f>
        <v>#N/A</v>
      </c>
      <c r="S41" s="109" t="e">
        <f ca="1">IF($J41="","",IF($J41="Total Mensal",SUM(S$7:S40),IF($J41="Total Acumulado",SUM(S$7:S39)+Q41,IFERROR(R41*$K41,0))))</f>
        <v>#N/A</v>
      </c>
      <c r="T41" s="112" t="e">
        <f ca="1">IF($J41="","",IF($J41="Total Mensal",SUM(U$7:U40)/VLOOKUP("Total Acumulado",$J:$K,2,FALSE),IF($J41="Total Acumulado",T40+R41+IF(R$7="% Item",-1,0),0%)))</f>
        <v>#N/A</v>
      </c>
      <c r="U41" s="109" t="e">
        <f ca="1">IF($J41="","",IF($J41="Total Mensal",SUM(U$7:U40),IF($J41="Total Acumulado",SUM(U$7:U39)+S41,IFERROR(T41*$K41,0))))</f>
        <v>#N/A</v>
      </c>
      <c r="V41" s="112" t="e">
        <f ca="1">IF($J41="","",IF($J41="Total Mensal",SUM(W$7:W40)/VLOOKUP("Total Acumulado",$J:$K,2,FALSE),IF($J41="Total Acumulado",V40+T41+IF(T$7="% Item",-1,0),0%)))</f>
        <v>#N/A</v>
      </c>
      <c r="W41" s="109" t="e">
        <f ca="1">IF($J41="","",IF($J41="Total Mensal",SUM(W$7:W40),IF($J41="Total Acumulado",SUM(W$7:W39)+U41,IFERROR(V41*$K41,0))))</f>
        <v>#N/A</v>
      </c>
      <c r="X41" s="112" t="e">
        <f ca="1">IF($J41="","",IF($J41="Total Mensal",SUM(Y$7:Y40)/VLOOKUP("Total Acumulado",$J:$K,2,FALSE),IF($J41="Total Acumulado",X40+V41+IF(V$7="% Item",-1,0),0%)))</f>
        <v>#N/A</v>
      </c>
      <c r="Y41" s="109" t="e">
        <f ca="1">IF($J41="","",IF($J41="Total Mensal",SUM(Y$7:Y40),IF($J41="Total Acumulado",SUM(Y$7:Y39)+W41,IFERROR(X41*$K41,0))))</f>
        <v>#N/A</v>
      </c>
      <c r="Z41" s="112" t="e">
        <f ca="1">IF($J41="","",IF($J41="Total Mensal",SUM(AA$7:AA40)/VLOOKUP("Total Acumulado",$J:$K,2,FALSE),IF($J41="Total Acumulado",Z40+X41+IF(X$7="% Item",-1,0),0%)))</f>
        <v>#N/A</v>
      </c>
      <c r="AA41" s="109" t="e">
        <f ca="1">IF($J41="","",IF($J41="Total Mensal",SUM(AA$7:AA40),IF($J41="Total Acumulado",SUM(AA$7:AA39)+Y41,IFERROR(Z41*$K41,0))))</f>
        <v>#N/A</v>
      </c>
      <c r="AB41" s="112" t="e">
        <f ca="1">IF($J41="","",IF($J41="Total Mensal",SUM(AC$7:AC40)/VLOOKUP("Total Acumulado",$J:$K,2,FALSE),IF($J41="Total Acumulado",AB40+Z41+IF(Z$7="% Item",-1,0),0%)))</f>
        <v>#N/A</v>
      </c>
      <c r="AC41" s="109" t="e">
        <f ca="1">IF($J41="","",IF($J41="Total Mensal",SUM(AC$7:AC40),IF($J41="Total Acumulado",SUM(AC$7:AC39)+AA41,IFERROR(AB41*$K41,0))))</f>
        <v>#N/A</v>
      </c>
      <c r="AD41" s="112" t="e">
        <f ca="1">IF($J41="","",IF($J41="Total Mensal",SUM(AE$7:AE40)/VLOOKUP("Total Acumulado",$J:$K,2,FALSE),IF($J41="Total Acumulado",AD40+AB41+IF(AB$7="% Item",-1,0),0%)))</f>
        <v>#N/A</v>
      </c>
      <c r="AE41" s="109" t="e">
        <f ca="1">IF($J41="","",IF($J41="Total Mensal",SUM(AE$7:AE40),IF($J41="Total Acumulado",SUM(AE$7:AE39)+AC41,IFERROR(AD41*$K41,0))))</f>
        <v>#N/A</v>
      </c>
      <c r="AF41" s="112" t="e">
        <f ca="1">IF($J41="","",IF($J41="Total Mensal",SUM(AG$7:AG40)/VLOOKUP("Total Acumulado",$J:$K,2,FALSE),IF($J41="Total Acumulado",AF40+AD41+IF(AD$7="% Item",-1,0),0%)))</f>
        <v>#N/A</v>
      </c>
      <c r="AG41" s="109" t="e">
        <f ca="1">IF($J41="","",IF($J41="Total Mensal",SUM(AG$7:AG40),IF($J41="Total Acumulado",SUM(AG$7:AG39)+AE41,IFERROR(AF41*$K41,0))))</f>
        <v>#N/A</v>
      </c>
      <c r="AH41" s="112" t="e">
        <f ca="1">IF($J41="","",IF($J41="Total Mensal",SUM(AI$7:AI40)/VLOOKUP("Total Acumulado",$J:$K,2,FALSE),IF($J41="Total Acumulado",AH40+AF41+IF(AF$7="% Item",-1,0),0%)))</f>
        <v>#N/A</v>
      </c>
      <c r="AI41" s="109" t="e">
        <f ca="1">IF($J41="","",IF($J41="Total Mensal",SUM(AI$7:AI40),IF($J41="Total Acumulado",SUM(AI$7:AI39)+AG41,IFERROR(AH41*$K41,0))))</f>
        <v>#N/A</v>
      </c>
      <c r="AJ41" s="112" t="e">
        <f ca="1">IF($J41="","",IF($J41="Total Mensal",SUM(AK$7:AK40)/VLOOKUP("Total Acumulado",$J:$K,2,FALSE),IF($J41="Total Acumulado",AJ40+AH41+IF(AH$7="% Item",-1,0),0%)))</f>
        <v>#N/A</v>
      </c>
      <c r="AK41" s="109" t="e">
        <f ca="1">IF($J41="","",IF($J41="Total Mensal",SUM(AK$7:AK40),IF($J41="Total Acumulado",SUM(AK$7:AK39)+AI41,IFERROR(AJ41*$K41,0))))</f>
        <v>#N/A</v>
      </c>
    </row>
    <row r="42" spans="2:37" x14ac:dyDescent="0.25">
      <c r="B42" s="41" t="str">
        <f ca="1">IFERROR(IF(C41=C38,IF(B41+1&lt;='MAPA DE PREÇOS'!$H$8,B41+1,""),B41),"")</f>
        <v/>
      </c>
      <c r="C42" s="41" t="str">
        <f ca="1">IFERROR(VLOOKUP(B42,'MAPA DE PREÇOS'!B:D,2,FALSE),"")</f>
        <v/>
      </c>
      <c r="D42" s="41" t="str">
        <f ca="1">IFERROR(VLOOKUP(B42,'MAPA DE PREÇOS'!B:D,3,FALSE),"")</f>
        <v/>
      </c>
      <c r="E42" s="82" t="str">
        <f t="shared" ca="1" si="1"/>
        <v/>
      </c>
      <c r="F42" s="82" t="str">
        <f ca="1">IF($B41="","",IF($C42=$C39,INDEX('MAPA DE PREÇOS'!$H:$H,MATCH($B42,'MAPA DE PREÇOS'!$B:$B)-19),IF($C42=$C40,"Código","")))</f>
        <v/>
      </c>
      <c r="G42" s="83" t="str">
        <f ca="1">IF($B41="","",IF($C42=$C39,IF('BASE EDITAL'!$C$2="",INDEX('MAPA DE PREÇOS'!H:H,MATCH(EDITAL!B42,'MAPA DE PREÇOS'!B:B,0)+1),UPPER(INDEX('BASE EDITAL'!$C:$C,EDITAL!B42+1))),IF($C42=$C40,"Especificação do Objeto","")))</f>
        <v/>
      </c>
      <c r="H42" s="84" t="str">
        <f ca="1">IF($B41="","",IF($C42=$C39,INDEX('MAPA DE PREÇOS'!$M:$M,MATCH($B42,'MAPA DE PREÇOS'!$B:$B)-16),IF($C42=$C40,"Unidade","")))</f>
        <v/>
      </c>
      <c r="I42" s="84" t="str">
        <f ca="1">IF($B41="","",IF($C42=$C39,INDEX('MAPA DE PREÇOS'!$M:$M,MATCH($B42,'MAPA DE PREÇOS'!$B:$B)-17),IF($C42=$C40,"Quant.","")))</f>
        <v/>
      </c>
      <c r="J42" s="60" t="e">
        <f ca="1">IF(J41="Total Mensal","Total Acumulado",IF($B41="","",IF($C42=$C39,INDEX('MAPA DE PREÇOS'!$M:$M,MATCH($B42,'MAPA DE PREÇOS'!$B:$B)-19),IF($C42=$C40,"Valor Unit. (R$)",IF(AND($C42&lt;&gt;$C41,$J41&lt;&gt;""),"Total Mensal","")))))</f>
        <v>#N/A</v>
      </c>
      <c r="K42" s="75" t="e">
        <f ca="1">IF(J42="","",IF(J42="Total Mensal","-",IF(J42="Total Acumulado",SUM(K$7:K41),I42*J42)))</f>
        <v>#N/A</v>
      </c>
      <c r="L42" s="112" t="e">
        <f ca="1">IF(J42="","",IF(J42="Total Mensal","-",IF(J42="Total Acumulado",SUM(L$7:L41),K42/SUMIF(J:J,"Total Acumulado",K:K))))</f>
        <v>#N/A</v>
      </c>
      <c r="M42" s="108"/>
      <c r="N42" s="112" t="e">
        <f ca="1">IF($J42="","",IF($J42="Total Mensal",SUM(O$7:O41)/VLOOKUP("Total Acumulado",$J:$K,2,FALSE),IF($J42="Total Acumulado",N41+L42+IF(L$7="% Item",-1,0),0%)))</f>
        <v>#N/A</v>
      </c>
      <c r="O42" s="109" t="e">
        <f ca="1">IF($J42="","",IF($J42="Total Mensal",SUM(O$7:O41),IF($J42="Total Acumulado",SUM(O$7:O40)+M42,IFERROR(N42*$K42,0))))</f>
        <v>#N/A</v>
      </c>
      <c r="P42" s="112" t="e">
        <f ca="1">IF($J42="","",IF($J42="Total Mensal",SUM(Q$7:Q41)/VLOOKUP("Total Acumulado",$J:$K,2,FALSE),IF($J42="Total Acumulado",P41+N42+IF(N$7="% Item",-1,0),0%)))</f>
        <v>#N/A</v>
      </c>
      <c r="Q42" s="109" t="e">
        <f ca="1">IF($J42="","",IF($J42="Total Mensal",SUM(Q$7:Q41),IF($J42="Total Acumulado",SUM(Q$7:Q40)+O42,IFERROR(P42*$K42,0))))</f>
        <v>#N/A</v>
      </c>
      <c r="R42" s="112" t="e">
        <f ca="1">IF($J42="","",IF($J42="Total Mensal",SUM(S$7:S41)/VLOOKUP("Total Acumulado",$J:$K,2,FALSE),IF($J42="Total Acumulado",R41+P42+IF(P$7="% Item",-1,0),0%)))</f>
        <v>#N/A</v>
      </c>
      <c r="S42" s="109" t="e">
        <f ca="1">IF($J42="","",IF($J42="Total Mensal",SUM(S$7:S41),IF($J42="Total Acumulado",SUM(S$7:S40)+Q42,IFERROR(R42*$K42,0))))</f>
        <v>#N/A</v>
      </c>
      <c r="T42" s="112" t="e">
        <f ca="1">IF($J42="","",IF($J42="Total Mensal",SUM(U$7:U41)/VLOOKUP("Total Acumulado",$J:$K,2,FALSE),IF($J42="Total Acumulado",T41+R42+IF(R$7="% Item",-1,0),0%)))</f>
        <v>#N/A</v>
      </c>
      <c r="U42" s="109" t="e">
        <f ca="1">IF($J42="","",IF($J42="Total Mensal",SUM(U$7:U41),IF($J42="Total Acumulado",SUM(U$7:U40)+S42,IFERROR(T42*$K42,0))))</f>
        <v>#N/A</v>
      </c>
      <c r="V42" s="112" t="e">
        <f ca="1">IF($J42="","",IF($J42="Total Mensal",SUM(W$7:W41)/VLOOKUP("Total Acumulado",$J:$K,2,FALSE),IF($J42="Total Acumulado",V41+T42+IF(T$7="% Item",-1,0),0%)))</f>
        <v>#N/A</v>
      </c>
      <c r="W42" s="109" t="e">
        <f ca="1">IF($J42="","",IF($J42="Total Mensal",SUM(W$7:W41),IF($J42="Total Acumulado",SUM(W$7:W40)+U42,IFERROR(V42*$K42,0))))</f>
        <v>#N/A</v>
      </c>
      <c r="X42" s="112" t="e">
        <f ca="1">IF($J42="","",IF($J42="Total Mensal",SUM(Y$7:Y41)/VLOOKUP("Total Acumulado",$J:$K,2,FALSE),IF($J42="Total Acumulado",X41+V42+IF(V$7="% Item",-1,0),0%)))</f>
        <v>#N/A</v>
      </c>
      <c r="Y42" s="109" t="e">
        <f ca="1">IF($J42="","",IF($J42="Total Mensal",SUM(Y$7:Y41),IF($J42="Total Acumulado",SUM(Y$7:Y40)+W42,IFERROR(X42*$K42,0))))</f>
        <v>#N/A</v>
      </c>
      <c r="Z42" s="112" t="e">
        <f ca="1">IF($J42="","",IF($J42="Total Mensal",SUM(AA$7:AA41)/VLOOKUP("Total Acumulado",$J:$K,2,FALSE),IF($J42="Total Acumulado",Z41+X42+IF(X$7="% Item",-1,0),0%)))</f>
        <v>#N/A</v>
      </c>
      <c r="AA42" s="109" t="e">
        <f ca="1">IF($J42="","",IF($J42="Total Mensal",SUM(AA$7:AA41),IF($J42="Total Acumulado",SUM(AA$7:AA40)+Y42,IFERROR(Z42*$K42,0))))</f>
        <v>#N/A</v>
      </c>
      <c r="AB42" s="112" t="e">
        <f ca="1">IF($J42="","",IF($J42="Total Mensal",SUM(AC$7:AC41)/VLOOKUP("Total Acumulado",$J:$K,2,FALSE),IF($J42="Total Acumulado",AB41+Z42+IF(Z$7="% Item",-1,0),0%)))</f>
        <v>#N/A</v>
      </c>
      <c r="AC42" s="109" t="e">
        <f ca="1">IF($J42="","",IF($J42="Total Mensal",SUM(AC$7:AC41),IF($J42="Total Acumulado",SUM(AC$7:AC40)+AA42,IFERROR(AB42*$K42,0))))</f>
        <v>#N/A</v>
      </c>
      <c r="AD42" s="112" t="e">
        <f ca="1">IF($J42="","",IF($J42="Total Mensal",SUM(AE$7:AE41)/VLOOKUP("Total Acumulado",$J:$K,2,FALSE),IF($J42="Total Acumulado",AD41+AB42+IF(AB$7="% Item",-1,0),0%)))</f>
        <v>#N/A</v>
      </c>
      <c r="AE42" s="109" t="e">
        <f ca="1">IF($J42="","",IF($J42="Total Mensal",SUM(AE$7:AE41),IF($J42="Total Acumulado",SUM(AE$7:AE40)+AC42,IFERROR(AD42*$K42,0))))</f>
        <v>#N/A</v>
      </c>
      <c r="AF42" s="112" t="e">
        <f ca="1">IF($J42="","",IF($J42="Total Mensal",SUM(AG$7:AG41)/VLOOKUP("Total Acumulado",$J:$K,2,FALSE),IF($J42="Total Acumulado",AF41+AD42+IF(AD$7="% Item",-1,0),0%)))</f>
        <v>#N/A</v>
      </c>
      <c r="AG42" s="109" t="e">
        <f ca="1">IF($J42="","",IF($J42="Total Mensal",SUM(AG$7:AG41),IF($J42="Total Acumulado",SUM(AG$7:AG40)+AE42,IFERROR(AF42*$K42,0))))</f>
        <v>#N/A</v>
      </c>
      <c r="AH42" s="112" t="e">
        <f ca="1">IF($J42="","",IF($J42="Total Mensal",SUM(AI$7:AI41)/VLOOKUP("Total Acumulado",$J:$K,2,FALSE),IF($J42="Total Acumulado",AH41+AF42+IF(AF$7="% Item",-1,0),0%)))</f>
        <v>#N/A</v>
      </c>
      <c r="AI42" s="109" t="e">
        <f ca="1">IF($J42="","",IF($J42="Total Mensal",SUM(AI$7:AI41),IF($J42="Total Acumulado",SUM(AI$7:AI40)+AG42,IFERROR(AH42*$K42,0))))</f>
        <v>#N/A</v>
      </c>
      <c r="AJ42" s="112" t="e">
        <f ca="1">IF($J42="","",IF($J42="Total Mensal",SUM(AK$7:AK41)/VLOOKUP("Total Acumulado",$J:$K,2,FALSE),IF($J42="Total Acumulado",AJ41+AH42+IF(AH$7="% Item",-1,0),0%)))</f>
        <v>#N/A</v>
      </c>
      <c r="AK42" s="109" t="e">
        <f ca="1">IF($J42="","",IF($J42="Total Mensal",SUM(AK$7:AK41),IF($J42="Total Acumulado",SUM(AK$7:AK40)+AI42,IFERROR(AJ42*$K42,0))))</f>
        <v>#N/A</v>
      </c>
    </row>
    <row r="43" spans="2:37" x14ac:dyDescent="0.25">
      <c r="B43" s="41" t="str">
        <f ca="1">IFERROR(IF(C42=C39,IF(B42+1&lt;='MAPA DE PREÇOS'!$H$8,B42+1,""),B42),"")</f>
        <v/>
      </c>
      <c r="C43" s="41" t="str">
        <f ca="1">IFERROR(VLOOKUP(B43,'MAPA DE PREÇOS'!B:D,2,FALSE),"")</f>
        <v/>
      </c>
      <c r="D43" s="41" t="str">
        <f ca="1">IFERROR(VLOOKUP(B43,'MAPA DE PREÇOS'!B:D,3,FALSE),"")</f>
        <v/>
      </c>
      <c r="E43" s="82" t="str">
        <f t="shared" ca="1" si="1"/>
        <v/>
      </c>
      <c r="F43" s="82" t="str">
        <f ca="1">IF($B42="","",IF($C43=$C40,INDEX('MAPA DE PREÇOS'!$H:$H,MATCH($B43,'MAPA DE PREÇOS'!$B:$B)-19),IF($C43=$C41,"Código","")))</f>
        <v/>
      </c>
      <c r="G43" s="83" t="str">
        <f ca="1">IF($B42="","",IF($C43=$C40,IF('BASE EDITAL'!$C$2="",INDEX('MAPA DE PREÇOS'!H:H,MATCH(EDITAL!B43,'MAPA DE PREÇOS'!B:B,0)+1),UPPER(INDEX('BASE EDITAL'!$C:$C,EDITAL!B43+1))),IF($C43=$C41,"Especificação do Objeto","")))</f>
        <v/>
      </c>
      <c r="H43" s="84" t="str">
        <f ca="1">IF($B42="","",IF($C43=$C40,INDEX('MAPA DE PREÇOS'!$M:$M,MATCH($B43,'MAPA DE PREÇOS'!$B:$B)-16),IF($C43=$C41,"Unidade","")))</f>
        <v/>
      </c>
      <c r="I43" s="84" t="str">
        <f ca="1">IF($B42="","",IF($C43=$C40,INDEX('MAPA DE PREÇOS'!$M:$M,MATCH($B43,'MAPA DE PREÇOS'!$B:$B)-17),IF($C43=$C41,"Quant.","")))</f>
        <v/>
      </c>
      <c r="J43" s="60" t="e">
        <f ca="1">IF(J42="Total Mensal","Total Acumulado",IF($B42="","",IF($C43=$C40,INDEX('MAPA DE PREÇOS'!$M:$M,MATCH($B43,'MAPA DE PREÇOS'!$B:$B)-19),IF($C43=$C41,"Valor Unit. (R$)",IF(AND($C43&lt;&gt;$C42,$J42&lt;&gt;""),"Total Mensal","")))))</f>
        <v>#N/A</v>
      </c>
      <c r="K43" s="75" t="e">
        <f ca="1">IF(J43="","",IF(J43="Total Mensal","-",IF(J43="Total Acumulado",SUM(K$7:K42),I43*J43)))</f>
        <v>#N/A</v>
      </c>
      <c r="L43" s="112" t="e">
        <f ca="1">IF(J43="","",IF(J43="Total Mensal","-",IF(J43="Total Acumulado",SUM(L$7:L42),K43/SUMIF(J:J,"Total Acumulado",K:K))))</f>
        <v>#N/A</v>
      </c>
      <c r="M43" s="108"/>
      <c r="N43" s="112" t="e">
        <f ca="1">IF($J43="","",IF($J43="Total Mensal",SUM(O$7:O42)/VLOOKUP("Total Acumulado",$J:$K,2,FALSE),IF($J43="Total Acumulado",N42+L43+IF(L$7="% Item",-1,0),0%)))</f>
        <v>#N/A</v>
      </c>
      <c r="O43" s="109" t="e">
        <f ca="1">IF($J43="","",IF($J43="Total Mensal",SUM(O$7:O42),IF($J43="Total Acumulado",SUM(O$7:O41)+M43,IFERROR(N43*$K43,0))))</f>
        <v>#N/A</v>
      </c>
      <c r="P43" s="112" t="e">
        <f ca="1">IF($J43="","",IF($J43="Total Mensal",SUM(Q$7:Q42)/VLOOKUP("Total Acumulado",$J:$K,2,FALSE),IF($J43="Total Acumulado",P42+N43+IF(N$7="% Item",-1,0),0%)))</f>
        <v>#N/A</v>
      </c>
      <c r="Q43" s="109" t="e">
        <f ca="1">IF($J43="","",IF($J43="Total Mensal",SUM(Q$7:Q42),IF($J43="Total Acumulado",SUM(Q$7:Q41)+O43,IFERROR(P43*$K43,0))))</f>
        <v>#N/A</v>
      </c>
      <c r="R43" s="112" t="e">
        <f ca="1">IF($J43="","",IF($J43="Total Mensal",SUM(S$7:S42)/VLOOKUP("Total Acumulado",$J:$K,2,FALSE),IF($J43="Total Acumulado",R42+P43+IF(P$7="% Item",-1,0),0%)))</f>
        <v>#N/A</v>
      </c>
      <c r="S43" s="109" t="e">
        <f ca="1">IF($J43="","",IF($J43="Total Mensal",SUM(S$7:S42),IF($J43="Total Acumulado",SUM(S$7:S41)+Q43,IFERROR(R43*$K43,0))))</f>
        <v>#N/A</v>
      </c>
      <c r="T43" s="112" t="e">
        <f ca="1">IF($J43="","",IF($J43="Total Mensal",SUM(U$7:U42)/VLOOKUP("Total Acumulado",$J:$K,2,FALSE),IF($J43="Total Acumulado",T42+R43+IF(R$7="% Item",-1,0),0%)))</f>
        <v>#N/A</v>
      </c>
      <c r="U43" s="109" t="e">
        <f ca="1">IF($J43="","",IF($J43="Total Mensal",SUM(U$7:U42),IF($J43="Total Acumulado",SUM(U$7:U41)+S43,IFERROR(T43*$K43,0))))</f>
        <v>#N/A</v>
      </c>
      <c r="V43" s="112" t="e">
        <f ca="1">IF($J43="","",IF($J43="Total Mensal",SUM(W$7:W42)/VLOOKUP("Total Acumulado",$J:$K,2,FALSE),IF($J43="Total Acumulado",V42+T43+IF(T$7="% Item",-1,0),0%)))</f>
        <v>#N/A</v>
      </c>
      <c r="W43" s="109" t="e">
        <f ca="1">IF($J43="","",IF($J43="Total Mensal",SUM(W$7:W42),IF($J43="Total Acumulado",SUM(W$7:W41)+U43,IFERROR(V43*$K43,0))))</f>
        <v>#N/A</v>
      </c>
      <c r="X43" s="112" t="e">
        <f ca="1">IF($J43="","",IF($J43="Total Mensal",SUM(Y$7:Y42)/VLOOKUP("Total Acumulado",$J:$K,2,FALSE),IF($J43="Total Acumulado",X42+V43+IF(V$7="% Item",-1,0),0%)))</f>
        <v>#N/A</v>
      </c>
      <c r="Y43" s="109" t="e">
        <f ca="1">IF($J43="","",IF($J43="Total Mensal",SUM(Y$7:Y42),IF($J43="Total Acumulado",SUM(Y$7:Y41)+W43,IFERROR(X43*$K43,0))))</f>
        <v>#N/A</v>
      </c>
      <c r="Z43" s="112" t="e">
        <f ca="1">IF($J43="","",IF($J43="Total Mensal",SUM(AA$7:AA42)/VLOOKUP("Total Acumulado",$J:$K,2,FALSE),IF($J43="Total Acumulado",Z42+X43+IF(X$7="% Item",-1,0),0%)))</f>
        <v>#N/A</v>
      </c>
      <c r="AA43" s="109" t="e">
        <f ca="1">IF($J43="","",IF($J43="Total Mensal",SUM(AA$7:AA42),IF($J43="Total Acumulado",SUM(AA$7:AA41)+Y43,IFERROR(Z43*$K43,0))))</f>
        <v>#N/A</v>
      </c>
      <c r="AB43" s="112" t="e">
        <f ca="1">IF($J43="","",IF($J43="Total Mensal",SUM(AC$7:AC42)/VLOOKUP("Total Acumulado",$J:$K,2,FALSE),IF($J43="Total Acumulado",AB42+Z43+IF(Z$7="% Item",-1,0),0%)))</f>
        <v>#N/A</v>
      </c>
      <c r="AC43" s="109" t="e">
        <f ca="1">IF($J43="","",IF($J43="Total Mensal",SUM(AC$7:AC42),IF($J43="Total Acumulado",SUM(AC$7:AC41)+AA43,IFERROR(AB43*$K43,0))))</f>
        <v>#N/A</v>
      </c>
      <c r="AD43" s="112" t="e">
        <f ca="1">IF($J43="","",IF($J43="Total Mensal",SUM(AE$7:AE42)/VLOOKUP("Total Acumulado",$J:$K,2,FALSE),IF($J43="Total Acumulado",AD42+AB43+IF(AB$7="% Item",-1,0),0%)))</f>
        <v>#N/A</v>
      </c>
      <c r="AE43" s="109" t="e">
        <f ca="1">IF($J43="","",IF($J43="Total Mensal",SUM(AE$7:AE42),IF($J43="Total Acumulado",SUM(AE$7:AE41)+AC43,IFERROR(AD43*$K43,0))))</f>
        <v>#N/A</v>
      </c>
      <c r="AF43" s="112" t="e">
        <f ca="1">IF($J43="","",IF($J43="Total Mensal",SUM(AG$7:AG42)/VLOOKUP("Total Acumulado",$J:$K,2,FALSE),IF($J43="Total Acumulado",AF42+AD43+IF(AD$7="% Item",-1,0),0%)))</f>
        <v>#N/A</v>
      </c>
      <c r="AG43" s="109" t="e">
        <f ca="1">IF($J43="","",IF($J43="Total Mensal",SUM(AG$7:AG42),IF($J43="Total Acumulado",SUM(AG$7:AG41)+AE43,IFERROR(AF43*$K43,0))))</f>
        <v>#N/A</v>
      </c>
      <c r="AH43" s="112" t="e">
        <f ca="1">IF($J43="","",IF($J43="Total Mensal",SUM(AI$7:AI42)/VLOOKUP("Total Acumulado",$J:$K,2,FALSE),IF($J43="Total Acumulado",AH42+AF43+IF(AF$7="% Item",-1,0),0%)))</f>
        <v>#N/A</v>
      </c>
      <c r="AI43" s="109" t="e">
        <f ca="1">IF($J43="","",IF($J43="Total Mensal",SUM(AI$7:AI42),IF($J43="Total Acumulado",SUM(AI$7:AI41)+AG43,IFERROR(AH43*$K43,0))))</f>
        <v>#N/A</v>
      </c>
      <c r="AJ43" s="112" t="e">
        <f ca="1">IF($J43="","",IF($J43="Total Mensal",SUM(AK$7:AK42)/VLOOKUP("Total Acumulado",$J:$K,2,FALSE),IF($J43="Total Acumulado",AJ42+AH43+IF(AH$7="% Item",-1,0),0%)))</f>
        <v>#N/A</v>
      </c>
      <c r="AK43" s="109" t="e">
        <f ca="1">IF($J43="","",IF($J43="Total Mensal",SUM(AK$7:AK42),IF($J43="Total Acumulado",SUM(AK$7:AK41)+AI43,IFERROR(AJ43*$K43,0))))</f>
        <v>#N/A</v>
      </c>
    </row>
    <row r="44" spans="2:37" x14ac:dyDescent="0.25">
      <c r="B44" s="41" t="str">
        <f ca="1">IFERROR(IF(C43=C40,IF(B43+1&lt;='MAPA DE PREÇOS'!$H$8,B43+1,""),B43),"")</f>
        <v/>
      </c>
      <c r="C44" s="41" t="str">
        <f ca="1">IFERROR(VLOOKUP(B44,'MAPA DE PREÇOS'!B:D,2,FALSE),"")</f>
        <v/>
      </c>
      <c r="D44" s="41" t="str">
        <f ca="1">IFERROR(VLOOKUP(B44,'MAPA DE PREÇOS'!B:D,3,FALSE),"")</f>
        <v/>
      </c>
      <c r="E44" s="82" t="str">
        <f t="shared" ca="1" si="1"/>
        <v/>
      </c>
      <c r="F44" s="82" t="str">
        <f ca="1">IF($B43="","",IF($C44=$C41,INDEX('MAPA DE PREÇOS'!$H:$H,MATCH($B44,'MAPA DE PREÇOS'!$B:$B)-19),IF($C44=$C42,"Código","")))</f>
        <v/>
      </c>
      <c r="G44" s="83" t="str">
        <f ca="1">IF($B43="","",IF($C44=$C41,IF('BASE EDITAL'!$C$2="",INDEX('MAPA DE PREÇOS'!H:H,MATCH(EDITAL!B44,'MAPA DE PREÇOS'!B:B,0)+1),UPPER(INDEX('BASE EDITAL'!$C:$C,EDITAL!B44+1))),IF($C44=$C42,"Especificação do Objeto","")))</f>
        <v/>
      </c>
      <c r="H44" s="84" t="str">
        <f ca="1">IF($B43="","",IF($C44=$C41,INDEX('MAPA DE PREÇOS'!$M:$M,MATCH($B44,'MAPA DE PREÇOS'!$B:$B)-16),IF($C44=$C42,"Unidade","")))</f>
        <v/>
      </c>
      <c r="I44" s="84" t="str">
        <f ca="1">IF($B43="","",IF($C44=$C41,INDEX('MAPA DE PREÇOS'!$M:$M,MATCH($B44,'MAPA DE PREÇOS'!$B:$B)-17),IF($C44=$C42,"Quant.","")))</f>
        <v/>
      </c>
      <c r="J44" s="60" t="e">
        <f ca="1">IF(J43="Total Mensal","Total Acumulado",IF($B43="","",IF($C44=$C41,INDEX('MAPA DE PREÇOS'!$M:$M,MATCH($B44,'MAPA DE PREÇOS'!$B:$B)-19),IF($C44=$C42,"Valor Unit. (R$)",IF(AND($C44&lt;&gt;$C43,$J43&lt;&gt;""),"Total Mensal","")))))</f>
        <v>#N/A</v>
      </c>
      <c r="K44" s="75" t="e">
        <f ca="1">IF(J44="","",IF(J44="Total Mensal","-",IF(J44="Total Acumulado",SUM(K$7:K43),I44*J44)))</f>
        <v>#N/A</v>
      </c>
      <c r="L44" s="112" t="e">
        <f ca="1">IF(J44="","",IF(J44="Total Mensal","-",IF(J44="Total Acumulado",SUM(L$7:L43),K44/SUMIF(J:J,"Total Acumulado",K:K))))</f>
        <v>#N/A</v>
      </c>
      <c r="M44" s="108"/>
      <c r="N44" s="112" t="e">
        <f ca="1">IF($J44="","",IF($J44="Total Mensal",SUM(O$7:O43)/VLOOKUP("Total Acumulado",$J:$K,2,FALSE),IF($J44="Total Acumulado",N43+L44+IF(L$7="% Item",-1,0),0%)))</f>
        <v>#N/A</v>
      </c>
      <c r="O44" s="109" t="e">
        <f ca="1">IF($J44="","",IF($J44="Total Mensal",SUM(O$7:O43),IF($J44="Total Acumulado",SUM(O$7:O42)+M44,IFERROR(N44*$K44,0))))</f>
        <v>#N/A</v>
      </c>
      <c r="P44" s="112" t="e">
        <f ca="1">IF($J44="","",IF($J44="Total Mensal",SUM(Q$7:Q43)/VLOOKUP("Total Acumulado",$J:$K,2,FALSE),IF($J44="Total Acumulado",P43+N44+IF(N$7="% Item",-1,0),0%)))</f>
        <v>#N/A</v>
      </c>
      <c r="Q44" s="109" t="e">
        <f ca="1">IF($J44="","",IF($J44="Total Mensal",SUM(Q$7:Q43),IF($J44="Total Acumulado",SUM(Q$7:Q42)+O44,IFERROR(P44*$K44,0))))</f>
        <v>#N/A</v>
      </c>
      <c r="R44" s="112" t="e">
        <f ca="1">IF($J44="","",IF($J44="Total Mensal",SUM(S$7:S43)/VLOOKUP("Total Acumulado",$J:$K,2,FALSE),IF($J44="Total Acumulado",R43+P44+IF(P$7="% Item",-1,0),0%)))</f>
        <v>#N/A</v>
      </c>
      <c r="S44" s="109" t="e">
        <f ca="1">IF($J44="","",IF($J44="Total Mensal",SUM(S$7:S43),IF($J44="Total Acumulado",SUM(S$7:S42)+Q44,IFERROR(R44*$K44,0))))</f>
        <v>#N/A</v>
      </c>
      <c r="T44" s="112" t="e">
        <f ca="1">IF($J44="","",IF($J44="Total Mensal",SUM(U$7:U43)/VLOOKUP("Total Acumulado",$J:$K,2,FALSE),IF($J44="Total Acumulado",T43+R44+IF(R$7="% Item",-1,0),0%)))</f>
        <v>#N/A</v>
      </c>
      <c r="U44" s="109" t="e">
        <f ca="1">IF($J44="","",IF($J44="Total Mensal",SUM(U$7:U43),IF($J44="Total Acumulado",SUM(U$7:U42)+S44,IFERROR(T44*$K44,0))))</f>
        <v>#N/A</v>
      </c>
      <c r="V44" s="112" t="e">
        <f ca="1">IF($J44="","",IF($J44="Total Mensal",SUM(W$7:W43)/VLOOKUP("Total Acumulado",$J:$K,2,FALSE),IF($J44="Total Acumulado",V43+T44+IF(T$7="% Item",-1,0),0%)))</f>
        <v>#N/A</v>
      </c>
      <c r="W44" s="109" t="e">
        <f ca="1">IF($J44="","",IF($J44="Total Mensal",SUM(W$7:W43),IF($J44="Total Acumulado",SUM(W$7:W42)+U44,IFERROR(V44*$K44,0))))</f>
        <v>#N/A</v>
      </c>
      <c r="X44" s="112" t="e">
        <f ca="1">IF($J44="","",IF($J44="Total Mensal",SUM(Y$7:Y43)/VLOOKUP("Total Acumulado",$J:$K,2,FALSE),IF($J44="Total Acumulado",X43+V44+IF(V$7="% Item",-1,0),0%)))</f>
        <v>#N/A</v>
      </c>
      <c r="Y44" s="109" t="e">
        <f ca="1">IF($J44="","",IF($J44="Total Mensal",SUM(Y$7:Y43),IF($J44="Total Acumulado",SUM(Y$7:Y42)+W44,IFERROR(X44*$K44,0))))</f>
        <v>#N/A</v>
      </c>
      <c r="Z44" s="112" t="e">
        <f ca="1">IF($J44="","",IF($J44="Total Mensal",SUM(AA$7:AA43)/VLOOKUP("Total Acumulado",$J:$K,2,FALSE),IF($J44="Total Acumulado",Z43+X44+IF(X$7="% Item",-1,0),0%)))</f>
        <v>#N/A</v>
      </c>
      <c r="AA44" s="109" t="e">
        <f ca="1">IF($J44="","",IF($J44="Total Mensal",SUM(AA$7:AA43),IF($J44="Total Acumulado",SUM(AA$7:AA42)+Y44,IFERROR(Z44*$K44,0))))</f>
        <v>#N/A</v>
      </c>
      <c r="AB44" s="112" t="e">
        <f ca="1">IF($J44="","",IF($J44="Total Mensal",SUM(AC$7:AC43)/VLOOKUP("Total Acumulado",$J:$K,2,FALSE),IF($J44="Total Acumulado",AB43+Z44+IF(Z$7="% Item",-1,0),0%)))</f>
        <v>#N/A</v>
      </c>
      <c r="AC44" s="109" t="e">
        <f ca="1">IF($J44="","",IF($J44="Total Mensal",SUM(AC$7:AC43),IF($J44="Total Acumulado",SUM(AC$7:AC42)+AA44,IFERROR(AB44*$K44,0))))</f>
        <v>#N/A</v>
      </c>
      <c r="AD44" s="112" t="e">
        <f ca="1">IF($J44="","",IF($J44="Total Mensal",SUM(AE$7:AE43)/VLOOKUP("Total Acumulado",$J:$K,2,FALSE),IF($J44="Total Acumulado",AD43+AB44+IF(AB$7="% Item",-1,0),0%)))</f>
        <v>#N/A</v>
      </c>
      <c r="AE44" s="109" t="e">
        <f ca="1">IF($J44="","",IF($J44="Total Mensal",SUM(AE$7:AE43),IF($J44="Total Acumulado",SUM(AE$7:AE42)+AC44,IFERROR(AD44*$K44,0))))</f>
        <v>#N/A</v>
      </c>
      <c r="AF44" s="112" t="e">
        <f ca="1">IF($J44="","",IF($J44="Total Mensal",SUM(AG$7:AG43)/VLOOKUP("Total Acumulado",$J:$K,2,FALSE),IF($J44="Total Acumulado",AF43+AD44+IF(AD$7="% Item",-1,0),0%)))</f>
        <v>#N/A</v>
      </c>
      <c r="AG44" s="109" t="e">
        <f ca="1">IF($J44="","",IF($J44="Total Mensal",SUM(AG$7:AG43),IF($J44="Total Acumulado",SUM(AG$7:AG42)+AE44,IFERROR(AF44*$K44,0))))</f>
        <v>#N/A</v>
      </c>
      <c r="AH44" s="112" t="e">
        <f ca="1">IF($J44="","",IF($J44="Total Mensal",SUM(AI$7:AI43)/VLOOKUP("Total Acumulado",$J:$K,2,FALSE),IF($J44="Total Acumulado",AH43+AF44+IF(AF$7="% Item",-1,0),0%)))</f>
        <v>#N/A</v>
      </c>
      <c r="AI44" s="109" t="e">
        <f ca="1">IF($J44="","",IF($J44="Total Mensal",SUM(AI$7:AI43),IF($J44="Total Acumulado",SUM(AI$7:AI42)+AG44,IFERROR(AH44*$K44,0))))</f>
        <v>#N/A</v>
      </c>
      <c r="AJ44" s="112" t="e">
        <f ca="1">IF($J44="","",IF($J44="Total Mensal",SUM(AK$7:AK43)/VLOOKUP("Total Acumulado",$J:$K,2,FALSE),IF($J44="Total Acumulado",AJ43+AH44+IF(AH$7="% Item",-1,0),0%)))</f>
        <v>#N/A</v>
      </c>
      <c r="AK44" s="109" t="e">
        <f ca="1">IF($J44="","",IF($J44="Total Mensal",SUM(AK$7:AK43),IF($J44="Total Acumulado",SUM(AK$7:AK42)+AI44,IFERROR(AJ44*$K44,0))))</f>
        <v>#N/A</v>
      </c>
    </row>
    <row r="45" spans="2:37" x14ac:dyDescent="0.25">
      <c r="B45" s="41" t="str">
        <f ca="1">IFERROR(IF(C44=C41,IF(B44+1&lt;='MAPA DE PREÇOS'!$H$8,B44+1,""),B44),"")</f>
        <v/>
      </c>
      <c r="C45" s="41" t="str">
        <f ca="1">IFERROR(VLOOKUP(B45,'MAPA DE PREÇOS'!B:D,2,FALSE),"")</f>
        <v/>
      </c>
      <c r="D45" s="41" t="str">
        <f ca="1">IFERROR(VLOOKUP(B45,'MAPA DE PREÇOS'!B:D,3,FALSE),"")</f>
        <v/>
      </c>
      <c r="E45" s="82" t="str">
        <f t="shared" ca="1" si="1"/>
        <v/>
      </c>
      <c r="F45" s="82" t="str">
        <f ca="1">IF($B44="","",IF($C45=$C42,INDEX('MAPA DE PREÇOS'!$H:$H,MATCH($B45,'MAPA DE PREÇOS'!$B:$B)-19),IF($C45=$C43,"Código","")))</f>
        <v/>
      </c>
      <c r="G45" s="83" t="str">
        <f ca="1">IF($B44="","",IF($C45=$C42,IF('BASE EDITAL'!$C$2="",INDEX('MAPA DE PREÇOS'!H:H,MATCH(EDITAL!B45,'MAPA DE PREÇOS'!B:B,0)+1),UPPER(INDEX('BASE EDITAL'!$C:$C,EDITAL!B45+1))),IF($C45=$C43,"Especificação do Objeto","")))</f>
        <v/>
      </c>
      <c r="H45" s="84" t="str">
        <f ca="1">IF($B44="","",IF($C45=$C42,INDEX('MAPA DE PREÇOS'!$M:$M,MATCH($B45,'MAPA DE PREÇOS'!$B:$B)-16),IF($C45=$C43,"Unidade","")))</f>
        <v/>
      </c>
      <c r="I45" s="84" t="str">
        <f ca="1">IF($B44="","",IF($C45=$C42,INDEX('MAPA DE PREÇOS'!$M:$M,MATCH($B45,'MAPA DE PREÇOS'!$B:$B)-17),IF($C45=$C43,"Quant.","")))</f>
        <v/>
      </c>
      <c r="J45" s="60" t="e">
        <f ca="1">IF(J44="Total Mensal","Total Acumulado",IF($B44="","",IF($C45=$C42,INDEX('MAPA DE PREÇOS'!$M:$M,MATCH($B45,'MAPA DE PREÇOS'!$B:$B)-19),IF($C45=$C43,"Valor Unit. (R$)",IF(AND($C45&lt;&gt;$C44,$J44&lt;&gt;""),"Total Mensal","")))))</f>
        <v>#N/A</v>
      </c>
      <c r="K45" s="75" t="e">
        <f ca="1">IF(J45="","",IF(J45="Total Mensal","-",IF(J45="Total Acumulado",SUM(K$7:K44),I45*J45)))</f>
        <v>#N/A</v>
      </c>
      <c r="L45" s="112" t="e">
        <f ca="1">IF(J45="","",IF(J45="Total Mensal","-",IF(J45="Total Acumulado",SUM(L$7:L44),K45/SUMIF(J:J,"Total Acumulado",K:K))))</f>
        <v>#N/A</v>
      </c>
      <c r="M45" s="108"/>
      <c r="N45" s="112" t="e">
        <f ca="1">IF($J45="","",IF($J45="Total Mensal",SUM(O$7:O44)/VLOOKUP("Total Acumulado",$J:$K,2,FALSE),IF($J45="Total Acumulado",N44+L45+IF(L$7="% Item",-1,0),0%)))</f>
        <v>#N/A</v>
      </c>
      <c r="O45" s="109" t="e">
        <f ca="1">IF($J45="","",IF($J45="Total Mensal",SUM(O$7:O44),IF($J45="Total Acumulado",SUM(O$7:O43)+M45,IFERROR(N45*$K45,0))))</f>
        <v>#N/A</v>
      </c>
      <c r="P45" s="112" t="e">
        <f ca="1">IF($J45="","",IF($J45="Total Mensal",SUM(Q$7:Q44)/VLOOKUP("Total Acumulado",$J:$K,2,FALSE),IF($J45="Total Acumulado",P44+N45+IF(N$7="% Item",-1,0),0%)))</f>
        <v>#N/A</v>
      </c>
      <c r="Q45" s="109" t="e">
        <f ca="1">IF($J45="","",IF($J45="Total Mensal",SUM(Q$7:Q44),IF($J45="Total Acumulado",SUM(Q$7:Q43)+O45,IFERROR(P45*$K45,0))))</f>
        <v>#N/A</v>
      </c>
      <c r="R45" s="112" t="e">
        <f ca="1">IF($J45="","",IF($J45="Total Mensal",SUM(S$7:S44)/VLOOKUP("Total Acumulado",$J:$K,2,FALSE),IF($J45="Total Acumulado",R44+P45+IF(P$7="% Item",-1,0),0%)))</f>
        <v>#N/A</v>
      </c>
      <c r="S45" s="109" t="e">
        <f ca="1">IF($J45="","",IF($J45="Total Mensal",SUM(S$7:S44),IF($J45="Total Acumulado",SUM(S$7:S43)+Q45,IFERROR(R45*$K45,0))))</f>
        <v>#N/A</v>
      </c>
      <c r="T45" s="112" t="e">
        <f ca="1">IF($J45="","",IF($J45="Total Mensal",SUM(U$7:U44)/VLOOKUP("Total Acumulado",$J:$K,2,FALSE),IF($J45="Total Acumulado",T44+R45+IF(R$7="% Item",-1,0),0%)))</f>
        <v>#N/A</v>
      </c>
      <c r="U45" s="109" t="e">
        <f ca="1">IF($J45="","",IF($J45="Total Mensal",SUM(U$7:U44),IF($J45="Total Acumulado",SUM(U$7:U43)+S45,IFERROR(T45*$K45,0))))</f>
        <v>#N/A</v>
      </c>
      <c r="V45" s="112" t="e">
        <f ca="1">IF($J45="","",IF($J45="Total Mensal",SUM(W$7:W44)/VLOOKUP("Total Acumulado",$J:$K,2,FALSE),IF($J45="Total Acumulado",V44+T45+IF(T$7="% Item",-1,0),0%)))</f>
        <v>#N/A</v>
      </c>
      <c r="W45" s="109" t="e">
        <f ca="1">IF($J45="","",IF($J45="Total Mensal",SUM(W$7:W44),IF($J45="Total Acumulado",SUM(W$7:W43)+U45,IFERROR(V45*$K45,0))))</f>
        <v>#N/A</v>
      </c>
      <c r="X45" s="112" t="e">
        <f ca="1">IF($J45="","",IF($J45="Total Mensal",SUM(Y$7:Y44)/VLOOKUP("Total Acumulado",$J:$K,2,FALSE),IF($J45="Total Acumulado",X44+V45+IF(V$7="% Item",-1,0),0%)))</f>
        <v>#N/A</v>
      </c>
      <c r="Y45" s="109" t="e">
        <f ca="1">IF($J45="","",IF($J45="Total Mensal",SUM(Y$7:Y44),IF($J45="Total Acumulado",SUM(Y$7:Y43)+W45,IFERROR(X45*$K45,0))))</f>
        <v>#N/A</v>
      </c>
      <c r="Z45" s="112" t="e">
        <f ca="1">IF($J45="","",IF($J45="Total Mensal",SUM(AA$7:AA44)/VLOOKUP("Total Acumulado",$J:$K,2,FALSE),IF($J45="Total Acumulado",Z44+X45+IF(X$7="% Item",-1,0),0%)))</f>
        <v>#N/A</v>
      </c>
      <c r="AA45" s="109" t="e">
        <f ca="1">IF($J45="","",IF($J45="Total Mensal",SUM(AA$7:AA44),IF($J45="Total Acumulado",SUM(AA$7:AA43)+Y45,IFERROR(Z45*$K45,0))))</f>
        <v>#N/A</v>
      </c>
      <c r="AB45" s="112" t="e">
        <f ca="1">IF($J45="","",IF($J45="Total Mensal",SUM(AC$7:AC44)/VLOOKUP("Total Acumulado",$J:$K,2,FALSE),IF($J45="Total Acumulado",AB44+Z45+IF(Z$7="% Item",-1,0),0%)))</f>
        <v>#N/A</v>
      </c>
      <c r="AC45" s="109" t="e">
        <f ca="1">IF($J45="","",IF($J45="Total Mensal",SUM(AC$7:AC44),IF($J45="Total Acumulado",SUM(AC$7:AC43)+AA45,IFERROR(AB45*$K45,0))))</f>
        <v>#N/A</v>
      </c>
      <c r="AD45" s="112" t="e">
        <f ca="1">IF($J45="","",IF($J45="Total Mensal",SUM(AE$7:AE44)/VLOOKUP("Total Acumulado",$J:$K,2,FALSE),IF($J45="Total Acumulado",AD44+AB45+IF(AB$7="% Item",-1,0),0%)))</f>
        <v>#N/A</v>
      </c>
      <c r="AE45" s="109" t="e">
        <f ca="1">IF($J45="","",IF($J45="Total Mensal",SUM(AE$7:AE44),IF($J45="Total Acumulado",SUM(AE$7:AE43)+AC45,IFERROR(AD45*$K45,0))))</f>
        <v>#N/A</v>
      </c>
      <c r="AF45" s="112" t="e">
        <f ca="1">IF($J45="","",IF($J45="Total Mensal",SUM(AG$7:AG44)/VLOOKUP("Total Acumulado",$J:$K,2,FALSE),IF($J45="Total Acumulado",AF44+AD45+IF(AD$7="% Item",-1,0),0%)))</f>
        <v>#N/A</v>
      </c>
      <c r="AG45" s="109" t="e">
        <f ca="1">IF($J45="","",IF($J45="Total Mensal",SUM(AG$7:AG44),IF($J45="Total Acumulado",SUM(AG$7:AG43)+AE45,IFERROR(AF45*$K45,0))))</f>
        <v>#N/A</v>
      </c>
      <c r="AH45" s="112" t="e">
        <f ca="1">IF($J45="","",IF($J45="Total Mensal",SUM(AI$7:AI44)/VLOOKUP("Total Acumulado",$J:$K,2,FALSE),IF($J45="Total Acumulado",AH44+AF45+IF(AF$7="% Item",-1,0),0%)))</f>
        <v>#N/A</v>
      </c>
      <c r="AI45" s="109" t="e">
        <f ca="1">IF($J45="","",IF($J45="Total Mensal",SUM(AI$7:AI44),IF($J45="Total Acumulado",SUM(AI$7:AI43)+AG45,IFERROR(AH45*$K45,0))))</f>
        <v>#N/A</v>
      </c>
      <c r="AJ45" s="112" t="e">
        <f ca="1">IF($J45="","",IF($J45="Total Mensal",SUM(AK$7:AK44)/VLOOKUP("Total Acumulado",$J:$K,2,FALSE),IF($J45="Total Acumulado",AJ44+AH45+IF(AH$7="% Item",-1,0),0%)))</f>
        <v>#N/A</v>
      </c>
      <c r="AK45" s="109" t="e">
        <f ca="1">IF($J45="","",IF($J45="Total Mensal",SUM(AK$7:AK44),IF($J45="Total Acumulado",SUM(AK$7:AK43)+AI45,IFERROR(AJ45*$K45,0))))</f>
        <v>#N/A</v>
      </c>
    </row>
    <row r="46" spans="2:37" x14ac:dyDescent="0.25">
      <c r="B46" s="41" t="str">
        <f ca="1">IFERROR(IF(C45=C42,IF(B45+1&lt;='MAPA DE PREÇOS'!$H$8,B45+1,""),B45),"")</f>
        <v/>
      </c>
      <c r="C46" s="41" t="str">
        <f ca="1">IFERROR(VLOOKUP(B46,'MAPA DE PREÇOS'!B:D,2,FALSE),"")</f>
        <v/>
      </c>
      <c r="D46" s="41" t="str">
        <f ca="1">IFERROR(VLOOKUP(B46,'MAPA DE PREÇOS'!B:D,3,FALSE),"")</f>
        <v/>
      </c>
      <c r="E46" s="82" t="str">
        <f t="shared" ca="1" si="1"/>
        <v/>
      </c>
      <c r="F46" s="82" t="str">
        <f ca="1">IF($B45="","",IF($C46=$C43,INDEX('MAPA DE PREÇOS'!$H:$H,MATCH($B46,'MAPA DE PREÇOS'!$B:$B)-19),IF($C46=$C44,"Código","")))</f>
        <v/>
      </c>
      <c r="G46" s="83" t="str">
        <f ca="1">IF($B45="","",IF($C46=$C43,IF('BASE EDITAL'!$C$2="",INDEX('MAPA DE PREÇOS'!H:H,MATCH(EDITAL!B46,'MAPA DE PREÇOS'!B:B,0)+1),UPPER(INDEX('BASE EDITAL'!$C:$C,EDITAL!B46+1))),IF($C46=$C44,"Especificação do Objeto","")))</f>
        <v/>
      </c>
      <c r="H46" s="84" t="str">
        <f ca="1">IF($B45="","",IF($C46=$C43,INDEX('MAPA DE PREÇOS'!$M:$M,MATCH($B46,'MAPA DE PREÇOS'!$B:$B)-16),IF($C46=$C44,"Unidade","")))</f>
        <v/>
      </c>
      <c r="I46" s="84" t="str">
        <f ca="1">IF($B45="","",IF($C46=$C43,INDEX('MAPA DE PREÇOS'!$M:$M,MATCH($B46,'MAPA DE PREÇOS'!$B:$B)-17),IF($C46=$C44,"Quant.","")))</f>
        <v/>
      </c>
      <c r="J46" s="60" t="e">
        <f ca="1">IF(J45="Total Mensal","Total Acumulado",IF($B45="","",IF($C46=$C43,INDEX('MAPA DE PREÇOS'!$M:$M,MATCH($B46,'MAPA DE PREÇOS'!$B:$B)-19),IF($C46=$C44,"Valor Unit. (R$)",IF(AND($C46&lt;&gt;$C45,$J45&lt;&gt;""),"Total Mensal","")))))</f>
        <v>#N/A</v>
      </c>
      <c r="K46" s="75" t="e">
        <f ca="1">IF(J46="","",IF(J46="Total Mensal","-",IF(J46="Total Acumulado",SUM(K$7:K45),I46*J46)))</f>
        <v>#N/A</v>
      </c>
      <c r="L46" s="112" t="e">
        <f ca="1">IF(J46="","",IF(J46="Total Mensal","-",IF(J46="Total Acumulado",SUM(L$7:L45),K46/SUMIF(J:J,"Total Acumulado",K:K))))</f>
        <v>#N/A</v>
      </c>
      <c r="M46" s="108"/>
      <c r="N46" s="112" t="e">
        <f ca="1">IF($J46="","",IF($J46="Total Mensal",SUM(O$7:O45)/VLOOKUP("Total Acumulado",$J:$K,2,FALSE),IF($J46="Total Acumulado",N45+L46+IF(L$7="% Item",-1,0),0%)))</f>
        <v>#N/A</v>
      </c>
      <c r="O46" s="109" t="e">
        <f ca="1">IF($J46="","",IF($J46="Total Mensal",SUM(O$7:O45),IF($J46="Total Acumulado",SUM(O$7:O44)+M46,IFERROR(N46*$K46,0))))</f>
        <v>#N/A</v>
      </c>
      <c r="P46" s="112" t="e">
        <f ca="1">IF($J46="","",IF($J46="Total Mensal",SUM(Q$7:Q45)/VLOOKUP("Total Acumulado",$J:$K,2,FALSE),IF($J46="Total Acumulado",P45+N46+IF(N$7="% Item",-1,0),0%)))</f>
        <v>#N/A</v>
      </c>
      <c r="Q46" s="109" t="e">
        <f ca="1">IF($J46="","",IF($J46="Total Mensal",SUM(Q$7:Q45),IF($J46="Total Acumulado",SUM(Q$7:Q44)+O46,IFERROR(P46*$K46,0))))</f>
        <v>#N/A</v>
      </c>
      <c r="R46" s="112" t="e">
        <f ca="1">IF($J46="","",IF($J46="Total Mensal",SUM(S$7:S45)/VLOOKUP("Total Acumulado",$J:$K,2,FALSE),IF($J46="Total Acumulado",R45+P46+IF(P$7="% Item",-1,0),0%)))</f>
        <v>#N/A</v>
      </c>
      <c r="S46" s="109" t="e">
        <f ca="1">IF($J46="","",IF($J46="Total Mensal",SUM(S$7:S45),IF($J46="Total Acumulado",SUM(S$7:S44)+Q46,IFERROR(R46*$K46,0))))</f>
        <v>#N/A</v>
      </c>
      <c r="T46" s="112" t="e">
        <f ca="1">IF($J46="","",IF($J46="Total Mensal",SUM(U$7:U45)/VLOOKUP("Total Acumulado",$J:$K,2,FALSE),IF($J46="Total Acumulado",T45+R46+IF(R$7="% Item",-1,0),0%)))</f>
        <v>#N/A</v>
      </c>
      <c r="U46" s="109" t="e">
        <f ca="1">IF($J46="","",IF($J46="Total Mensal",SUM(U$7:U45),IF($J46="Total Acumulado",SUM(U$7:U44)+S46,IFERROR(T46*$K46,0))))</f>
        <v>#N/A</v>
      </c>
      <c r="V46" s="112" t="e">
        <f ca="1">IF($J46="","",IF($J46="Total Mensal",SUM(W$7:W45)/VLOOKUP("Total Acumulado",$J:$K,2,FALSE),IF($J46="Total Acumulado",V45+T46+IF(T$7="% Item",-1,0),0%)))</f>
        <v>#N/A</v>
      </c>
      <c r="W46" s="109" t="e">
        <f ca="1">IF($J46="","",IF($J46="Total Mensal",SUM(W$7:W45),IF($J46="Total Acumulado",SUM(W$7:W44)+U46,IFERROR(V46*$K46,0))))</f>
        <v>#N/A</v>
      </c>
      <c r="X46" s="112" t="e">
        <f ca="1">IF($J46="","",IF($J46="Total Mensal",SUM(Y$7:Y45)/VLOOKUP("Total Acumulado",$J:$K,2,FALSE),IF($J46="Total Acumulado",X45+V46+IF(V$7="% Item",-1,0),0%)))</f>
        <v>#N/A</v>
      </c>
      <c r="Y46" s="109" t="e">
        <f ca="1">IF($J46="","",IF($J46="Total Mensal",SUM(Y$7:Y45),IF($J46="Total Acumulado",SUM(Y$7:Y44)+W46,IFERROR(X46*$K46,0))))</f>
        <v>#N/A</v>
      </c>
      <c r="Z46" s="112" t="e">
        <f ca="1">IF($J46="","",IF($J46="Total Mensal",SUM(AA$7:AA45)/VLOOKUP("Total Acumulado",$J:$K,2,FALSE),IF($J46="Total Acumulado",Z45+X46+IF(X$7="% Item",-1,0),0%)))</f>
        <v>#N/A</v>
      </c>
      <c r="AA46" s="109" t="e">
        <f ca="1">IF($J46="","",IF($J46="Total Mensal",SUM(AA$7:AA45),IF($J46="Total Acumulado",SUM(AA$7:AA44)+Y46,IFERROR(Z46*$K46,0))))</f>
        <v>#N/A</v>
      </c>
      <c r="AB46" s="112" t="e">
        <f ca="1">IF($J46="","",IF($J46="Total Mensal",SUM(AC$7:AC45)/VLOOKUP("Total Acumulado",$J:$K,2,FALSE),IF($J46="Total Acumulado",AB45+Z46+IF(Z$7="% Item",-1,0),0%)))</f>
        <v>#N/A</v>
      </c>
      <c r="AC46" s="109" t="e">
        <f ca="1">IF($J46="","",IF($J46="Total Mensal",SUM(AC$7:AC45),IF($J46="Total Acumulado",SUM(AC$7:AC44)+AA46,IFERROR(AB46*$K46,0))))</f>
        <v>#N/A</v>
      </c>
      <c r="AD46" s="112" t="e">
        <f ca="1">IF($J46="","",IF($J46="Total Mensal",SUM(AE$7:AE45)/VLOOKUP("Total Acumulado",$J:$K,2,FALSE),IF($J46="Total Acumulado",AD45+AB46+IF(AB$7="% Item",-1,0),0%)))</f>
        <v>#N/A</v>
      </c>
      <c r="AE46" s="109" t="e">
        <f ca="1">IF($J46="","",IF($J46="Total Mensal",SUM(AE$7:AE45),IF($J46="Total Acumulado",SUM(AE$7:AE44)+AC46,IFERROR(AD46*$K46,0))))</f>
        <v>#N/A</v>
      </c>
      <c r="AF46" s="112" t="e">
        <f ca="1">IF($J46="","",IF($J46="Total Mensal",SUM(AG$7:AG45)/VLOOKUP("Total Acumulado",$J:$K,2,FALSE),IF($J46="Total Acumulado",AF45+AD46+IF(AD$7="% Item",-1,0),0%)))</f>
        <v>#N/A</v>
      </c>
      <c r="AG46" s="109" t="e">
        <f ca="1">IF($J46="","",IF($J46="Total Mensal",SUM(AG$7:AG45),IF($J46="Total Acumulado",SUM(AG$7:AG44)+AE46,IFERROR(AF46*$K46,0))))</f>
        <v>#N/A</v>
      </c>
      <c r="AH46" s="112" t="e">
        <f ca="1">IF($J46="","",IF($J46="Total Mensal",SUM(AI$7:AI45)/VLOOKUP("Total Acumulado",$J:$K,2,FALSE),IF($J46="Total Acumulado",AH45+AF46+IF(AF$7="% Item",-1,0),0%)))</f>
        <v>#N/A</v>
      </c>
      <c r="AI46" s="109" t="e">
        <f ca="1">IF($J46="","",IF($J46="Total Mensal",SUM(AI$7:AI45),IF($J46="Total Acumulado",SUM(AI$7:AI44)+AG46,IFERROR(AH46*$K46,0))))</f>
        <v>#N/A</v>
      </c>
      <c r="AJ46" s="112" t="e">
        <f ca="1">IF($J46="","",IF($J46="Total Mensal",SUM(AK$7:AK45)/VLOOKUP("Total Acumulado",$J:$K,2,FALSE),IF($J46="Total Acumulado",AJ45+AH46+IF(AH$7="% Item",-1,0),0%)))</f>
        <v>#N/A</v>
      </c>
      <c r="AK46" s="109" t="e">
        <f ca="1">IF($J46="","",IF($J46="Total Mensal",SUM(AK$7:AK45),IF($J46="Total Acumulado",SUM(AK$7:AK44)+AI46,IFERROR(AJ46*$K46,0))))</f>
        <v>#N/A</v>
      </c>
    </row>
    <row r="47" spans="2:37" x14ac:dyDescent="0.25">
      <c r="B47" s="41" t="str">
        <f ca="1">IFERROR(IF(C46=C43,IF(B46+1&lt;='MAPA DE PREÇOS'!$H$8,B46+1,""),B46),"")</f>
        <v/>
      </c>
      <c r="C47" s="41" t="str">
        <f ca="1">IFERROR(VLOOKUP(B47,'MAPA DE PREÇOS'!B:D,2,FALSE),"")</f>
        <v/>
      </c>
      <c r="D47" s="41" t="str">
        <f ca="1">IFERROR(VLOOKUP(B47,'MAPA DE PREÇOS'!B:D,3,FALSE),"")</f>
        <v/>
      </c>
      <c r="E47" s="82" t="str">
        <f t="shared" ca="1" si="1"/>
        <v/>
      </c>
      <c r="F47" s="82" t="str">
        <f ca="1">IF($B46="","",IF($C47=$C44,INDEX('MAPA DE PREÇOS'!$H:$H,MATCH($B47,'MAPA DE PREÇOS'!$B:$B)-19),IF($C47=$C45,"Código","")))</f>
        <v/>
      </c>
      <c r="G47" s="83" t="str">
        <f ca="1">IF($B46="","",IF($C47=$C44,IF('BASE EDITAL'!$C$2="",INDEX('MAPA DE PREÇOS'!H:H,MATCH(EDITAL!B47,'MAPA DE PREÇOS'!B:B,0)+1),UPPER(INDEX('BASE EDITAL'!$C:$C,EDITAL!B47+1))),IF($C47=$C45,"Especificação do Objeto","")))</f>
        <v/>
      </c>
      <c r="H47" s="84" t="str">
        <f ca="1">IF($B46="","",IF($C47=$C44,INDEX('MAPA DE PREÇOS'!$M:$M,MATCH($B47,'MAPA DE PREÇOS'!$B:$B)-16),IF($C47=$C45,"Unidade","")))</f>
        <v/>
      </c>
      <c r="I47" s="84" t="str">
        <f ca="1">IF($B46="","",IF($C47=$C44,INDEX('MAPA DE PREÇOS'!$M:$M,MATCH($B47,'MAPA DE PREÇOS'!$B:$B)-17),IF($C47=$C45,"Quant.","")))</f>
        <v/>
      </c>
      <c r="J47" s="60" t="e">
        <f ca="1">IF(J46="Total Mensal","Total Acumulado",IF($B46="","",IF($C47=$C44,INDEX('MAPA DE PREÇOS'!$M:$M,MATCH($B47,'MAPA DE PREÇOS'!$B:$B)-19),IF($C47=$C45,"Valor Unit. (R$)",IF(AND($C47&lt;&gt;$C46,$J46&lt;&gt;""),"Total Mensal","")))))</f>
        <v>#N/A</v>
      </c>
      <c r="K47" s="75" t="e">
        <f ca="1">IF(J47="","",IF(J47="Total Mensal","-",IF(J47="Total Acumulado",SUM(K$7:K46),I47*J47)))</f>
        <v>#N/A</v>
      </c>
      <c r="L47" s="112" t="e">
        <f ca="1">IF(J47="","",IF(J47="Total Mensal","-",IF(J47="Total Acumulado",SUM(L$7:L46),K47/SUMIF(J:J,"Total Acumulado",K:K))))</f>
        <v>#N/A</v>
      </c>
      <c r="M47" s="108"/>
      <c r="N47" s="112" t="e">
        <f ca="1">IF($J47="","",IF($J47="Total Mensal",SUM(O$7:O46)/VLOOKUP("Total Acumulado",$J:$K,2,FALSE),IF($J47="Total Acumulado",N46+L47+IF(L$7="% Item",-1,0),0%)))</f>
        <v>#N/A</v>
      </c>
      <c r="O47" s="109" t="e">
        <f ca="1">IF($J47="","",IF($J47="Total Mensal",SUM(O$7:O46),IF($J47="Total Acumulado",SUM(O$7:O45)+M47,IFERROR(N47*$K47,0))))</f>
        <v>#N/A</v>
      </c>
      <c r="P47" s="112" t="e">
        <f ca="1">IF($J47="","",IF($J47="Total Mensal",SUM(Q$7:Q46)/VLOOKUP("Total Acumulado",$J:$K,2,FALSE),IF($J47="Total Acumulado",P46+N47+IF(N$7="% Item",-1,0),0%)))</f>
        <v>#N/A</v>
      </c>
      <c r="Q47" s="109" t="e">
        <f ca="1">IF($J47="","",IF($J47="Total Mensal",SUM(Q$7:Q46),IF($J47="Total Acumulado",SUM(Q$7:Q45)+O47,IFERROR(P47*$K47,0))))</f>
        <v>#N/A</v>
      </c>
      <c r="R47" s="112" t="e">
        <f ca="1">IF($J47="","",IF($J47="Total Mensal",SUM(S$7:S46)/VLOOKUP("Total Acumulado",$J:$K,2,FALSE),IF($J47="Total Acumulado",R46+P47+IF(P$7="% Item",-1,0),0%)))</f>
        <v>#N/A</v>
      </c>
      <c r="S47" s="109" t="e">
        <f ca="1">IF($J47="","",IF($J47="Total Mensal",SUM(S$7:S46),IF($J47="Total Acumulado",SUM(S$7:S45)+Q47,IFERROR(R47*$K47,0))))</f>
        <v>#N/A</v>
      </c>
      <c r="T47" s="112" t="e">
        <f ca="1">IF($J47="","",IF($J47="Total Mensal",SUM(U$7:U46)/VLOOKUP("Total Acumulado",$J:$K,2,FALSE),IF($J47="Total Acumulado",T46+R47+IF(R$7="% Item",-1,0),0%)))</f>
        <v>#N/A</v>
      </c>
      <c r="U47" s="109" t="e">
        <f ca="1">IF($J47="","",IF($J47="Total Mensal",SUM(U$7:U46),IF($J47="Total Acumulado",SUM(U$7:U45)+S47,IFERROR(T47*$K47,0))))</f>
        <v>#N/A</v>
      </c>
      <c r="V47" s="112" t="e">
        <f ca="1">IF($J47="","",IF($J47="Total Mensal",SUM(W$7:W46)/VLOOKUP("Total Acumulado",$J:$K,2,FALSE),IF($J47="Total Acumulado",V46+T47+IF(T$7="% Item",-1,0),0%)))</f>
        <v>#N/A</v>
      </c>
      <c r="W47" s="109" t="e">
        <f ca="1">IF($J47="","",IF($J47="Total Mensal",SUM(W$7:W46),IF($J47="Total Acumulado",SUM(W$7:W45)+U47,IFERROR(V47*$K47,0))))</f>
        <v>#N/A</v>
      </c>
      <c r="X47" s="112" t="e">
        <f ca="1">IF($J47="","",IF($J47="Total Mensal",SUM(Y$7:Y46)/VLOOKUP("Total Acumulado",$J:$K,2,FALSE),IF($J47="Total Acumulado",X46+V47+IF(V$7="% Item",-1,0),0%)))</f>
        <v>#N/A</v>
      </c>
      <c r="Y47" s="109" t="e">
        <f ca="1">IF($J47="","",IF($J47="Total Mensal",SUM(Y$7:Y46),IF($J47="Total Acumulado",SUM(Y$7:Y45)+W47,IFERROR(X47*$K47,0))))</f>
        <v>#N/A</v>
      </c>
      <c r="Z47" s="112" t="e">
        <f ca="1">IF($J47="","",IF($J47="Total Mensal",SUM(AA$7:AA46)/VLOOKUP("Total Acumulado",$J:$K,2,FALSE),IF($J47="Total Acumulado",Z46+X47+IF(X$7="% Item",-1,0),0%)))</f>
        <v>#N/A</v>
      </c>
      <c r="AA47" s="109" t="e">
        <f ca="1">IF($J47="","",IF($J47="Total Mensal",SUM(AA$7:AA46),IF($J47="Total Acumulado",SUM(AA$7:AA45)+Y47,IFERROR(Z47*$K47,0))))</f>
        <v>#N/A</v>
      </c>
      <c r="AB47" s="112" t="e">
        <f ca="1">IF($J47="","",IF($J47="Total Mensal",SUM(AC$7:AC46)/VLOOKUP("Total Acumulado",$J:$K,2,FALSE),IF($J47="Total Acumulado",AB46+Z47+IF(Z$7="% Item",-1,0),0%)))</f>
        <v>#N/A</v>
      </c>
      <c r="AC47" s="109" t="e">
        <f ca="1">IF($J47="","",IF($J47="Total Mensal",SUM(AC$7:AC46),IF($J47="Total Acumulado",SUM(AC$7:AC45)+AA47,IFERROR(AB47*$K47,0))))</f>
        <v>#N/A</v>
      </c>
      <c r="AD47" s="112" t="e">
        <f ca="1">IF($J47="","",IF($J47="Total Mensal",SUM(AE$7:AE46)/VLOOKUP("Total Acumulado",$J:$K,2,FALSE),IF($J47="Total Acumulado",AD46+AB47+IF(AB$7="% Item",-1,0),0%)))</f>
        <v>#N/A</v>
      </c>
      <c r="AE47" s="109" t="e">
        <f ca="1">IF($J47="","",IF($J47="Total Mensal",SUM(AE$7:AE46),IF($J47="Total Acumulado",SUM(AE$7:AE45)+AC47,IFERROR(AD47*$K47,0))))</f>
        <v>#N/A</v>
      </c>
      <c r="AF47" s="112" t="e">
        <f ca="1">IF($J47="","",IF($J47="Total Mensal",SUM(AG$7:AG46)/VLOOKUP("Total Acumulado",$J:$K,2,FALSE),IF($J47="Total Acumulado",AF46+AD47+IF(AD$7="% Item",-1,0),0%)))</f>
        <v>#N/A</v>
      </c>
      <c r="AG47" s="109" t="e">
        <f ca="1">IF($J47="","",IF($J47="Total Mensal",SUM(AG$7:AG46),IF($J47="Total Acumulado",SUM(AG$7:AG45)+AE47,IFERROR(AF47*$K47,0))))</f>
        <v>#N/A</v>
      </c>
      <c r="AH47" s="112" t="e">
        <f ca="1">IF($J47="","",IF($J47="Total Mensal",SUM(AI$7:AI46)/VLOOKUP("Total Acumulado",$J:$K,2,FALSE),IF($J47="Total Acumulado",AH46+AF47+IF(AF$7="% Item",-1,0),0%)))</f>
        <v>#N/A</v>
      </c>
      <c r="AI47" s="109" t="e">
        <f ca="1">IF($J47="","",IF($J47="Total Mensal",SUM(AI$7:AI46),IF($J47="Total Acumulado",SUM(AI$7:AI45)+AG47,IFERROR(AH47*$K47,0))))</f>
        <v>#N/A</v>
      </c>
      <c r="AJ47" s="112" t="e">
        <f ca="1">IF($J47="","",IF($J47="Total Mensal",SUM(AK$7:AK46)/VLOOKUP("Total Acumulado",$J:$K,2,FALSE),IF($J47="Total Acumulado",AJ46+AH47+IF(AH$7="% Item",-1,0),0%)))</f>
        <v>#N/A</v>
      </c>
      <c r="AK47" s="109" t="e">
        <f ca="1">IF($J47="","",IF($J47="Total Mensal",SUM(AK$7:AK46),IF($J47="Total Acumulado",SUM(AK$7:AK45)+AI47,IFERROR(AJ47*$K47,0))))</f>
        <v>#N/A</v>
      </c>
    </row>
    <row r="48" spans="2:37" x14ac:dyDescent="0.25">
      <c r="B48" s="41" t="str">
        <f ca="1">IFERROR(IF(C47=C44,IF(B47+1&lt;='MAPA DE PREÇOS'!$H$8,B47+1,""),B47),"")</f>
        <v/>
      </c>
      <c r="C48" s="41" t="str">
        <f ca="1">IFERROR(VLOOKUP(B48,'MAPA DE PREÇOS'!B:D,2,FALSE),"")</f>
        <v/>
      </c>
      <c r="D48" s="41" t="str">
        <f ca="1">IFERROR(VLOOKUP(B48,'MAPA DE PREÇOS'!B:D,3,FALSE),"")</f>
        <v/>
      </c>
      <c r="E48" s="82" t="str">
        <f t="shared" ca="1" si="1"/>
        <v/>
      </c>
      <c r="F48" s="82" t="str">
        <f ca="1">IF($B47="","",IF($C48=$C45,INDEX('MAPA DE PREÇOS'!$H:$H,MATCH($B48,'MAPA DE PREÇOS'!$B:$B)-19),IF($C48=$C46,"Código","")))</f>
        <v/>
      </c>
      <c r="G48" s="83" t="str">
        <f ca="1">IF($B47="","",IF($C48=$C45,IF('BASE EDITAL'!$C$2="",INDEX('MAPA DE PREÇOS'!H:H,MATCH(EDITAL!B48,'MAPA DE PREÇOS'!B:B,0)+1),UPPER(INDEX('BASE EDITAL'!$C:$C,EDITAL!B48+1))),IF($C48=$C46,"Especificação do Objeto","")))</f>
        <v/>
      </c>
      <c r="H48" s="84" t="str">
        <f ca="1">IF($B47="","",IF($C48=$C45,INDEX('MAPA DE PREÇOS'!$M:$M,MATCH($B48,'MAPA DE PREÇOS'!$B:$B)-16),IF($C48=$C46,"Unidade","")))</f>
        <v/>
      </c>
      <c r="I48" s="84" t="str">
        <f ca="1">IF($B47="","",IF($C48=$C45,INDEX('MAPA DE PREÇOS'!$M:$M,MATCH($B48,'MAPA DE PREÇOS'!$B:$B)-17),IF($C48=$C46,"Quant.","")))</f>
        <v/>
      </c>
      <c r="J48" s="60" t="e">
        <f ca="1">IF(J47="Total Mensal","Total Acumulado",IF($B47="","",IF($C48=$C45,INDEX('MAPA DE PREÇOS'!$M:$M,MATCH($B48,'MAPA DE PREÇOS'!$B:$B)-19),IF($C48=$C46,"Valor Unit. (R$)",IF(AND($C48&lt;&gt;$C47,$J47&lt;&gt;""),"Total Mensal","")))))</f>
        <v>#N/A</v>
      </c>
      <c r="K48" s="75" t="e">
        <f ca="1">IF(J48="","",IF(J48="Total Mensal","-",IF(J48="Total Acumulado",SUM(K$7:K47),I48*J48)))</f>
        <v>#N/A</v>
      </c>
      <c r="L48" s="112" t="e">
        <f ca="1">IF(J48="","",IF(J48="Total Mensal","-",IF(J48="Total Acumulado",SUM(L$7:L47),K48/SUMIF(J:J,"Total Acumulado",K:K))))</f>
        <v>#N/A</v>
      </c>
      <c r="M48" s="108"/>
      <c r="N48" s="112" t="e">
        <f ca="1">IF($J48="","",IF($J48="Total Mensal",SUM(O$7:O47)/VLOOKUP("Total Acumulado",$J:$K,2,FALSE),IF($J48="Total Acumulado",N47+L48+IF(L$7="% Item",-1,0),0%)))</f>
        <v>#N/A</v>
      </c>
      <c r="O48" s="109" t="e">
        <f ca="1">IF($J48="","",IF($J48="Total Mensal",SUM(O$7:O47),IF($J48="Total Acumulado",SUM(O$7:O46)+M48,IFERROR(N48*$K48,0))))</f>
        <v>#N/A</v>
      </c>
      <c r="P48" s="112" t="e">
        <f ca="1">IF($J48="","",IF($J48="Total Mensal",SUM(Q$7:Q47)/VLOOKUP("Total Acumulado",$J:$K,2,FALSE),IF($J48="Total Acumulado",P47+N48+IF(N$7="% Item",-1,0),0%)))</f>
        <v>#N/A</v>
      </c>
      <c r="Q48" s="109" t="e">
        <f ca="1">IF($J48="","",IF($J48="Total Mensal",SUM(Q$7:Q47),IF($J48="Total Acumulado",SUM(Q$7:Q46)+O48,IFERROR(P48*$K48,0))))</f>
        <v>#N/A</v>
      </c>
      <c r="R48" s="112" t="e">
        <f ca="1">IF($J48="","",IF($J48="Total Mensal",SUM(S$7:S47)/VLOOKUP("Total Acumulado",$J:$K,2,FALSE),IF($J48="Total Acumulado",R47+P48+IF(P$7="% Item",-1,0),0%)))</f>
        <v>#N/A</v>
      </c>
      <c r="S48" s="109" t="e">
        <f ca="1">IF($J48="","",IF($J48="Total Mensal",SUM(S$7:S47),IF($J48="Total Acumulado",SUM(S$7:S46)+Q48,IFERROR(R48*$K48,0))))</f>
        <v>#N/A</v>
      </c>
      <c r="T48" s="112" t="e">
        <f ca="1">IF($J48="","",IF($J48="Total Mensal",SUM(U$7:U47)/VLOOKUP("Total Acumulado",$J:$K,2,FALSE),IF($J48="Total Acumulado",T47+R48+IF(R$7="% Item",-1,0),0%)))</f>
        <v>#N/A</v>
      </c>
      <c r="U48" s="109" t="e">
        <f ca="1">IF($J48="","",IF($J48="Total Mensal",SUM(U$7:U47),IF($J48="Total Acumulado",SUM(U$7:U46)+S48,IFERROR(T48*$K48,0))))</f>
        <v>#N/A</v>
      </c>
      <c r="V48" s="112" t="e">
        <f ca="1">IF($J48="","",IF($J48="Total Mensal",SUM(W$7:W47)/VLOOKUP("Total Acumulado",$J:$K,2,FALSE),IF($J48="Total Acumulado",V47+T48+IF(T$7="% Item",-1,0),0%)))</f>
        <v>#N/A</v>
      </c>
      <c r="W48" s="109" t="e">
        <f ca="1">IF($J48="","",IF($J48="Total Mensal",SUM(W$7:W47),IF($J48="Total Acumulado",SUM(W$7:W46)+U48,IFERROR(V48*$K48,0))))</f>
        <v>#N/A</v>
      </c>
      <c r="X48" s="112" t="e">
        <f ca="1">IF($J48="","",IF($J48="Total Mensal",SUM(Y$7:Y47)/VLOOKUP("Total Acumulado",$J:$K,2,FALSE),IF($J48="Total Acumulado",X47+V48+IF(V$7="% Item",-1,0),0%)))</f>
        <v>#N/A</v>
      </c>
      <c r="Y48" s="109" t="e">
        <f ca="1">IF($J48="","",IF($J48="Total Mensal",SUM(Y$7:Y47),IF($J48="Total Acumulado",SUM(Y$7:Y46)+W48,IFERROR(X48*$K48,0))))</f>
        <v>#N/A</v>
      </c>
      <c r="Z48" s="112" t="e">
        <f ca="1">IF($J48="","",IF($J48="Total Mensal",SUM(AA$7:AA47)/VLOOKUP("Total Acumulado",$J:$K,2,FALSE),IF($J48="Total Acumulado",Z47+X48+IF(X$7="% Item",-1,0),0%)))</f>
        <v>#N/A</v>
      </c>
      <c r="AA48" s="109" t="e">
        <f ca="1">IF($J48="","",IF($J48="Total Mensal",SUM(AA$7:AA47),IF($J48="Total Acumulado",SUM(AA$7:AA46)+Y48,IFERROR(Z48*$K48,0))))</f>
        <v>#N/A</v>
      </c>
      <c r="AB48" s="112" t="e">
        <f ca="1">IF($J48="","",IF($J48="Total Mensal",SUM(AC$7:AC47)/VLOOKUP("Total Acumulado",$J:$K,2,FALSE),IF($J48="Total Acumulado",AB47+Z48+IF(Z$7="% Item",-1,0),0%)))</f>
        <v>#N/A</v>
      </c>
      <c r="AC48" s="109" t="e">
        <f ca="1">IF($J48="","",IF($J48="Total Mensal",SUM(AC$7:AC47),IF($J48="Total Acumulado",SUM(AC$7:AC46)+AA48,IFERROR(AB48*$K48,0))))</f>
        <v>#N/A</v>
      </c>
      <c r="AD48" s="112" t="e">
        <f ca="1">IF($J48="","",IF($J48="Total Mensal",SUM(AE$7:AE47)/VLOOKUP("Total Acumulado",$J:$K,2,FALSE),IF($J48="Total Acumulado",AD47+AB48+IF(AB$7="% Item",-1,0),0%)))</f>
        <v>#N/A</v>
      </c>
      <c r="AE48" s="109" t="e">
        <f ca="1">IF($J48="","",IF($J48="Total Mensal",SUM(AE$7:AE47),IF($J48="Total Acumulado",SUM(AE$7:AE46)+AC48,IFERROR(AD48*$K48,0))))</f>
        <v>#N/A</v>
      </c>
      <c r="AF48" s="112" t="e">
        <f ca="1">IF($J48="","",IF($J48="Total Mensal",SUM(AG$7:AG47)/VLOOKUP("Total Acumulado",$J:$K,2,FALSE),IF($J48="Total Acumulado",AF47+AD48+IF(AD$7="% Item",-1,0),0%)))</f>
        <v>#N/A</v>
      </c>
      <c r="AG48" s="109" t="e">
        <f ca="1">IF($J48="","",IF($J48="Total Mensal",SUM(AG$7:AG47),IF($J48="Total Acumulado",SUM(AG$7:AG46)+AE48,IFERROR(AF48*$K48,0))))</f>
        <v>#N/A</v>
      </c>
      <c r="AH48" s="112" t="e">
        <f ca="1">IF($J48="","",IF($J48="Total Mensal",SUM(AI$7:AI47)/VLOOKUP("Total Acumulado",$J:$K,2,FALSE),IF($J48="Total Acumulado",AH47+AF48+IF(AF$7="% Item",-1,0),0%)))</f>
        <v>#N/A</v>
      </c>
      <c r="AI48" s="109" t="e">
        <f ca="1">IF($J48="","",IF($J48="Total Mensal",SUM(AI$7:AI47),IF($J48="Total Acumulado",SUM(AI$7:AI46)+AG48,IFERROR(AH48*$K48,0))))</f>
        <v>#N/A</v>
      </c>
      <c r="AJ48" s="112" t="e">
        <f ca="1">IF($J48="","",IF($J48="Total Mensal",SUM(AK$7:AK47)/VLOOKUP("Total Acumulado",$J:$K,2,FALSE),IF($J48="Total Acumulado",AJ47+AH48+IF(AH$7="% Item",-1,0),0%)))</f>
        <v>#N/A</v>
      </c>
      <c r="AK48" s="109" t="e">
        <f ca="1">IF($J48="","",IF($J48="Total Mensal",SUM(AK$7:AK47),IF($J48="Total Acumulado",SUM(AK$7:AK46)+AI48,IFERROR(AJ48*$K48,0))))</f>
        <v>#N/A</v>
      </c>
    </row>
    <row r="49" spans="2:37" x14ac:dyDescent="0.25">
      <c r="B49" s="41" t="str">
        <f ca="1">IFERROR(IF(C48=C45,IF(B48+1&lt;='MAPA DE PREÇOS'!$H$8,B48+1,""),B48),"")</f>
        <v/>
      </c>
      <c r="C49" s="41" t="str">
        <f ca="1">IFERROR(VLOOKUP(B49,'MAPA DE PREÇOS'!B:D,2,FALSE),"")</f>
        <v/>
      </c>
      <c r="D49" s="41" t="str">
        <f ca="1">IFERROR(VLOOKUP(B49,'MAPA DE PREÇOS'!B:D,3,FALSE),"")</f>
        <v/>
      </c>
      <c r="E49" s="82" t="str">
        <f t="shared" ca="1" si="1"/>
        <v/>
      </c>
      <c r="F49" s="82" t="str">
        <f ca="1">IF($B48="","",IF($C49=$C46,INDEX('MAPA DE PREÇOS'!$H:$H,MATCH($B49,'MAPA DE PREÇOS'!$B:$B)-19),IF($C49=$C47,"Código","")))</f>
        <v/>
      </c>
      <c r="G49" s="83" t="str">
        <f ca="1">IF($B48="","",IF($C49=$C46,IF('BASE EDITAL'!$C$2="",INDEX('MAPA DE PREÇOS'!H:H,MATCH(EDITAL!B49,'MAPA DE PREÇOS'!B:B,0)+1),UPPER(INDEX('BASE EDITAL'!$C:$C,EDITAL!B49+1))),IF($C49=$C47,"Especificação do Objeto","")))</f>
        <v/>
      </c>
      <c r="H49" s="84" t="str">
        <f ca="1">IF($B48="","",IF($C49=$C46,INDEX('MAPA DE PREÇOS'!$M:$M,MATCH($B49,'MAPA DE PREÇOS'!$B:$B)-16),IF($C49=$C47,"Unidade","")))</f>
        <v/>
      </c>
      <c r="I49" s="84" t="str">
        <f ca="1">IF($B48="","",IF($C49=$C46,INDEX('MAPA DE PREÇOS'!$M:$M,MATCH($B49,'MAPA DE PREÇOS'!$B:$B)-17),IF($C49=$C47,"Quant.","")))</f>
        <v/>
      </c>
      <c r="J49" s="60" t="e">
        <f ca="1">IF(J48="Total Mensal","Total Acumulado",IF($B48="","",IF($C49=$C46,INDEX('MAPA DE PREÇOS'!$M:$M,MATCH($B49,'MAPA DE PREÇOS'!$B:$B)-19),IF($C49=$C47,"Valor Unit. (R$)",IF(AND($C49&lt;&gt;$C48,$J48&lt;&gt;""),"Total Mensal","")))))</f>
        <v>#N/A</v>
      </c>
      <c r="K49" s="75" t="e">
        <f ca="1">IF(J49="","",IF(J49="Total Mensal","-",IF(J49="Total Acumulado",SUM(K$7:K48),I49*J49)))</f>
        <v>#N/A</v>
      </c>
      <c r="L49" s="112" t="e">
        <f ca="1">IF(J49="","",IF(J49="Total Mensal","-",IF(J49="Total Acumulado",SUM(L$7:L48),K49/SUMIF(J:J,"Total Acumulado",K:K))))</f>
        <v>#N/A</v>
      </c>
      <c r="M49" s="108"/>
      <c r="N49" s="112" t="e">
        <f ca="1">IF($J49="","",IF($J49="Total Mensal",SUM(O$7:O48)/VLOOKUP("Total Acumulado",$J:$K,2,FALSE),IF($J49="Total Acumulado",N48+L49+IF(L$7="% Item",-1,0),0%)))</f>
        <v>#N/A</v>
      </c>
      <c r="O49" s="109" t="e">
        <f ca="1">IF($J49="","",IF($J49="Total Mensal",SUM(O$7:O48),IF($J49="Total Acumulado",SUM(O$7:O47)+M49,IFERROR(N49*$K49,0))))</f>
        <v>#N/A</v>
      </c>
      <c r="P49" s="112" t="e">
        <f ca="1">IF($J49="","",IF($J49="Total Mensal",SUM(Q$7:Q48)/VLOOKUP("Total Acumulado",$J:$K,2,FALSE),IF($J49="Total Acumulado",P48+N49+IF(N$7="% Item",-1,0),0%)))</f>
        <v>#N/A</v>
      </c>
      <c r="Q49" s="109" t="e">
        <f ca="1">IF($J49="","",IF($J49="Total Mensal",SUM(Q$7:Q48),IF($J49="Total Acumulado",SUM(Q$7:Q47)+O49,IFERROR(P49*$K49,0))))</f>
        <v>#N/A</v>
      </c>
      <c r="R49" s="112" t="e">
        <f ca="1">IF($J49="","",IF($J49="Total Mensal",SUM(S$7:S48)/VLOOKUP("Total Acumulado",$J:$K,2,FALSE),IF($J49="Total Acumulado",R48+P49+IF(P$7="% Item",-1,0),0%)))</f>
        <v>#N/A</v>
      </c>
      <c r="S49" s="109" t="e">
        <f ca="1">IF($J49="","",IF($J49="Total Mensal",SUM(S$7:S48),IF($J49="Total Acumulado",SUM(S$7:S47)+Q49,IFERROR(R49*$K49,0))))</f>
        <v>#N/A</v>
      </c>
      <c r="T49" s="112" t="e">
        <f ca="1">IF($J49="","",IF($J49="Total Mensal",SUM(U$7:U48)/VLOOKUP("Total Acumulado",$J:$K,2,FALSE),IF($J49="Total Acumulado",T48+R49+IF(R$7="% Item",-1,0),0%)))</f>
        <v>#N/A</v>
      </c>
      <c r="U49" s="109" t="e">
        <f ca="1">IF($J49="","",IF($J49="Total Mensal",SUM(U$7:U48),IF($J49="Total Acumulado",SUM(U$7:U47)+S49,IFERROR(T49*$K49,0))))</f>
        <v>#N/A</v>
      </c>
      <c r="V49" s="112" t="e">
        <f ca="1">IF($J49="","",IF($J49="Total Mensal",SUM(W$7:W48)/VLOOKUP("Total Acumulado",$J:$K,2,FALSE),IF($J49="Total Acumulado",V48+T49+IF(T$7="% Item",-1,0),0%)))</f>
        <v>#N/A</v>
      </c>
      <c r="W49" s="109" t="e">
        <f ca="1">IF($J49="","",IF($J49="Total Mensal",SUM(W$7:W48),IF($J49="Total Acumulado",SUM(W$7:W47)+U49,IFERROR(V49*$K49,0))))</f>
        <v>#N/A</v>
      </c>
      <c r="X49" s="112" t="e">
        <f ca="1">IF($J49="","",IF($J49="Total Mensal",SUM(Y$7:Y48)/VLOOKUP("Total Acumulado",$J:$K,2,FALSE),IF($J49="Total Acumulado",X48+V49+IF(V$7="% Item",-1,0),0%)))</f>
        <v>#N/A</v>
      </c>
      <c r="Y49" s="109" t="e">
        <f ca="1">IF($J49="","",IF($J49="Total Mensal",SUM(Y$7:Y48),IF($J49="Total Acumulado",SUM(Y$7:Y47)+W49,IFERROR(X49*$K49,0))))</f>
        <v>#N/A</v>
      </c>
      <c r="Z49" s="112" t="e">
        <f ca="1">IF($J49="","",IF($J49="Total Mensal",SUM(AA$7:AA48)/VLOOKUP("Total Acumulado",$J:$K,2,FALSE),IF($J49="Total Acumulado",Z48+X49+IF(X$7="% Item",-1,0),0%)))</f>
        <v>#N/A</v>
      </c>
      <c r="AA49" s="109" t="e">
        <f ca="1">IF($J49="","",IF($J49="Total Mensal",SUM(AA$7:AA48),IF($J49="Total Acumulado",SUM(AA$7:AA47)+Y49,IFERROR(Z49*$K49,0))))</f>
        <v>#N/A</v>
      </c>
      <c r="AB49" s="112" t="e">
        <f ca="1">IF($J49="","",IF($J49="Total Mensal",SUM(AC$7:AC48)/VLOOKUP("Total Acumulado",$J:$K,2,FALSE),IF($J49="Total Acumulado",AB48+Z49+IF(Z$7="% Item",-1,0),0%)))</f>
        <v>#N/A</v>
      </c>
      <c r="AC49" s="109" t="e">
        <f ca="1">IF($J49="","",IF($J49="Total Mensal",SUM(AC$7:AC48),IF($J49="Total Acumulado",SUM(AC$7:AC47)+AA49,IFERROR(AB49*$K49,0))))</f>
        <v>#N/A</v>
      </c>
      <c r="AD49" s="112" t="e">
        <f ca="1">IF($J49="","",IF($J49="Total Mensal",SUM(AE$7:AE48)/VLOOKUP("Total Acumulado",$J:$K,2,FALSE),IF($J49="Total Acumulado",AD48+AB49+IF(AB$7="% Item",-1,0),0%)))</f>
        <v>#N/A</v>
      </c>
      <c r="AE49" s="109" t="e">
        <f ca="1">IF($J49="","",IF($J49="Total Mensal",SUM(AE$7:AE48),IF($J49="Total Acumulado",SUM(AE$7:AE47)+AC49,IFERROR(AD49*$K49,0))))</f>
        <v>#N/A</v>
      </c>
      <c r="AF49" s="112" t="e">
        <f ca="1">IF($J49="","",IF($J49="Total Mensal",SUM(AG$7:AG48)/VLOOKUP("Total Acumulado",$J:$K,2,FALSE),IF($J49="Total Acumulado",AF48+AD49+IF(AD$7="% Item",-1,0),0%)))</f>
        <v>#N/A</v>
      </c>
      <c r="AG49" s="109" t="e">
        <f ca="1">IF($J49="","",IF($J49="Total Mensal",SUM(AG$7:AG48),IF($J49="Total Acumulado",SUM(AG$7:AG47)+AE49,IFERROR(AF49*$K49,0))))</f>
        <v>#N/A</v>
      </c>
      <c r="AH49" s="112" t="e">
        <f ca="1">IF($J49="","",IF($J49="Total Mensal",SUM(AI$7:AI48)/VLOOKUP("Total Acumulado",$J:$K,2,FALSE),IF($J49="Total Acumulado",AH48+AF49+IF(AF$7="% Item",-1,0),0%)))</f>
        <v>#N/A</v>
      </c>
      <c r="AI49" s="109" t="e">
        <f ca="1">IF($J49="","",IF($J49="Total Mensal",SUM(AI$7:AI48),IF($J49="Total Acumulado",SUM(AI$7:AI47)+AG49,IFERROR(AH49*$K49,0))))</f>
        <v>#N/A</v>
      </c>
      <c r="AJ49" s="112" t="e">
        <f ca="1">IF($J49="","",IF($J49="Total Mensal",SUM(AK$7:AK48)/VLOOKUP("Total Acumulado",$J:$K,2,FALSE),IF($J49="Total Acumulado",AJ48+AH49+IF(AH$7="% Item",-1,0),0%)))</f>
        <v>#N/A</v>
      </c>
      <c r="AK49" s="109" t="e">
        <f ca="1">IF($J49="","",IF($J49="Total Mensal",SUM(AK$7:AK48),IF($J49="Total Acumulado",SUM(AK$7:AK47)+AI49,IFERROR(AJ49*$K49,0))))</f>
        <v>#N/A</v>
      </c>
    </row>
    <row r="50" spans="2:37" x14ac:dyDescent="0.25">
      <c r="B50" s="41" t="str">
        <f ca="1">IFERROR(IF(C49=C46,IF(B49+1&lt;='MAPA DE PREÇOS'!$H$8,B49+1,""),B49),"")</f>
        <v/>
      </c>
      <c r="C50" s="41" t="str">
        <f ca="1">IFERROR(VLOOKUP(B50,'MAPA DE PREÇOS'!B:D,2,FALSE),"")</f>
        <v/>
      </c>
      <c r="D50" s="41" t="str">
        <f ca="1">IFERROR(VLOOKUP(B50,'MAPA DE PREÇOS'!B:D,3,FALSE),"")</f>
        <v/>
      </c>
      <c r="E50" s="82" t="str">
        <f t="shared" ca="1" si="1"/>
        <v/>
      </c>
      <c r="F50" s="82" t="str">
        <f ca="1">IF($B49="","",IF($C50=$C47,INDEX('MAPA DE PREÇOS'!$H:$H,MATCH($B50,'MAPA DE PREÇOS'!$B:$B)-19),IF($C50=$C48,"Código","")))</f>
        <v/>
      </c>
      <c r="G50" s="83" t="str">
        <f ca="1">IF($B49="","",IF($C50=$C47,IF('BASE EDITAL'!$C$2="",INDEX('MAPA DE PREÇOS'!H:H,MATCH(EDITAL!B50,'MAPA DE PREÇOS'!B:B,0)+1),UPPER(INDEX('BASE EDITAL'!$C:$C,EDITAL!B50+1))),IF($C50=$C48,"Especificação do Objeto","")))</f>
        <v/>
      </c>
      <c r="H50" s="84" t="str">
        <f ca="1">IF($B49="","",IF($C50=$C47,INDEX('MAPA DE PREÇOS'!$M:$M,MATCH($B50,'MAPA DE PREÇOS'!$B:$B)-16),IF($C50=$C48,"Unidade","")))</f>
        <v/>
      </c>
      <c r="I50" s="84" t="str">
        <f ca="1">IF($B49="","",IF($C50=$C47,INDEX('MAPA DE PREÇOS'!$M:$M,MATCH($B50,'MAPA DE PREÇOS'!$B:$B)-17),IF($C50=$C48,"Quant.","")))</f>
        <v/>
      </c>
      <c r="J50" s="60" t="e">
        <f ca="1">IF(J49="Total Mensal","Total Acumulado",IF($B49="","",IF($C50=$C47,INDEX('MAPA DE PREÇOS'!$M:$M,MATCH($B50,'MAPA DE PREÇOS'!$B:$B)-19),IF($C50=$C48,"Valor Unit. (R$)",IF(AND($C50&lt;&gt;$C49,$J49&lt;&gt;""),"Total Mensal","")))))</f>
        <v>#N/A</v>
      </c>
      <c r="K50" s="75" t="e">
        <f ca="1">IF(J50="","",IF(J50="Total Mensal","-",IF(J50="Total Acumulado",SUM(K$7:K49),I50*J50)))</f>
        <v>#N/A</v>
      </c>
      <c r="L50" s="112" t="e">
        <f ca="1">IF(J50="","",IF(J50="Total Mensal","-",IF(J50="Total Acumulado",SUM(L$7:L49),K50/SUMIF(J:J,"Total Acumulado",K:K))))</f>
        <v>#N/A</v>
      </c>
      <c r="M50" s="108"/>
      <c r="N50" s="112" t="e">
        <f ca="1">IF($J50="","",IF($J50="Total Mensal",SUM(O$7:O49)/VLOOKUP("Total Acumulado",$J:$K,2,FALSE),IF($J50="Total Acumulado",N49+L50+IF(L$7="% Item",-1,0),0%)))</f>
        <v>#N/A</v>
      </c>
      <c r="O50" s="109" t="e">
        <f ca="1">IF($J50="","",IF($J50="Total Mensal",SUM(O$7:O49),IF($J50="Total Acumulado",SUM(O$7:O48)+M50,IFERROR(N50*$K50,0))))</f>
        <v>#N/A</v>
      </c>
      <c r="P50" s="112" t="e">
        <f ca="1">IF($J50="","",IF($J50="Total Mensal",SUM(Q$7:Q49)/VLOOKUP("Total Acumulado",$J:$K,2,FALSE),IF($J50="Total Acumulado",P49+N50+IF(N$7="% Item",-1,0),0%)))</f>
        <v>#N/A</v>
      </c>
      <c r="Q50" s="109" t="e">
        <f ca="1">IF($J50="","",IF($J50="Total Mensal",SUM(Q$7:Q49),IF($J50="Total Acumulado",SUM(Q$7:Q48)+O50,IFERROR(P50*$K50,0))))</f>
        <v>#N/A</v>
      </c>
      <c r="R50" s="112" t="e">
        <f ca="1">IF($J50="","",IF($J50="Total Mensal",SUM(S$7:S49)/VLOOKUP("Total Acumulado",$J:$K,2,FALSE),IF($J50="Total Acumulado",R49+P50+IF(P$7="% Item",-1,0),0%)))</f>
        <v>#N/A</v>
      </c>
      <c r="S50" s="109" t="e">
        <f ca="1">IF($J50="","",IF($J50="Total Mensal",SUM(S$7:S49),IF($J50="Total Acumulado",SUM(S$7:S48)+Q50,IFERROR(R50*$K50,0))))</f>
        <v>#N/A</v>
      </c>
      <c r="T50" s="112" t="e">
        <f ca="1">IF($J50="","",IF($J50="Total Mensal",SUM(U$7:U49)/VLOOKUP("Total Acumulado",$J:$K,2,FALSE),IF($J50="Total Acumulado",T49+R50+IF(R$7="% Item",-1,0),0%)))</f>
        <v>#N/A</v>
      </c>
      <c r="U50" s="109" t="e">
        <f ca="1">IF($J50="","",IF($J50="Total Mensal",SUM(U$7:U49),IF($J50="Total Acumulado",SUM(U$7:U48)+S50,IFERROR(T50*$K50,0))))</f>
        <v>#N/A</v>
      </c>
      <c r="V50" s="112" t="e">
        <f ca="1">IF($J50="","",IF($J50="Total Mensal",SUM(W$7:W49)/VLOOKUP("Total Acumulado",$J:$K,2,FALSE),IF($J50="Total Acumulado",V49+T50+IF(T$7="% Item",-1,0),0%)))</f>
        <v>#N/A</v>
      </c>
      <c r="W50" s="109" t="e">
        <f ca="1">IF($J50="","",IF($J50="Total Mensal",SUM(W$7:W49),IF($J50="Total Acumulado",SUM(W$7:W48)+U50,IFERROR(V50*$K50,0))))</f>
        <v>#N/A</v>
      </c>
      <c r="X50" s="112" t="e">
        <f ca="1">IF($J50="","",IF($J50="Total Mensal",SUM(Y$7:Y49)/VLOOKUP("Total Acumulado",$J:$K,2,FALSE),IF($J50="Total Acumulado",X49+V50+IF(V$7="% Item",-1,0),0%)))</f>
        <v>#N/A</v>
      </c>
      <c r="Y50" s="109" t="e">
        <f ca="1">IF($J50="","",IF($J50="Total Mensal",SUM(Y$7:Y49),IF($J50="Total Acumulado",SUM(Y$7:Y48)+W50,IFERROR(X50*$K50,0))))</f>
        <v>#N/A</v>
      </c>
      <c r="Z50" s="112" t="e">
        <f ca="1">IF($J50="","",IF($J50="Total Mensal",SUM(AA$7:AA49)/VLOOKUP("Total Acumulado",$J:$K,2,FALSE),IF($J50="Total Acumulado",Z49+X50+IF(X$7="% Item",-1,0),0%)))</f>
        <v>#N/A</v>
      </c>
      <c r="AA50" s="109" t="e">
        <f ca="1">IF($J50="","",IF($J50="Total Mensal",SUM(AA$7:AA49),IF($J50="Total Acumulado",SUM(AA$7:AA48)+Y50,IFERROR(Z50*$K50,0))))</f>
        <v>#N/A</v>
      </c>
      <c r="AB50" s="112" t="e">
        <f ca="1">IF($J50="","",IF($J50="Total Mensal",SUM(AC$7:AC49)/VLOOKUP("Total Acumulado",$J:$K,2,FALSE),IF($J50="Total Acumulado",AB49+Z50+IF(Z$7="% Item",-1,0),0%)))</f>
        <v>#N/A</v>
      </c>
      <c r="AC50" s="109" t="e">
        <f ca="1">IF($J50="","",IF($J50="Total Mensal",SUM(AC$7:AC49),IF($J50="Total Acumulado",SUM(AC$7:AC48)+AA50,IFERROR(AB50*$K50,0))))</f>
        <v>#N/A</v>
      </c>
      <c r="AD50" s="112" t="e">
        <f ca="1">IF($J50="","",IF($J50="Total Mensal",SUM(AE$7:AE49)/VLOOKUP("Total Acumulado",$J:$K,2,FALSE),IF($J50="Total Acumulado",AD49+AB50+IF(AB$7="% Item",-1,0),0%)))</f>
        <v>#N/A</v>
      </c>
      <c r="AE50" s="109" t="e">
        <f ca="1">IF($J50="","",IF($J50="Total Mensal",SUM(AE$7:AE49),IF($J50="Total Acumulado",SUM(AE$7:AE48)+AC50,IFERROR(AD50*$K50,0))))</f>
        <v>#N/A</v>
      </c>
      <c r="AF50" s="112" t="e">
        <f ca="1">IF($J50="","",IF($J50="Total Mensal",SUM(AG$7:AG49)/VLOOKUP("Total Acumulado",$J:$K,2,FALSE),IF($J50="Total Acumulado",AF49+AD50+IF(AD$7="% Item",-1,0),0%)))</f>
        <v>#N/A</v>
      </c>
      <c r="AG50" s="109" t="e">
        <f ca="1">IF($J50="","",IF($J50="Total Mensal",SUM(AG$7:AG49),IF($J50="Total Acumulado",SUM(AG$7:AG48)+AE50,IFERROR(AF50*$K50,0))))</f>
        <v>#N/A</v>
      </c>
      <c r="AH50" s="112" t="e">
        <f ca="1">IF($J50="","",IF($J50="Total Mensal",SUM(AI$7:AI49)/VLOOKUP("Total Acumulado",$J:$K,2,FALSE),IF($J50="Total Acumulado",AH49+AF50+IF(AF$7="% Item",-1,0),0%)))</f>
        <v>#N/A</v>
      </c>
      <c r="AI50" s="109" t="e">
        <f ca="1">IF($J50="","",IF($J50="Total Mensal",SUM(AI$7:AI49),IF($J50="Total Acumulado",SUM(AI$7:AI48)+AG50,IFERROR(AH50*$K50,0))))</f>
        <v>#N/A</v>
      </c>
      <c r="AJ50" s="112" t="e">
        <f ca="1">IF($J50="","",IF($J50="Total Mensal",SUM(AK$7:AK49)/VLOOKUP("Total Acumulado",$J:$K,2,FALSE),IF($J50="Total Acumulado",AJ49+AH50+IF(AH$7="% Item",-1,0),0%)))</f>
        <v>#N/A</v>
      </c>
      <c r="AK50" s="109" t="e">
        <f ca="1">IF($J50="","",IF($J50="Total Mensal",SUM(AK$7:AK49),IF($J50="Total Acumulado",SUM(AK$7:AK48)+AI50,IFERROR(AJ50*$K50,0))))</f>
        <v>#N/A</v>
      </c>
    </row>
    <row r="51" spans="2:37" x14ac:dyDescent="0.25">
      <c r="B51" s="41" t="str">
        <f ca="1">IFERROR(IF(C50=C47,IF(B50+1&lt;='MAPA DE PREÇOS'!$H$8,B50+1,""),B50),"")</f>
        <v/>
      </c>
      <c r="C51" s="41" t="str">
        <f ca="1">IFERROR(VLOOKUP(B51,'MAPA DE PREÇOS'!B:D,2,FALSE),"")</f>
        <v/>
      </c>
      <c r="D51" s="41" t="str">
        <f ca="1">IFERROR(VLOOKUP(B51,'MAPA DE PREÇOS'!B:D,3,FALSE),"")</f>
        <v/>
      </c>
      <c r="E51" s="82" t="str">
        <f t="shared" ca="1" si="1"/>
        <v/>
      </c>
      <c r="F51" s="82" t="str">
        <f ca="1">IF($B50="","",IF($C51=$C48,INDEX('MAPA DE PREÇOS'!$H:$H,MATCH($B51,'MAPA DE PREÇOS'!$B:$B)-19),IF($C51=$C49,"Código","")))</f>
        <v/>
      </c>
      <c r="G51" s="83" t="str">
        <f ca="1">IF($B50="","",IF($C51=$C48,IF('BASE EDITAL'!$C$2="",INDEX('MAPA DE PREÇOS'!H:H,MATCH(EDITAL!B51,'MAPA DE PREÇOS'!B:B,0)+1),UPPER(INDEX('BASE EDITAL'!$C:$C,EDITAL!B51+1))),IF($C51=$C49,"Especificação do Objeto","")))</f>
        <v/>
      </c>
      <c r="H51" s="84" t="str">
        <f ca="1">IF($B50="","",IF($C51=$C48,INDEX('MAPA DE PREÇOS'!$M:$M,MATCH($B51,'MAPA DE PREÇOS'!$B:$B)-16),IF($C51=$C49,"Unidade","")))</f>
        <v/>
      </c>
      <c r="I51" s="84" t="str">
        <f ca="1">IF($B50="","",IF($C51=$C48,INDEX('MAPA DE PREÇOS'!$M:$M,MATCH($B51,'MAPA DE PREÇOS'!$B:$B)-17),IF($C51=$C49,"Quant.","")))</f>
        <v/>
      </c>
      <c r="J51" s="60" t="e">
        <f ca="1">IF(J50="Total Mensal","Total Acumulado",IF($B50="","",IF($C51=$C48,INDEX('MAPA DE PREÇOS'!$M:$M,MATCH($B51,'MAPA DE PREÇOS'!$B:$B)-19),IF($C51=$C49,"Valor Unit. (R$)",IF(AND($C51&lt;&gt;$C50,$J50&lt;&gt;""),"Total Mensal","")))))</f>
        <v>#N/A</v>
      </c>
      <c r="K51" s="75" t="e">
        <f ca="1">IF(J51="","",IF(J51="Total Mensal","-",IF(J51="Total Acumulado",SUM(K$7:K50),I51*J51)))</f>
        <v>#N/A</v>
      </c>
      <c r="L51" s="112" t="e">
        <f ca="1">IF(J51="","",IF(J51="Total Mensal","-",IF(J51="Total Acumulado",SUM(L$7:L50),K51/SUMIF(J:J,"Total Acumulado",K:K))))</f>
        <v>#N/A</v>
      </c>
      <c r="M51" s="108"/>
      <c r="N51" s="112" t="e">
        <f ca="1">IF($J51="","",IF($J51="Total Mensal",SUM(O$7:O50)/VLOOKUP("Total Acumulado",$J:$K,2,FALSE),IF($J51="Total Acumulado",N50+L51+IF(L$7="% Item",-1,0),0%)))</f>
        <v>#N/A</v>
      </c>
      <c r="O51" s="109" t="e">
        <f ca="1">IF($J51="","",IF($J51="Total Mensal",SUM(O$7:O50),IF($J51="Total Acumulado",SUM(O$7:O49)+M51,IFERROR(N51*$K51,0))))</f>
        <v>#N/A</v>
      </c>
      <c r="P51" s="112" t="e">
        <f ca="1">IF($J51="","",IF($J51="Total Mensal",SUM(Q$7:Q50)/VLOOKUP("Total Acumulado",$J:$K,2,FALSE),IF($J51="Total Acumulado",P50+N51+IF(N$7="% Item",-1,0),0%)))</f>
        <v>#N/A</v>
      </c>
      <c r="Q51" s="109" t="e">
        <f ca="1">IF($J51="","",IF($J51="Total Mensal",SUM(Q$7:Q50),IF($J51="Total Acumulado",SUM(Q$7:Q49)+O51,IFERROR(P51*$K51,0))))</f>
        <v>#N/A</v>
      </c>
      <c r="R51" s="112" t="e">
        <f ca="1">IF($J51="","",IF($J51="Total Mensal",SUM(S$7:S50)/VLOOKUP("Total Acumulado",$J:$K,2,FALSE),IF($J51="Total Acumulado",R50+P51+IF(P$7="% Item",-1,0),0%)))</f>
        <v>#N/A</v>
      </c>
      <c r="S51" s="109" t="e">
        <f ca="1">IF($J51="","",IF($J51="Total Mensal",SUM(S$7:S50),IF($J51="Total Acumulado",SUM(S$7:S49)+Q51,IFERROR(R51*$K51,0))))</f>
        <v>#N/A</v>
      </c>
      <c r="T51" s="112" t="e">
        <f ca="1">IF($J51="","",IF($J51="Total Mensal",SUM(U$7:U50)/VLOOKUP("Total Acumulado",$J:$K,2,FALSE),IF($J51="Total Acumulado",T50+R51+IF(R$7="% Item",-1,0),0%)))</f>
        <v>#N/A</v>
      </c>
      <c r="U51" s="109" t="e">
        <f ca="1">IF($J51="","",IF($J51="Total Mensal",SUM(U$7:U50),IF($J51="Total Acumulado",SUM(U$7:U49)+S51,IFERROR(T51*$K51,0))))</f>
        <v>#N/A</v>
      </c>
      <c r="V51" s="112" t="e">
        <f ca="1">IF($J51="","",IF($J51="Total Mensal",SUM(W$7:W50)/VLOOKUP("Total Acumulado",$J:$K,2,FALSE),IF($J51="Total Acumulado",V50+T51+IF(T$7="% Item",-1,0),0%)))</f>
        <v>#N/A</v>
      </c>
      <c r="W51" s="109" t="e">
        <f ca="1">IF($J51="","",IF($J51="Total Mensal",SUM(W$7:W50),IF($J51="Total Acumulado",SUM(W$7:W49)+U51,IFERROR(V51*$K51,0))))</f>
        <v>#N/A</v>
      </c>
      <c r="X51" s="112" t="e">
        <f ca="1">IF($J51="","",IF($J51="Total Mensal",SUM(Y$7:Y50)/VLOOKUP("Total Acumulado",$J:$K,2,FALSE),IF($J51="Total Acumulado",X50+V51+IF(V$7="% Item",-1,0),0%)))</f>
        <v>#N/A</v>
      </c>
      <c r="Y51" s="109" t="e">
        <f ca="1">IF($J51="","",IF($J51="Total Mensal",SUM(Y$7:Y50),IF($J51="Total Acumulado",SUM(Y$7:Y49)+W51,IFERROR(X51*$K51,0))))</f>
        <v>#N/A</v>
      </c>
      <c r="Z51" s="112" t="e">
        <f ca="1">IF($J51="","",IF($J51="Total Mensal",SUM(AA$7:AA50)/VLOOKUP("Total Acumulado",$J:$K,2,FALSE),IF($J51="Total Acumulado",Z50+X51+IF(X$7="% Item",-1,0),0%)))</f>
        <v>#N/A</v>
      </c>
      <c r="AA51" s="109" t="e">
        <f ca="1">IF($J51="","",IF($J51="Total Mensal",SUM(AA$7:AA50),IF($J51="Total Acumulado",SUM(AA$7:AA49)+Y51,IFERROR(Z51*$K51,0))))</f>
        <v>#N/A</v>
      </c>
      <c r="AB51" s="112" t="e">
        <f ca="1">IF($J51="","",IF($J51="Total Mensal",SUM(AC$7:AC50)/VLOOKUP("Total Acumulado",$J:$K,2,FALSE),IF($J51="Total Acumulado",AB50+Z51+IF(Z$7="% Item",-1,0),0%)))</f>
        <v>#N/A</v>
      </c>
      <c r="AC51" s="109" t="e">
        <f ca="1">IF($J51="","",IF($J51="Total Mensal",SUM(AC$7:AC50),IF($J51="Total Acumulado",SUM(AC$7:AC49)+AA51,IFERROR(AB51*$K51,0))))</f>
        <v>#N/A</v>
      </c>
      <c r="AD51" s="112" t="e">
        <f ca="1">IF($J51="","",IF($J51="Total Mensal",SUM(AE$7:AE50)/VLOOKUP("Total Acumulado",$J:$K,2,FALSE),IF($J51="Total Acumulado",AD50+AB51+IF(AB$7="% Item",-1,0),0%)))</f>
        <v>#N/A</v>
      </c>
      <c r="AE51" s="109" t="e">
        <f ca="1">IF($J51="","",IF($J51="Total Mensal",SUM(AE$7:AE50),IF($J51="Total Acumulado",SUM(AE$7:AE49)+AC51,IFERROR(AD51*$K51,0))))</f>
        <v>#N/A</v>
      </c>
      <c r="AF51" s="112" t="e">
        <f ca="1">IF($J51="","",IF($J51="Total Mensal",SUM(AG$7:AG50)/VLOOKUP("Total Acumulado",$J:$K,2,FALSE),IF($J51="Total Acumulado",AF50+AD51+IF(AD$7="% Item",-1,0),0%)))</f>
        <v>#N/A</v>
      </c>
      <c r="AG51" s="109" t="e">
        <f ca="1">IF($J51="","",IF($J51="Total Mensal",SUM(AG$7:AG50),IF($J51="Total Acumulado",SUM(AG$7:AG49)+AE51,IFERROR(AF51*$K51,0))))</f>
        <v>#N/A</v>
      </c>
      <c r="AH51" s="112" t="e">
        <f ca="1">IF($J51="","",IF($J51="Total Mensal",SUM(AI$7:AI50)/VLOOKUP("Total Acumulado",$J:$K,2,FALSE),IF($J51="Total Acumulado",AH50+AF51+IF(AF$7="% Item",-1,0),0%)))</f>
        <v>#N/A</v>
      </c>
      <c r="AI51" s="109" t="e">
        <f ca="1">IF($J51="","",IF($J51="Total Mensal",SUM(AI$7:AI50),IF($J51="Total Acumulado",SUM(AI$7:AI49)+AG51,IFERROR(AH51*$K51,0))))</f>
        <v>#N/A</v>
      </c>
      <c r="AJ51" s="112" t="e">
        <f ca="1">IF($J51="","",IF($J51="Total Mensal",SUM(AK$7:AK50)/VLOOKUP("Total Acumulado",$J:$K,2,FALSE),IF($J51="Total Acumulado",AJ50+AH51+IF(AH$7="% Item",-1,0),0%)))</f>
        <v>#N/A</v>
      </c>
      <c r="AK51" s="109" t="e">
        <f ca="1">IF($J51="","",IF($J51="Total Mensal",SUM(AK$7:AK50),IF($J51="Total Acumulado",SUM(AK$7:AK49)+AI51,IFERROR(AJ51*$K51,0))))</f>
        <v>#N/A</v>
      </c>
    </row>
    <row r="52" spans="2:37" x14ac:dyDescent="0.25">
      <c r="B52" s="41" t="str">
        <f ca="1">IFERROR(IF(C51=C48,IF(B51+1&lt;='MAPA DE PREÇOS'!$H$8,B51+1,""),B51),"")</f>
        <v/>
      </c>
      <c r="C52" s="41" t="str">
        <f ca="1">IFERROR(VLOOKUP(B52,'MAPA DE PREÇOS'!B:D,2,FALSE),"")</f>
        <v/>
      </c>
      <c r="D52" s="41" t="str">
        <f ca="1">IFERROR(VLOOKUP(B52,'MAPA DE PREÇOS'!B:D,3,FALSE),"")</f>
        <v/>
      </c>
      <c r="E52" s="82" t="str">
        <f t="shared" ca="1" si="1"/>
        <v/>
      </c>
      <c r="F52" s="82" t="str">
        <f ca="1">IF($B51="","",IF($C52=$C49,INDEX('MAPA DE PREÇOS'!$H:$H,MATCH($B52,'MAPA DE PREÇOS'!$B:$B)-19),IF($C52=$C50,"Código","")))</f>
        <v/>
      </c>
      <c r="G52" s="83" t="str">
        <f ca="1">IF($B51="","",IF($C52=$C49,IF('BASE EDITAL'!$C$2="",INDEX('MAPA DE PREÇOS'!H:H,MATCH(EDITAL!B52,'MAPA DE PREÇOS'!B:B,0)+1),UPPER(INDEX('BASE EDITAL'!$C:$C,EDITAL!B52+1))),IF($C52=$C50,"Especificação do Objeto","")))</f>
        <v/>
      </c>
      <c r="H52" s="84" t="str">
        <f ca="1">IF($B51="","",IF($C52=$C49,INDEX('MAPA DE PREÇOS'!$M:$M,MATCH($B52,'MAPA DE PREÇOS'!$B:$B)-16),IF($C52=$C50,"Unidade","")))</f>
        <v/>
      </c>
      <c r="I52" s="84" t="str">
        <f ca="1">IF($B51="","",IF($C52=$C49,INDEX('MAPA DE PREÇOS'!$M:$M,MATCH($B52,'MAPA DE PREÇOS'!$B:$B)-17),IF($C52=$C50,"Quant.","")))</f>
        <v/>
      </c>
      <c r="J52" s="60" t="e">
        <f ca="1">IF(J51="Total Mensal","Total Acumulado",IF($B51="","",IF($C52=$C49,INDEX('MAPA DE PREÇOS'!$M:$M,MATCH($B52,'MAPA DE PREÇOS'!$B:$B)-19),IF($C52=$C50,"Valor Unit. (R$)",IF(AND($C52&lt;&gt;$C51,$J51&lt;&gt;""),"Total Mensal","")))))</f>
        <v>#N/A</v>
      </c>
      <c r="K52" s="75" t="e">
        <f ca="1">IF(J52="","",IF(J52="Total Mensal","-",IF(J52="Total Acumulado",SUM(K$7:K51),I52*J52)))</f>
        <v>#N/A</v>
      </c>
      <c r="L52" s="112" t="e">
        <f ca="1">IF(J52="","",IF(J52="Total Mensal","-",IF(J52="Total Acumulado",SUM(L$7:L51),K52/SUMIF(J:J,"Total Acumulado",K:K))))</f>
        <v>#N/A</v>
      </c>
      <c r="M52" s="108"/>
      <c r="N52" s="112" t="e">
        <f ca="1">IF($J52="","",IF($J52="Total Mensal",SUM(O$7:O51)/VLOOKUP("Total Acumulado",$J:$K,2,FALSE),IF($J52="Total Acumulado",N51+L52+IF(L$7="% Item",-1,0),0%)))</f>
        <v>#N/A</v>
      </c>
      <c r="O52" s="109" t="e">
        <f ca="1">IF($J52="","",IF($J52="Total Mensal",SUM(O$7:O51),IF($J52="Total Acumulado",SUM(O$7:O50)+M52,IFERROR(N52*$K52,0))))</f>
        <v>#N/A</v>
      </c>
      <c r="P52" s="112" t="e">
        <f ca="1">IF($J52="","",IF($J52="Total Mensal",SUM(Q$7:Q51)/VLOOKUP("Total Acumulado",$J:$K,2,FALSE),IF($J52="Total Acumulado",P51+N52+IF(N$7="% Item",-1,0),0%)))</f>
        <v>#N/A</v>
      </c>
      <c r="Q52" s="109" t="e">
        <f ca="1">IF($J52="","",IF($J52="Total Mensal",SUM(Q$7:Q51),IF($J52="Total Acumulado",SUM(Q$7:Q50)+O52,IFERROR(P52*$K52,0))))</f>
        <v>#N/A</v>
      </c>
      <c r="R52" s="112" t="e">
        <f ca="1">IF($J52="","",IF($J52="Total Mensal",SUM(S$7:S51)/VLOOKUP("Total Acumulado",$J:$K,2,FALSE),IF($J52="Total Acumulado",R51+P52+IF(P$7="% Item",-1,0),0%)))</f>
        <v>#N/A</v>
      </c>
      <c r="S52" s="109" t="e">
        <f ca="1">IF($J52="","",IF($J52="Total Mensal",SUM(S$7:S51),IF($J52="Total Acumulado",SUM(S$7:S50)+Q52,IFERROR(R52*$K52,0))))</f>
        <v>#N/A</v>
      </c>
      <c r="T52" s="112" t="e">
        <f ca="1">IF($J52="","",IF($J52="Total Mensal",SUM(U$7:U51)/VLOOKUP("Total Acumulado",$J:$K,2,FALSE),IF($J52="Total Acumulado",T51+R52+IF(R$7="% Item",-1,0),0%)))</f>
        <v>#N/A</v>
      </c>
      <c r="U52" s="109" t="e">
        <f ca="1">IF($J52="","",IF($J52="Total Mensal",SUM(U$7:U51),IF($J52="Total Acumulado",SUM(U$7:U50)+S52,IFERROR(T52*$K52,0))))</f>
        <v>#N/A</v>
      </c>
      <c r="V52" s="112" t="e">
        <f ca="1">IF($J52="","",IF($J52="Total Mensal",SUM(W$7:W51)/VLOOKUP("Total Acumulado",$J:$K,2,FALSE),IF($J52="Total Acumulado",V51+T52+IF(T$7="% Item",-1,0),0%)))</f>
        <v>#N/A</v>
      </c>
      <c r="W52" s="109" t="e">
        <f ca="1">IF($J52="","",IF($J52="Total Mensal",SUM(W$7:W51),IF($J52="Total Acumulado",SUM(W$7:W50)+U52,IFERROR(V52*$K52,0))))</f>
        <v>#N/A</v>
      </c>
      <c r="X52" s="112" t="e">
        <f ca="1">IF($J52="","",IF($J52="Total Mensal",SUM(Y$7:Y51)/VLOOKUP("Total Acumulado",$J:$K,2,FALSE),IF($J52="Total Acumulado",X51+V52+IF(V$7="% Item",-1,0),0%)))</f>
        <v>#N/A</v>
      </c>
      <c r="Y52" s="109" t="e">
        <f ca="1">IF($J52="","",IF($J52="Total Mensal",SUM(Y$7:Y51),IF($J52="Total Acumulado",SUM(Y$7:Y50)+W52,IFERROR(X52*$K52,0))))</f>
        <v>#N/A</v>
      </c>
      <c r="Z52" s="112" t="e">
        <f ca="1">IF($J52="","",IF($J52="Total Mensal",SUM(AA$7:AA51)/VLOOKUP("Total Acumulado",$J:$K,2,FALSE),IF($J52="Total Acumulado",Z51+X52+IF(X$7="% Item",-1,0),0%)))</f>
        <v>#N/A</v>
      </c>
      <c r="AA52" s="109" t="e">
        <f ca="1">IF($J52="","",IF($J52="Total Mensal",SUM(AA$7:AA51),IF($J52="Total Acumulado",SUM(AA$7:AA50)+Y52,IFERROR(Z52*$K52,0))))</f>
        <v>#N/A</v>
      </c>
      <c r="AB52" s="112" t="e">
        <f ca="1">IF($J52="","",IF($J52="Total Mensal",SUM(AC$7:AC51)/VLOOKUP("Total Acumulado",$J:$K,2,FALSE),IF($J52="Total Acumulado",AB51+Z52+IF(Z$7="% Item",-1,0),0%)))</f>
        <v>#N/A</v>
      </c>
      <c r="AC52" s="109" t="e">
        <f ca="1">IF($J52="","",IF($J52="Total Mensal",SUM(AC$7:AC51),IF($J52="Total Acumulado",SUM(AC$7:AC50)+AA52,IFERROR(AB52*$K52,0))))</f>
        <v>#N/A</v>
      </c>
      <c r="AD52" s="112" t="e">
        <f ca="1">IF($J52="","",IF($J52="Total Mensal",SUM(AE$7:AE51)/VLOOKUP("Total Acumulado",$J:$K,2,FALSE),IF($J52="Total Acumulado",AD51+AB52+IF(AB$7="% Item",-1,0),0%)))</f>
        <v>#N/A</v>
      </c>
      <c r="AE52" s="109" t="e">
        <f ca="1">IF($J52="","",IF($J52="Total Mensal",SUM(AE$7:AE51),IF($J52="Total Acumulado",SUM(AE$7:AE50)+AC52,IFERROR(AD52*$K52,0))))</f>
        <v>#N/A</v>
      </c>
      <c r="AF52" s="112" t="e">
        <f ca="1">IF($J52="","",IF($J52="Total Mensal",SUM(AG$7:AG51)/VLOOKUP("Total Acumulado",$J:$K,2,FALSE),IF($J52="Total Acumulado",AF51+AD52+IF(AD$7="% Item",-1,0),0%)))</f>
        <v>#N/A</v>
      </c>
      <c r="AG52" s="109" t="e">
        <f ca="1">IF($J52="","",IF($J52="Total Mensal",SUM(AG$7:AG51),IF($J52="Total Acumulado",SUM(AG$7:AG50)+AE52,IFERROR(AF52*$K52,0))))</f>
        <v>#N/A</v>
      </c>
      <c r="AH52" s="112" t="e">
        <f ca="1">IF($J52="","",IF($J52="Total Mensal",SUM(AI$7:AI51)/VLOOKUP("Total Acumulado",$J:$K,2,FALSE),IF($J52="Total Acumulado",AH51+AF52+IF(AF$7="% Item",-1,0),0%)))</f>
        <v>#N/A</v>
      </c>
      <c r="AI52" s="109" t="e">
        <f ca="1">IF($J52="","",IF($J52="Total Mensal",SUM(AI$7:AI51),IF($J52="Total Acumulado",SUM(AI$7:AI50)+AG52,IFERROR(AH52*$K52,0))))</f>
        <v>#N/A</v>
      </c>
      <c r="AJ52" s="112" t="e">
        <f ca="1">IF($J52="","",IF($J52="Total Mensal",SUM(AK$7:AK51)/VLOOKUP("Total Acumulado",$J:$K,2,FALSE),IF($J52="Total Acumulado",AJ51+AH52+IF(AH$7="% Item",-1,0),0%)))</f>
        <v>#N/A</v>
      </c>
      <c r="AK52" s="109" t="e">
        <f ca="1">IF($J52="","",IF($J52="Total Mensal",SUM(AK$7:AK51),IF($J52="Total Acumulado",SUM(AK$7:AK50)+AI52,IFERROR(AJ52*$K52,0))))</f>
        <v>#N/A</v>
      </c>
    </row>
    <row r="53" spans="2:37" x14ac:dyDescent="0.25">
      <c r="B53" s="41" t="str">
        <f ca="1">IFERROR(IF(C52=C49,IF(B52+1&lt;='MAPA DE PREÇOS'!$H$8,B52+1,""),B52),"")</f>
        <v/>
      </c>
      <c r="C53" s="41" t="str">
        <f ca="1">IFERROR(VLOOKUP(B53,'MAPA DE PREÇOS'!B:D,2,FALSE),"")</f>
        <v/>
      </c>
      <c r="D53" s="41" t="str">
        <f ca="1">IFERROR(VLOOKUP(B53,'MAPA DE PREÇOS'!B:D,3,FALSE),"")</f>
        <v/>
      </c>
      <c r="E53" s="82" t="str">
        <f t="shared" ca="1" si="1"/>
        <v/>
      </c>
      <c r="F53" s="82" t="str">
        <f ca="1">IF($B52="","",IF($C53=$C50,INDEX('MAPA DE PREÇOS'!$H:$H,MATCH($B53,'MAPA DE PREÇOS'!$B:$B)-19),IF($C53=$C51,"Código","")))</f>
        <v/>
      </c>
      <c r="G53" s="83" t="str">
        <f ca="1">IF($B52="","",IF($C53=$C50,IF('BASE EDITAL'!$C$2="",INDEX('MAPA DE PREÇOS'!H:H,MATCH(EDITAL!B53,'MAPA DE PREÇOS'!B:B,0)+1),UPPER(INDEX('BASE EDITAL'!$C:$C,EDITAL!B53+1))),IF($C53=$C51,"Especificação do Objeto","")))</f>
        <v/>
      </c>
      <c r="H53" s="84" t="str">
        <f ca="1">IF($B52="","",IF($C53=$C50,INDEX('MAPA DE PREÇOS'!$M:$M,MATCH($B53,'MAPA DE PREÇOS'!$B:$B)-16),IF($C53=$C51,"Unidade","")))</f>
        <v/>
      </c>
      <c r="I53" s="84" t="str">
        <f ca="1">IF($B52="","",IF($C53=$C50,INDEX('MAPA DE PREÇOS'!$M:$M,MATCH($B53,'MAPA DE PREÇOS'!$B:$B)-17),IF($C53=$C51,"Quant.","")))</f>
        <v/>
      </c>
      <c r="J53" s="60" t="e">
        <f ca="1">IF(J52="Total Mensal","Total Acumulado",IF($B52="","",IF($C53=$C50,INDEX('MAPA DE PREÇOS'!$M:$M,MATCH($B53,'MAPA DE PREÇOS'!$B:$B)-19),IF($C53=$C51,"Valor Unit. (R$)",IF(AND($C53&lt;&gt;$C52,$J52&lt;&gt;""),"Total Mensal","")))))</f>
        <v>#N/A</v>
      </c>
      <c r="K53" s="75" t="e">
        <f ca="1">IF(J53="","",IF(J53="Total Mensal","-",IF(J53="Total Acumulado",SUM(K$7:K52),I53*J53)))</f>
        <v>#N/A</v>
      </c>
      <c r="L53" s="112" t="e">
        <f ca="1">IF(J53="","",IF(J53="Total Mensal","-",IF(J53="Total Acumulado",SUM(L$7:L52),K53/SUMIF(J:J,"Total Acumulado",K:K))))</f>
        <v>#N/A</v>
      </c>
      <c r="M53" s="108"/>
      <c r="N53" s="112" t="e">
        <f ca="1">IF($J53="","",IF($J53="Total Mensal",SUM(O$7:O52)/VLOOKUP("Total Acumulado",$J:$K,2,FALSE),IF($J53="Total Acumulado",N52+L53+IF(L$7="% Item",-1,0),0%)))</f>
        <v>#N/A</v>
      </c>
      <c r="O53" s="109" t="e">
        <f ca="1">IF($J53="","",IF($J53="Total Mensal",SUM(O$7:O52),IF($J53="Total Acumulado",SUM(O$7:O51)+M53,IFERROR(N53*$K53,0))))</f>
        <v>#N/A</v>
      </c>
      <c r="P53" s="112" t="e">
        <f ca="1">IF($J53="","",IF($J53="Total Mensal",SUM(Q$7:Q52)/VLOOKUP("Total Acumulado",$J:$K,2,FALSE),IF($J53="Total Acumulado",P52+N53+IF(N$7="% Item",-1,0),0%)))</f>
        <v>#N/A</v>
      </c>
      <c r="Q53" s="109" t="e">
        <f ca="1">IF($J53="","",IF($J53="Total Mensal",SUM(Q$7:Q52),IF($J53="Total Acumulado",SUM(Q$7:Q51)+O53,IFERROR(P53*$K53,0))))</f>
        <v>#N/A</v>
      </c>
      <c r="R53" s="112" t="e">
        <f ca="1">IF($J53="","",IF($J53="Total Mensal",SUM(S$7:S52)/VLOOKUP("Total Acumulado",$J:$K,2,FALSE),IF($J53="Total Acumulado",R52+P53+IF(P$7="% Item",-1,0),0%)))</f>
        <v>#N/A</v>
      </c>
      <c r="S53" s="109" t="e">
        <f ca="1">IF($J53="","",IF($J53="Total Mensal",SUM(S$7:S52),IF($J53="Total Acumulado",SUM(S$7:S51)+Q53,IFERROR(R53*$K53,0))))</f>
        <v>#N/A</v>
      </c>
      <c r="T53" s="112" t="e">
        <f ca="1">IF($J53="","",IF($J53="Total Mensal",SUM(U$7:U52)/VLOOKUP("Total Acumulado",$J:$K,2,FALSE),IF($J53="Total Acumulado",T52+R53+IF(R$7="% Item",-1,0),0%)))</f>
        <v>#N/A</v>
      </c>
      <c r="U53" s="109" t="e">
        <f ca="1">IF($J53="","",IF($J53="Total Mensal",SUM(U$7:U52),IF($J53="Total Acumulado",SUM(U$7:U51)+S53,IFERROR(T53*$K53,0))))</f>
        <v>#N/A</v>
      </c>
      <c r="V53" s="112" t="e">
        <f ca="1">IF($J53="","",IF($J53="Total Mensal",SUM(W$7:W52)/VLOOKUP("Total Acumulado",$J:$K,2,FALSE),IF($J53="Total Acumulado",V52+T53+IF(T$7="% Item",-1,0),0%)))</f>
        <v>#N/A</v>
      </c>
      <c r="W53" s="109" t="e">
        <f ca="1">IF($J53="","",IF($J53="Total Mensal",SUM(W$7:W52),IF($J53="Total Acumulado",SUM(W$7:W51)+U53,IFERROR(V53*$K53,0))))</f>
        <v>#N/A</v>
      </c>
      <c r="X53" s="112" t="e">
        <f ca="1">IF($J53="","",IF($J53="Total Mensal",SUM(Y$7:Y52)/VLOOKUP("Total Acumulado",$J:$K,2,FALSE),IF($J53="Total Acumulado",X52+V53+IF(V$7="% Item",-1,0),0%)))</f>
        <v>#N/A</v>
      </c>
      <c r="Y53" s="109" t="e">
        <f ca="1">IF($J53="","",IF($J53="Total Mensal",SUM(Y$7:Y52),IF($J53="Total Acumulado",SUM(Y$7:Y51)+W53,IFERROR(X53*$K53,0))))</f>
        <v>#N/A</v>
      </c>
      <c r="Z53" s="112" t="e">
        <f ca="1">IF($J53="","",IF($J53="Total Mensal",SUM(AA$7:AA52)/VLOOKUP("Total Acumulado",$J:$K,2,FALSE),IF($J53="Total Acumulado",Z52+X53+IF(X$7="% Item",-1,0),0%)))</f>
        <v>#N/A</v>
      </c>
      <c r="AA53" s="109" t="e">
        <f ca="1">IF($J53="","",IF($J53="Total Mensal",SUM(AA$7:AA52),IF($J53="Total Acumulado",SUM(AA$7:AA51)+Y53,IFERROR(Z53*$K53,0))))</f>
        <v>#N/A</v>
      </c>
      <c r="AB53" s="112" t="e">
        <f ca="1">IF($J53="","",IF($J53="Total Mensal",SUM(AC$7:AC52)/VLOOKUP("Total Acumulado",$J:$K,2,FALSE),IF($J53="Total Acumulado",AB52+Z53+IF(Z$7="% Item",-1,0),0%)))</f>
        <v>#N/A</v>
      </c>
      <c r="AC53" s="109" t="e">
        <f ca="1">IF($J53="","",IF($J53="Total Mensal",SUM(AC$7:AC52),IF($J53="Total Acumulado",SUM(AC$7:AC51)+AA53,IFERROR(AB53*$K53,0))))</f>
        <v>#N/A</v>
      </c>
      <c r="AD53" s="112" t="e">
        <f ca="1">IF($J53="","",IF($J53="Total Mensal",SUM(AE$7:AE52)/VLOOKUP("Total Acumulado",$J:$K,2,FALSE),IF($J53="Total Acumulado",AD52+AB53+IF(AB$7="% Item",-1,0),0%)))</f>
        <v>#N/A</v>
      </c>
      <c r="AE53" s="109" t="e">
        <f ca="1">IF($J53="","",IF($J53="Total Mensal",SUM(AE$7:AE52),IF($J53="Total Acumulado",SUM(AE$7:AE51)+AC53,IFERROR(AD53*$K53,0))))</f>
        <v>#N/A</v>
      </c>
      <c r="AF53" s="112" t="e">
        <f ca="1">IF($J53="","",IF($J53="Total Mensal",SUM(AG$7:AG52)/VLOOKUP("Total Acumulado",$J:$K,2,FALSE),IF($J53="Total Acumulado",AF52+AD53+IF(AD$7="% Item",-1,0),0%)))</f>
        <v>#N/A</v>
      </c>
      <c r="AG53" s="109" t="e">
        <f ca="1">IF($J53="","",IF($J53="Total Mensal",SUM(AG$7:AG52),IF($J53="Total Acumulado",SUM(AG$7:AG51)+AE53,IFERROR(AF53*$K53,0))))</f>
        <v>#N/A</v>
      </c>
      <c r="AH53" s="112" t="e">
        <f ca="1">IF($J53="","",IF($J53="Total Mensal",SUM(AI$7:AI52)/VLOOKUP("Total Acumulado",$J:$K,2,FALSE),IF($J53="Total Acumulado",AH52+AF53+IF(AF$7="% Item",-1,0),0%)))</f>
        <v>#N/A</v>
      </c>
      <c r="AI53" s="109" t="e">
        <f ca="1">IF($J53="","",IF($J53="Total Mensal",SUM(AI$7:AI52),IF($J53="Total Acumulado",SUM(AI$7:AI51)+AG53,IFERROR(AH53*$K53,0))))</f>
        <v>#N/A</v>
      </c>
      <c r="AJ53" s="112" t="e">
        <f ca="1">IF($J53="","",IF($J53="Total Mensal",SUM(AK$7:AK52)/VLOOKUP("Total Acumulado",$J:$K,2,FALSE),IF($J53="Total Acumulado",AJ52+AH53+IF(AH$7="% Item",-1,0),0%)))</f>
        <v>#N/A</v>
      </c>
      <c r="AK53" s="109" t="e">
        <f ca="1">IF($J53="","",IF($J53="Total Mensal",SUM(AK$7:AK52),IF($J53="Total Acumulado",SUM(AK$7:AK51)+AI53,IFERROR(AJ53*$K53,0))))</f>
        <v>#N/A</v>
      </c>
    </row>
    <row r="54" spans="2:37" x14ac:dyDescent="0.25">
      <c r="B54" s="41" t="str">
        <f ca="1">IFERROR(IF(C53=C50,IF(B53+1&lt;='MAPA DE PREÇOS'!$H$8,B53+1,""),B53),"")</f>
        <v/>
      </c>
      <c r="C54" s="41" t="str">
        <f ca="1">IFERROR(VLOOKUP(B54,'MAPA DE PREÇOS'!B:D,2,FALSE),"")</f>
        <v/>
      </c>
      <c r="D54" s="41" t="str">
        <f ca="1">IFERROR(VLOOKUP(B54,'MAPA DE PREÇOS'!B:D,3,FALSE),"")</f>
        <v/>
      </c>
      <c r="E54" s="82" t="str">
        <f t="shared" ca="1" si="1"/>
        <v/>
      </c>
      <c r="F54" s="82" t="str">
        <f ca="1">IF($B53="","",IF($C54=$C51,INDEX('MAPA DE PREÇOS'!$H:$H,MATCH($B54,'MAPA DE PREÇOS'!$B:$B)-19),IF($C54=$C52,"Código","")))</f>
        <v/>
      </c>
      <c r="G54" s="83" t="str">
        <f ca="1">IF($B53="","",IF($C54=$C51,IF('BASE EDITAL'!$C$2="",INDEX('MAPA DE PREÇOS'!H:H,MATCH(EDITAL!B54,'MAPA DE PREÇOS'!B:B,0)+1),UPPER(INDEX('BASE EDITAL'!$C:$C,EDITAL!B54+1))),IF($C54=$C52,"Especificação do Objeto","")))</f>
        <v/>
      </c>
      <c r="H54" s="84" t="str">
        <f ca="1">IF($B53="","",IF($C54=$C51,INDEX('MAPA DE PREÇOS'!$M:$M,MATCH($B54,'MAPA DE PREÇOS'!$B:$B)-16),IF($C54=$C52,"Unidade","")))</f>
        <v/>
      </c>
      <c r="I54" s="84" t="str">
        <f ca="1">IF($B53="","",IF($C54=$C51,INDEX('MAPA DE PREÇOS'!$M:$M,MATCH($B54,'MAPA DE PREÇOS'!$B:$B)-17),IF($C54=$C52,"Quant.","")))</f>
        <v/>
      </c>
      <c r="J54" s="60" t="e">
        <f ca="1">IF(J53="Total Mensal","Total Acumulado",IF($B53="","",IF($C54=$C51,INDEX('MAPA DE PREÇOS'!$M:$M,MATCH($B54,'MAPA DE PREÇOS'!$B:$B)-19),IF($C54=$C52,"Valor Unit. (R$)",IF(AND($C54&lt;&gt;$C53,$J53&lt;&gt;""),"Total Mensal","")))))</f>
        <v>#N/A</v>
      </c>
      <c r="K54" s="75" t="e">
        <f ca="1">IF(J54="","",IF(J54="Total Mensal","-",IF(J54="Total Acumulado",SUM(K$7:K53),I54*J54)))</f>
        <v>#N/A</v>
      </c>
      <c r="L54" s="112" t="e">
        <f ca="1">IF(J54="","",IF(J54="Total Mensal","-",IF(J54="Total Acumulado",SUM(L$7:L53),K54/SUMIF(J:J,"Total Acumulado",K:K))))</f>
        <v>#N/A</v>
      </c>
      <c r="M54" s="108"/>
      <c r="N54" s="112" t="e">
        <f ca="1">IF($J54="","",IF($J54="Total Mensal",SUM(O$7:O53)/VLOOKUP("Total Acumulado",$J:$K,2,FALSE),IF($J54="Total Acumulado",N53+L54+IF(L$7="% Item",-1,0),0%)))</f>
        <v>#N/A</v>
      </c>
      <c r="O54" s="109" t="e">
        <f ca="1">IF($J54="","",IF($J54="Total Mensal",SUM(O$7:O53),IF($J54="Total Acumulado",SUM(O$7:O52)+M54,IFERROR(N54*$K54,0))))</f>
        <v>#N/A</v>
      </c>
      <c r="P54" s="112" t="e">
        <f ca="1">IF($J54="","",IF($J54="Total Mensal",SUM(Q$7:Q53)/VLOOKUP("Total Acumulado",$J:$K,2,FALSE),IF($J54="Total Acumulado",P53+N54+IF(N$7="% Item",-1,0),0%)))</f>
        <v>#N/A</v>
      </c>
      <c r="Q54" s="109" t="e">
        <f ca="1">IF($J54="","",IF($J54="Total Mensal",SUM(Q$7:Q53),IF($J54="Total Acumulado",SUM(Q$7:Q52)+O54,IFERROR(P54*$K54,0))))</f>
        <v>#N/A</v>
      </c>
      <c r="R54" s="112" t="e">
        <f ca="1">IF($J54="","",IF($J54="Total Mensal",SUM(S$7:S53)/VLOOKUP("Total Acumulado",$J:$K,2,FALSE),IF($J54="Total Acumulado",R53+P54+IF(P$7="% Item",-1,0),0%)))</f>
        <v>#N/A</v>
      </c>
      <c r="S54" s="109" t="e">
        <f ca="1">IF($J54="","",IF($J54="Total Mensal",SUM(S$7:S53),IF($J54="Total Acumulado",SUM(S$7:S52)+Q54,IFERROR(R54*$K54,0))))</f>
        <v>#N/A</v>
      </c>
      <c r="T54" s="112" t="e">
        <f ca="1">IF($J54="","",IF($J54="Total Mensal",SUM(U$7:U53)/VLOOKUP("Total Acumulado",$J:$K,2,FALSE),IF($J54="Total Acumulado",T53+R54+IF(R$7="% Item",-1,0),0%)))</f>
        <v>#N/A</v>
      </c>
      <c r="U54" s="109" t="e">
        <f ca="1">IF($J54="","",IF($J54="Total Mensal",SUM(U$7:U53),IF($J54="Total Acumulado",SUM(U$7:U52)+S54,IFERROR(T54*$K54,0))))</f>
        <v>#N/A</v>
      </c>
      <c r="V54" s="112" t="e">
        <f ca="1">IF($J54="","",IF($J54="Total Mensal",SUM(W$7:W53)/VLOOKUP("Total Acumulado",$J:$K,2,FALSE),IF($J54="Total Acumulado",V53+T54+IF(T$7="% Item",-1,0),0%)))</f>
        <v>#N/A</v>
      </c>
      <c r="W54" s="109" t="e">
        <f ca="1">IF($J54="","",IF($J54="Total Mensal",SUM(W$7:W53),IF($J54="Total Acumulado",SUM(W$7:W52)+U54,IFERROR(V54*$K54,0))))</f>
        <v>#N/A</v>
      </c>
      <c r="X54" s="112" t="e">
        <f ca="1">IF($J54="","",IF($J54="Total Mensal",SUM(Y$7:Y53)/VLOOKUP("Total Acumulado",$J:$K,2,FALSE),IF($J54="Total Acumulado",X53+V54+IF(V$7="% Item",-1,0),0%)))</f>
        <v>#N/A</v>
      </c>
      <c r="Y54" s="109" t="e">
        <f ca="1">IF($J54="","",IF($J54="Total Mensal",SUM(Y$7:Y53),IF($J54="Total Acumulado",SUM(Y$7:Y52)+W54,IFERROR(X54*$K54,0))))</f>
        <v>#N/A</v>
      </c>
      <c r="Z54" s="112" t="e">
        <f ca="1">IF($J54="","",IF($J54="Total Mensal",SUM(AA$7:AA53)/VLOOKUP("Total Acumulado",$J:$K,2,FALSE),IF($J54="Total Acumulado",Z53+X54+IF(X$7="% Item",-1,0),0%)))</f>
        <v>#N/A</v>
      </c>
      <c r="AA54" s="109" t="e">
        <f ca="1">IF($J54="","",IF($J54="Total Mensal",SUM(AA$7:AA53),IF($J54="Total Acumulado",SUM(AA$7:AA52)+Y54,IFERROR(Z54*$K54,0))))</f>
        <v>#N/A</v>
      </c>
      <c r="AB54" s="112" t="e">
        <f ca="1">IF($J54="","",IF($J54="Total Mensal",SUM(AC$7:AC53)/VLOOKUP("Total Acumulado",$J:$K,2,FALSE),IF($J54="Total Acumulado",AB53+Z54+IF(Z$7="% Item",-1,0),0%)))</f>
        <v>#N/A</v>
      </c>
      <c r="AC54" s="109" t="e">
        <f ca="1">IF($J54="","",IF($J54="Total Mensal",SUM(AC$7:AC53),IF($J54="Total Acumulado",SUM(AC$7:AC52)+AA54,IFERROR(AB54*$K54,0))))</f>
        <v>#N/A</v>
      </c>
      <c r="AD54" s="112" t="e">
        <f ca="1">IF($J54="","",IF($J54="Total Mensal",SUM(AE$7:AE53)/VLOOKUP("Total Acumulado",$J:$K,2,FALSE),IF($J54="Total Acumulado",AD53+AB54+IF(AB$7="% Item",-1,0),0%)))</f>
        <v>#N/A</v>
      </c>
      <c r="AE54" s="109" t="e">
        <f ca="1">IF($J54="","",IF($J54="Total Mensal",SUM(AE$7:AE53),IF($J54="Total Acumulado",SUM(AE$7:AE52)+AC54,IFERROR(AD54*$K54,0))))</f>
        <v>#N/A</v>
      </c>
      <c r="AF54" s="112" t="e">
        <f ca="1">IF($J54="","",IF($J54="Total Mensal",SUM(AG$7:AG53)/VLOOKUP("Total Acumulado",$J:$K,2,FALSE),IF($J54="Total Acumulado",AF53+AD54+IF(AD$7="% Item",-1,0),0%)))</f>
        <v>#N/A</v>
      </c>
      <c r="AG54" s="109" t="e">
        <f ca="1">IF($J54="","",IF($J54="Total Mensal",SUM(AG$7:AG53),IF($J54="Total Acumulado",SUM(AG$7:AG52)+AE54,IFERROR(AF54*$K54,0))))</f>
        <v>#N/A</v>
      </c>
      <c r="AH54" s="112" t="e">
        <f ca="1">IF($J54="","",IF($J54="Total Mensal",SUM(AI$7:AI53)/VLOOKUP("Total Acumulado",$J:$K,2,FALSE),IF($J54="Total Acumulado",AH53+AF54+IF(AF$7="% Item",-1,0),0%)))</f>
        <v>#N/A</v>
      </c>
      <c r="AI54" s="109" t="e">
        <f ca="1">IF($J54="","",IF($J54="Total Mensal",SUM(AI$7:AI53),IF($J54="Total Acumulado",SUM(AI$7:AI52)+AG54,IFERROR(AH54*$K54,0))))</f>
        <v>#N/A</v>
      </c>
      <c r="AJ54" s="112" t="e">
        <f ca="1">IF($J54="","",IF($J54="Total Mensal",SUM(AK$7:AK53)/VLOOKUP("Total Acumulado",$J:$K,2,FALSE),IF($J54="Total Acumulado",AJ53+AH54+IF(AH$7="% Item",-1,0),0%)))</f>
        <v>#N/A</v>
      </c>
      <c r="AK54" s="109" t="e">
        <f ca="1">IF($J54="","",IF($J54="Total Mensal",SUM(AK$7:AK53),IF($J54="Total Acumulado",SUM(AK$7:AK52)+AI54,IFERROR(AJ54*$K54,0))))</f>
        <v>#N/A</v>
      </c>
    </row>
    <row r="55" spans="2:37" x14ac:dyDescent="0.25">
      <c r="B55" s="41" t="str">
        <f ca="1">IFERROR(IF(C54=C51,IF(B54+1&lt;='MAPA DE PREÇOS'!$H$8,B54+1,""),B54),"")</f>
        <v/>
      </c>
      <c r="C55" s="41" t="str">
        <f ca="1">IFERROR(VLOOKUP(B55,'MAPA DE PREÇOS'!B:D,2,FALSE),"")</f>
        <v/>
      </c>
      <c r="D55" s="41" t="str">
        <f ca="1">IFERROR(VLOOKUP(B55,'MAPA DE PREÇOS'!B:D,3,FALSE),"")</f>
        <v/>
      </c>
      <c r="E55" s="82" t="str">
        <f t="shared" ca="1" si="1"/>
        <v/>
      </c>
      <c r="F55" s="82" t="str">
        <f ca="1">IF($B54="","",IF($C55=$C52,INDEX('MAPA DE PREÇOS'!$H:$H,MATCH($B55,'MAPA DE PREÇOS'!$B:$B)-19),IF($C55=$C53,"Código","")))</f>
        <v/>
      </c>
      <c r="G55" s="83" t="str">
        <f ca="1">IF($B54="","",IF($C55=$C52,IF('BASE EDITAL'!$C$2="",INDEX('MAPA DE PREÇOS'!H:H,MATCH(EDITAL!B55,'MAPA DE PREÇOS'!B:B,0)+1),UPPER(INDEX('BASE EDITAL'!$C:$C,EDITAL!B55+1))),IF($C55=$C53,"Especificação do Objeto","")))</f>
        <v/>
      </c>
      <c r="H55" s="84" t="str">
        <f ca="1">IF($B54="","",IF($C55=$C52,INDEX('MAPA DE PREÇOS'!$M:$M,MATCH($B55,'MAPA DE PREÇOS'!$B:$B)-16),IF($C55=$C53,"Unidade","")))</f>
        <v/>
      </c>
      <c r="I55" s="84" t="str">
        <f ca="1">IF($B54="","",IF($C55=$C52,INDEX('MAPA DE PREÇOS'!$M:$M,MATCH($B55,'MAPA DE PREÇOS'!$B:$B)-17),IF($C55=$C53,"Quant.","")))</f>
        <v/>
      </c>
      <c r="J55" s="60" t="e">
        <f ca="1">IF(J54="Total Mensal","Total Acumulado",IF($B54="","",IF($C55=$C52,INDEX('MAPA DE PREÇOS'!$M:$M,MATCH($B55,'MAPA DE PREÇOS'!$B:$B)-19),IF($C55=$C53,"Valor Unit. (R$)",IF(AND($C55&lt;&gt;$C54,$J54&lt;&gt;""),"Total Mensal","")))))</f>
        <v>#N/A</v>
      </c>
      <c r="K55" s="75" t="e">
        <f ca="1">IF(J55="","",IF(J55="Total Mensal","-",IF(J55="Total Acumulado",SUM(K$7:K54),I55*J55)))</f>
        <v>#N/A</v>
      </c>
      <c r="L55" s="112" t="e">
        <f ca="1">IF(J55="","",IF(J55="Total Mensal","-",IF(J55="Total Acumulado",SUM(L$7:L54),K55/SUMIF(J:J,"Total Acumulado",K:K))))</f>
        <v>#N/A</v>
      </c>
      <c r="M55" s="108"/>
      <c r="N55" s="112" t="e">
        <f ca="1">IF($J55="","",IF($J55="Total Mensal",SUM(O$7:O54)/VLOOKUP("Total Acumulado",$J:$K,2,FALSE),IF($J55="Total Acumulado",N54+L55+IF(L$7="% Item",-1,0),0%)))</f>
        <v>#N/A</v>
      </c>
      <c r="O55" s="109" t="e">
        <f ca="1">IF($J55="","",IF($J55="Total Mensal",SUM(O$7:O54),IF($J55="Total Acumulado",SUM(O$7:O53)+M55,IFERROR(N55*$K55,0))))</f>
        <v>#N/A</v>
      </c>
      <c r="P55" s="112" t="e">
        <f ca="1">IF($J55="","",IF($J55="Total Mensal",SUM(Q$7:Q54)/VLOOKUP("Total Acumulado",$J:$K,2,FALSE),IF($J55="Total Acumulado",P54+N55+IF(N$7="% Item",-1,0),0%)))</f>
        <v>#N/A</v>
      </c>
      <c r="Q55" s="109" t="e">
        <f ca="1">IF($J55="","",IF($J55="Total Mensal",SUM(Q$7:Q54),IF($J55="Total Acumulado",SUM(Q$7:Q53)+O55,IFERROR(P55*$K55,0))))</f>
        <v>#N/A</v>
      </c>
      <c r="R55" s="112" t="e">
        <f ca="1">IF($J55="","",IF($J55="Total Mensal",SUM(S$7:S54)/VLOOKUP("Total Acumulado",$J:$K,2,FALSE),IF($J55="Total Acumulado",R54+P55+IF(P$7="% Item",-1,0),0%)))</f>
        <v>#N/A</v>
      </c>
      <c r="S55" s="109" t="e">
        <f ca="1">IF($J55="","",IF($J55="Total Mensal",SUM(S$7:S54),IF($J55="Total Acumulado",SUM(S$7:S53)+Q55,IFERROR(R55*$K55,0))))</f>
        <v>#N/A</v>
      </c>
      <c r="T55" s="112" t="e">
        <f ca="1">IF($J55="","",IF($J55="Total Mensal",SUM(U$7:U54)/VLOOKUP("Total Acumulado",$J:$K,2,FALSE),IF($J55="Total Acumulado",T54+R55+IF(R$7="% Item",-1,0),0%)))</f>
        <v>#N/A</v>
      </c>
      <c r="U55" s="109" t="e">
        <f ca="1">IF($J55="","",IF($J55="Total Mensal",SUM(U$7:U54),IF($J55="Total Acumulado",SUM(U$7:U53)+S55,IFERROR(T55*$K55,0))))</f>
        <v>#N/A</v>
      </c>
      <c r="V55" s="112" t="e">
        <f ca="1">IF($J55="","",IF($J55="Total Mensal",SUM(W$7:W54)/VLOOKUP("Total Acumulado",$J:$K,2,FALSE),IF($J55="Total Acumulado",V54+T55+IF(T$7="% Item",-1,0),0%)))</f>
        <v>#N/A</v>
      </c>
      <c r="W55" s="109" t="e">
        <f ca="1">IF($J55="","",IF($J55="Total Mensal",SUM(W$7:W54),IF($J55="Total Acumulado",SUM(W$7:W53)+U55,IFERROR(V55*$K55,0))))</f>
        <v>#N/A</v>
      </c>
      <c r="X55" s="112" t="e">
        <f ca="1">IF($J55="","",IF($J55="Total Mensal",SUM(Y$7:Y54)/VLOOKUP("Total Acumulado",$J:$K,2,FALSE),IF($J55="Total Acumulado",X54+V55+IF(V$7="% Item",-1,0),0%)))</f>
        <v>#N/A</v>
      </c>
      <c r="Y55" s="109" t="e">
        <f ca="1">IF($J55="","",IF($J55="Total Mensal",SUM(Y$7:Y54),IF($J55="Total Acumulado",SUM(Y$7:Y53)+W55,IFERROR(X55*$K55,0))))</f>
        <v>#N/A</v>
      </c>
      <c r="Z55" s="112" t="e">
        <f ca="1">IF($J55="","",IF($J55="Total Mensal",SUM(AA$7:AA54)/VLOOKUP("Total Acumulado",$J:$K,2,FALSE),IF($J55="Total Acumulado",Z54+X55+IF(X$7="% Item",-1,0),0%)))</f>
        <v>#N/A</v>
      </c>
      <c r="AA55" s="109" t="e">
        <f ca="1">IF($J55="","",IF($J55="Total Mensal",SUM(AA$7:AA54),IF($J55="Total Acumulado",SUM(AA$7:AA53)+Y55,IFERROR(Z55*$K55,0))))</f>
        <v>#N/A</v>
      </c>
      <c r="AB55" s="112" t="e">
        <f ca="1">IF($J55="","",IF($J55="Total Mensal",SUM(AC$7:AC54)/VLOOKUP("Total Acumulado",$J:$K,2,FALSE),IF($J55="Total Acumulado",AB54+Z55+IF(Z$7="% Item",-1,0),0%)))</f>
        <v>#N/A</v>
      </c>
      <c r="AC55" s="109" t="e">
        <f ca="1">IF($J55="","",IF($J55="Total Mensal",SUM(AC$7:AC54),IF($J55="Total Acumulado",SUM(AC$7:AC53)+AA55,IFERROR(AB55*$K55,0))))</f>
        <v>#N/A</v>
      </c>
      <c r="AD55" s="112" t="e">
        <f ca="1">IF($J55="","",IF($J55="Total Mensal",SUM(AE$7:AE54)/VLOOKUP("Total Acumulado",$J:$K,2,FALSE),IF($J55="Total Acumulado",AD54+AB55+IF(AB$7="% Item",-1,0),0%)))</f>
        <v>#N/A</v>
      </c>
      <c r="AE55" s="109" t="e">
        <f ca="1">IF($J55="","",IF($J55="Total Mensal",SUM(AE$7:AE54),IF($J55="Total Acumulado",SUM(AE$7:AE53)+AC55,IFERROR(AD55*$K55,0))))</f>
        <v>#N/A</v>
      </c>
      <c r="AF55" s="112" t="e">
        <f ca="1">IF($J55="","",IF($J55="Total Mensal",SUM(AG$7:AG54)/VLOOKUP("Total Acumulado",$J:$K,2,FALSE),IF($J55="Total Acumulado",AF54+AD55+IF(AD$7="% Item",-1,0),0%)))</f>
        <v>#N/A</v>
      </c>
      <c r="AG55" s="109" t="e">
        <f ca="1">IF($J55="","",IF($J55="Total Mensal",SUM(AG$7:AG54),IF($J55="Total Acumulado",SUM(AG$7:AG53)+AE55,IFERROR(AF55*$K55,0))))</f>
        <v>#N/A</v>
      </c>
      <c r="AH55" s="112" t="e">
        <f ca="1">IF($J55="","",IF($J55="Total Mensal",SUM(AI$7:AI54)/VLOOKUP("Total Acumulado",$J:$K,2,FALSE),IF($J55="Total Acumulado",AH54+AF55+IF(AF$7="% Item",-1,0),0%)))</f>
        <v>#N/A</v>
      </c>
      <c r="AI55" s="109" t="e">
        <f ca="1">IF($J55="","",IF($J55="Total Mensal",SUM(AI$7:AI54),IF($J55="Total Acumulado",SUM(AI$7:AI53)+AG55,IFERROR(AH55*$K55,0))))</f>
        <v>#N/A</v>
      </c>
      <c r="AJ55" s="112" t="e">
        <f ca="1">IF($J55="","",IF($J55="Total Mensal",SUM(AK$7:AK54)/VLOOKUP("Total Acumulado",$J:$K,2,FALSE),IF($J55="Total Acumulado",AJ54+AH55+IF(AH$7="% Item",-1,0),0%)))</f>
        <v>#N/A</v>
      </c>
      <c r="AK55" s="109" t="e">
        <f ca="1">IF($J55="","",IF($J55="Total Mensal",SUM(AK$7:AK54),IF($J55="Total Acumulado",SUM(AK$7:AK53)+AI55,IFERROR(AJ55*$K55,0))))</f>
        <v>#N/A</v>
      </c>
    </row>
    <row r="56" spans="2:37" x14ac:dyDescent="0.25">
      <c r="B56" s="41" t="str">
        <f ca="1">IFERROR(IF(C55=C52,IF(B55+1&lt;='MAPA DE PREÇOS'!$H$8,B55+1,""),B55),"")</f>
        <v/>
      </c>
      <c r="C56" s="41" t="str">
        <f ca="1">IFERROR(VLOOKUP(B56,'MAPA DE PREÇOS'!B:D,2,FALSE),"")</f>
        <v/>
      </c>
      <c r="D56" s="41" t="str">
        <f ca="1">IFERROR(VLOOKUP(B56,'MAPA DE PREÇOS'!B:D,3,FALSE),"")</f>
        <v/>
      </c>
      <c r="E56" s="82" t="str">
        <f t="shared" ca="1" si="1"/>
        <v/>
      </c>
      <c r="F56" s="82" t="str">
        <f ca="1">IF($B55="","",IF($C56=$C53,INDEX('MAPA DE PREÇOS'!$H:$H,MATCH($B56,'MAPA DE PREÇOS'!$B:$B)-19),IF($C56=$C54,"Código","")))</f>
        <v/>
      </c>
      <c r="G56" s="83" t="str">
        <f ca="1">IF($B55="","",IF($C56=$C53,IF('BASE EDITAL'!$C$2="",INDEX('MAPA DE PREÇOS'!H:H,MATCH(EDITAL!B56,'MAPA DE PREÇOS'!B:B,0)+1),UPPER(INDEX('BASE EDITAL'!$C:$C,EDITAL!B56+1))),IF($C56=$C54,"Especificação do Objeto","")))</f>
        <v/>
      </c>
      <c r="H56" s="84" t="str">
        <f ca="1">IF($B55="","",IF($C56=$C53,INDEX('MAPA DE PREÇOS'!$M:$M,MATCH($B56,'MAPA DE PREÇOS'!$B:$B)-16),IF($C56=$C54,"Unidade","")))</f>
        <v/>
      </c>
      <c r="I56" s="84" t="str">
        <f ca="1">IF($B55="","",IF($C56=$C53,INDEX('MAPA DE PREÇOS'!$M:$M,MATCH($B56,'MAPA DE PREÇOS'!$B:$B)-17),IF($C56=$C54,"Quant.","")))</f>
        <v/>
      </c>
      <c r="J56" s="60" t="e">
        <f ca="1">IF(J55="Total Mensal","Total Acumulado",IF($B55="","",IF($C56=$C53,INDEX('MAPA DE PREÇOS'!$M:$M,MATCH($B56,'MAPA DE PREÇOS'!$B:$B)-19),IF($C56=$C54,"Valor Unit. (R$)",IF(AND($C56&lt;&gt;$C55,$J55&lt;&gt;""),"Total Mensal","")))))</f>
        <v>#N/A</v>
      </c>
      <c r="K56" s="75" t="e">
        <f ca="1">IF(J56="","",IF(J56="Total Mensal","-",IF(J56="Total Acumulado",SUM(K$7:K55),I56*J56)))</f>
        <v>#N/A</v>
      </c>
      <c r="L56" s="112" t="e">
        <f ca="1">IF(J56="","",IF(J56="Total Mensal","-",IF(J56="Total Acumulado",SUM(L$7:L55),K56/SUMIF(J:J,"Total Acumulado",K:K))))</f>
        <v>#N/A</v>
      </c>
      <c r="M56" s="108"/>
      <c r="N56" s="112" t="e">
        <f ca="1">IF($J56="","",IF($J56="Total Mensal",SUM(O$7:O55)/VLOOKUP("Total Acumulado",$J:$K,2,FALSE),IF($J56="Total Acumulado",N55+L56+IF(L$7="% Item",-1,0),0%)))</f>
        <v>#N/A</v>
      </c>
      <c r="O56" s="109" t="e">
        <f ca="1">IF($J56="","",IF($J56="Total Mensal",SUM(O$7:O55),IF($J56="Total Acumulado",SUM(O$7:O54)+M56,IFERROR(N56*$K56,0))))</f>
        <v>#N/A</v>
      </c>
      <c r="P56" s="112" t="e">
        <f ca="1">IF($J56="","",IF($J56="Total Mensal",SUM(Q$7:Q55)/VLOOKUP("Total Acumulado",$J:$K,2,FALSE),IF($J56="Total Acumulado",P55+N56+IF(N$7="% Item",-1,0),0%)))</f>
        <v>#N/A</v>
      </c>
      <c r="Q56" s="109" t="e">
        <f ca="1">IF($J56="","",IF($J56="Total Mensal",SUM(Q$7:Q55),IF($J56="Total Acumulado",SUM(Q$7:Q54)+O56,IFERROR(P56*$K56,0))))</f>
        <v>#N/A</v>
      </c>
      <c r="R56" s="112" t="e">
        <f ca="1">IF($J56="","",IF($J56="Total Mensal",SUM(S$7:S55)/VLOOKUP("Total Acumulado",$J:$K,2,FALSE),IF($J56="Total Acumulado",R55+P56+IF(P$7="% Item",-1,0),0%)))</f>
        <v>#N/A</v>
      </c>
      <c r="S56" s="109" t="e">
        <f ca="1">IF($J56="","",IF($J56="Total Mensal",SUM(S$7:S55),IF($J56="Total Acumulado",SUM(S$7:S54)+Q56,IFERROR(R56*$K56,0))))</f>
        <v>#N/A</v>
      </c>
      <c r="T56" s="112" t="e">
        <f ca="1">IF($J56="","",IF($J56="Total Mensal",SUM(U$7:U55)/VLOOKUP("Total Acumulado",$J:$K,2,FALSE),IF($J56="Total Acumulado",T55+R56+IF(R$7="% Item",-1,0),0%)))</f>
        <v>#N/A</v>
      </c>
      <c r="U56" s="109" t="e">
        <f ca="1">IF($J56="","",IF($J56="Total Mensal",SUM(U$7:U55),IF($J56="Total Acumulado",SUM(U$7:U54)+S56,IFERROR(T56*$K56,0))))</f>
        <v>#N/A</v>
      </c>
      <c r="V56" s="112" t="e">
        <f ca="1">IF($J56="","",IF($J56="Total Mensal",SUM(W$7:W55)/VLOOKUP("Total Acumulado",$J:$K,2,FALSE),IF($J56="Total Acumulado",V55+T56+IF(T$7="% Item",-1,0),0%)))</f>
        <v>#N/A</v>
      </c>
      <c r="W56" s="109" t="e">
        <f ca="1">IF($J56="","",IF($J56="Total Mensal",SUM(W$7:W55),IF($J56="Total Acumulado",SUM(W$7:W54)+U56,IFERROR(V56*$K56,0))))</f>
        <v>#N/A</v>
      </c>
      <c r="X56" s="112" t="e">
        <f ca="1">IF($J56="","",IF($J56="Total Mensal",SUM(Y$7:Y55)/VLOOKUP("Total Acumulado",$J:$K,2,FALSE),IF($J56="Total Acumulado",X55+V56+IF(V$7="% Item",-1,0),0%)))</f>
        <v>#N/A</v>
      </c>
      <c r="Y56" s="109" t="e">
        <f ca="1">IF($J56="","",IF($J56="Total Mensal",SUM(Y$7:Y55),IF($J56="Total Acumulado",SUM(Y$7:Y54)+W56,IFERROR(X56*$K56,0))))</f>
        <v>#N/A</v>
      </c>
      <c r="Z56" s="112" t="e">
        <f ca="1">IF($J56="","",IF($J56="Total Mensal",SUM(AA$7:AA55)/VLOOKUP("Total Acumulado",$J:$K,2,FALSE),IF($J56="Total Acumulado",Z55+X56+IF(X$7="% Item",-1,0),0%)))</f>
        <v>#N/A</v>
      </c>
      <c r="AA56" s="109" t="e">
        <f ca="1">IF($J56="","",IF($J56="Total Mensal",SUM(AA$7:AA55),IF($J56="Total Acumulado",SUM(AA$7:AA54)+Y56,IFERROR(Z56*$K56,0))))</f>
        <v>#N/A</v>
      </c>
      <c r="AB56" s="112" t="e">
        <f ca="1">IF($J56="","",IF($J56="Total Mensal",SUM(AC$7:AC55)/VLOOKUP("Total Acumulado",$J:$K,2,FALSE),IF($J56="Total Acumulado",AB55+Z56+IF(Z$7="% Item",-1,0),0%)))</f>
        <v>#N/A</v>
      </c>
      <c r="AC56" s="109" t="e">
        <f ca="1">IF($J56="","",IF($J56="Total Mensal",SUM(AC$7:AC55),IF($J56="Total Acumulado",SUM(AC$7:AC54)+AA56,IFERROR(AB56*$K56,0))))</f>
        <v>#N/A</v>
      </c>
      <c r="AD56" s="112" t="e">
        <f ca="1">IF($J56="","",IF($J56="Total Mensal",SUM(AE$7:AE55)/VLOOKUP("Total Acumulado",$J:$K,2,FALSE),IF($J56="Total Acumulado",AD55+AB56+IF(AB$7="% Item",-1,0),0%)))</f>
        <v>#N/A</v>
      </c>
      <c r="AE56" s="109" t="e">
        <f ca="1">IF($J56="","",IF($J56="Total Mensal",SUM(AE$7:AE55),IF($J56="Total Acumulado",SUM(AE$7:AE54)+AC56,IFERROR(AD56*$K56,0))))</f>
        <v>#N/A</v>
      </c>
      <c r="AF56" s="112" t="e">
        <f ca="1">IF($J56="","",IF($J56="Total Mensal",SUM(AG$7:AG55)/VLOOKUP("Total Acumulado",$J:$K,2,FALSE),IF($J56="Total Acumulado",AF55+AD56+IF(AD$7="% Item",-1,0),0%)))</f>
        <v>#N/A</v>
      </c>
      <c r="AG56" s="109" t="e">
        <f ca="1">IF($J56="","",IF($J56="Total Mensal",SUM(AG$7:AG55),IF($J56="Total Acumulado",SUM(AG$7:AG54)+AE56,IFERROR(AF56*$K56,0))))</f>
        <v>#N/A</v>
      </c>
      <c r="AH56" s="112" t="e">
        <f ca="1">IF($J56="","",IF($J56="Total Mensal",SUM(AI$7:AI55)/VLOOKUP("Total Acumulado",$J:$K,2,FALSE),IF($J56="Total Acumulado",AH55+AF56+IF(AF$7="% Item",-1,0),0%)))</f>
        <v>#N/A</v>
      </c>
      <c r="AI56" s="109" t="e">
        <f ca="1">IF($J56="","",IF($J56="Total Mensal",SUM(AI$7:AI55),IF($J56="Total Acumulado",SUM(AI$7:AI54)+AG56,IFERROR(AH56*$K56,0))))</f>
        <v>#N/A</v>
      </c>
      <c r="AJ56" s="112" t="e">
        <f ca="1">IF($J56="","",IF($J56="Total Mensal",SUM(AK$7:AK55)/VLOOKUP("Total Acumulado",$J:$K,2,FALSE),IF($J56="Total Acumulado",AJ55+AH56+IF(AH$7="% Item",-1,0),0%)))</f>
        <v>#N/A</v>
      </c>
      <c r="AK56" s="109" t="e">
        <f ca="1">IF($J56="","",IF($J56="Total Mensal",SUM(AK$7:AK55),IF($J56="Total Acumulado",SUM(AK$7:AK54)+AI56,IFERROR(AJ56*$K56,0))))</f>
        <v>#N/A</v>
      </c>
    </row>
    <row r="57" spans="2:37" x14ac:dyDescent="0.25">
      <c r="B57" s="41" t="str">
        <f ca="1">IFERROR(IF(C56=C53,IF(B56+1&lt;='MAPA DE PREÇOS'!$H$8,B56+1,""),B56),"")</f>
        <v/>
      </c>
      <c r="C57" s="41" t="str">
        <f ca="1">IFERROR(VLOOKUP(B57,'MAPA DE PREÇOS'!B:D,2,FALSE),"")</f>
        <v/>
      </c>
      <c r="D57" s="41" t="str">
        <f ca="1">IFERROR(VLOOKUP(B57,'MAPA DE PREÇOS'!B:D,3,FALSE),"")</f>
        <v/>
      </c>
      <c r="E57" s="82" t="str">
        <f t="shared" ca="1" si="1"/>
        <v/>
      </c>
      <c r="F57" s="82" t="str">
        <f ca="1">IF($B56="","",IF($C57=$C54,INDEX('MAPA DE PREÇOS'!$H:$H,MATCH($B57,'MAPA DE PREÇOS'!$B:$B)-19),IF($C57=$C55,"Código","")))</f>
        <v/>
      </c>
      <c r="G57" s="83" t="str">
        <f ca="1">IF($B56="","",IF($C57=$C54,IF('BASE EDITAL'!$C$2="",INDEX('MAPA DE PREÇOS'!H:H,MATCH(EDITAL!B57,'MAPA DE PREÇOS'!B:B,0)+1),UPPER(INDEX('BASE EDITAL'!$C:$C,EDITAL!B57+1))),IF($C57=$C55,"Especificação do Objeto","")))</f>
        <v/>
      </c>
      <c r="H57" s="84" t="str">
        <f ca="1">IF($B56="","",IF($C57=$C54,INDEX('MAPA DE PREÇOS'!$M:$M,MATCH($B57,'MAPA DE PREÇOS'!$B:$B)-16),IF($C57=$C55,"Unidade","")))</f>
        <v/>
      </c>
      <c r="I57" s="84" t="str">
        <f ca="1">IF($B56="","",IF($C57=$C54,INDEX('MAPA DE PREÇOS'!$M:$M,MATCH($B57,'MAPA DE PREÇOS'!$B:$B)-17),IF($C57=$C55,"Quant.","")))</f>
        <v/>
      </c>
      <c r="J57" s="60" t="e">
        <f ca="1">IF(J56="Total Mensal","Total Acumulado",IF($B56="","",IF($C57=$C54,INDEX('MAPA DE PREÇOS'!$M:$M,MATCH($B57,'MAPA DE PREÇOS'!$B:$B)-19),IF($C57=$C55,"Valor Unit. (R$)",IF(AND($C57&lt;&gt;$C56,$J56&lt;&gt;""),"Total Mensal","")))))</f>
        <v>#N/A</v>
      </c>
      <c r="K57" s="75" t="e">
        <f ca="1">IF(J57="","",IF(J57="Total Mensal","-",IF(J57="Total Acumulado",SUM(K$7:K56),I57*J57)))</f>
        <v>#N/A</v>
      </c>
      <c r="L57" s="112" t="e">
        <f ca="1">IF(J57="","",IF(J57="Total Mensal","-",IF(J57="Total Acumulado",SUM(L$7:L56),K57/SUMIF(J:J,"Total Acumulado",K:K))))</f>
        <v>#N/A</v>
      </c>
      <c r="M57" s="108"/>
      <c r="N57" s="112" t="e">
        <f ca="1">IF($J57="","",IF($J57="Total Mensal",SUM(O$7:O56)/VLOOKUP("Total Acumulado",$J:$K,2,FALSE),IF($J57="Total Acumulado",N56+L57+IF(L$7="% Item",-1,0),0%)))</f>
        <v>#N/A</v>
      </c>
      <c r="O57" s="109" t="e">
        <f ca="1">IF($J57="","",IF($J57="Total Mensal",SUM(O$7:O56),IF($J57="Total Acumulado",SUM(O$7:O55)+M57,IFERROR(N57*$K57,0))))</f>
        <v>#N/A</v>
      </c>
      <c r="P57" s="112" t="e">
        <f ca="1">IF($J57="","",IF($J57="Total Mensal",SUM(Q$7:Q56)/VLOOKUP("Total Acumulado",$J:$K,2,FALSE),IF($J57="Total Acumulado",P56+N57+IF(N$7="% Item",-1,0),0%)))</f>
        <v>#N/A</v>
      </c>
      <c r="Q57" s="109" t="e">
        <f ca="1">IF($J57="","",IF($J57="Total Mensal",SUM(Q$7:Q56),IF($J57="Total Acumulado",SUM(Q$7:Q55)+O57,IFERROR(P57*$K57,0))))</f>
        <v>#N/A</v>
      </c>
      <c r="R57" s="112" t="e">
        <f ca="1">IF($J57="","",IF($J57="Total Mensal",SUM(S$7:S56)/VLOOKUP("Total Acumulado",$J:$K,2,FALSE),IF($J57="Total Acumulado",R56+P57+IF(P$7="% Item",-1,0),0%)))</f>
        <v>#N/A</v>
      </c>
      <c r="S57" s="109" t="e">
        <f ca="1">IF($J57="","",IF($J57="Total Mensal",SUM(S$7:S56),IF($J57="Total Acumulado",SUM(S$7:S55)+Q57,IFERROR(R57*$K57,0))))</f>
        <v>#N/A</v>
      </c>
      <c r="T57" s="112" t="e">
        <f ca="1">IF($J57="","",IF($J57="Total Mensal",SUM(U$7:U56)/VLOOKUP("Total Acumulado",$J:$K,2,FALSE),IF($J57="Total Acumulado",T56+R57+IF(R$7="% Item",-1,0),0%)))</f>
        <v>#N/A</v>
      </c>
      <c r="U57" s="109" t="e">
        <f ca="1">IF($J57="","",IF($J57="Total Mensal",SUM(U$7:U56),IF($J57="Total Acumulado",SUM(U$7:U55)+S57,IFERROR(T57*$K57,0))))</f>
        <v>#N/A</v>
      </c>
      <c r="V57" s="112" t="e">
        <f ca="1">IF($J57="","",IF($J57="Total Mensal",SUM(W$7:W56)/VLOOKUP("Total Acumulado",$J:$K,2,FALSE),IF($J57="Total Acumulado",V56+T57+IF(T$7="% Item",-1,0),0%)))</f>
        <v>#N/A</v>
      </c>
      <c r="W57" s="109" t="e">
        <f ca="1">IF($J57="","",IF($J57="Total Mensal",SUM(W$7:W56),IF($J57="Total Acumulado",SUM(W$7:W55)+U57,IFERROR(V57*$K57,0))))</f>
        <v>#N/A</v>
      </c>
      <c r="X57" s="112" t="e">
        <f ca="1">IF($J57="","",IF($J57="Total Mensal",SUM(Y$7:Y56)/VLOOKUP("Total Acumulado",$J:$K,2,FALSE),IF($J57="Total Acumulado",X56+V57+IF(V$7="% Item",-1,0),0%)))</f>
        <v>#N/A</v>
      </c>
      <c r="Y57" s="109" t="e">
        <f ca="1">IF($J57="","",IF($J57="Total Mensal",SUM(Y$7:Y56),IF($J57="Total Acumulado",SUM(Y$7:Y55)+W57,IFERROR(X57*$K57,0))))</f>
        <v>#N/A</v>
      </c>
      <c r="Z57" s="112" t="e">
        <f ca="1">IF($J57="","",IF($J57="Total Mensal",SUM(AA$7:AA56)/VLOOKUP("Total Acumulado",$J:$K,2,FALSE),IF($J57="Total Acumulado",Z56+X57+IF(X$7="% Item",-1,0),0%)))</f>
        <v>#N/A</v>
      </c>
      <c r="AA57" s="109" t="e">
        <f ca="1">IF($J57="","",IF($J57="Total Mensal",SUM(AA$7:AA56),IF($J57="Total Acumulado",SUM(AA$7:AA55)+Y57,IFERROR(Z57*$K57,0))))</f>
        <v>#N/A</v>
      </c>
      <c r="AB57" s="112" t="e">
        <f ca="1">IF($J57="","",IF($J57="Total Mensal",SUM(AC$7:AC56)/VLOOKUP("Total Acumulado",$J:$K,2,FALSE),IF($J57="Total Acumulado",AB56+Z57+IF(Z$7="% Item",-1,0),0%)))</f>
        <v>#N/A</v>
      </c>
      <c r="AC57" s="109" t="e">
        <f ca="1">IF($J57="","",IF($J57="Total Mensal",SUM(AC$7:AC56),IF($J57="Total Acumulado",SUM(AC$7:AC55)+AA57,IFERROR(AB57*$K57,0))))</f>
        <v>#N/A</v>
      </c>
      <c r="AD57" s="112" t="e">
        <f ca="1">IF($J57="","",IF($J57="Total Mensal",SUM(AE$7:AE56)/VLOOKUP("Total Acumulado",$J:$K,2,FALSE),IF($J57="Total Acumulado",AD56+AB57+IF(AB$7="% Item",-1,0),0%)))</f>
        <v>#N/A</v>
      </c>
      <c r="AE57" s="109" t="e">
        <f ca="1">IF($J57="","",IF($J57="Total Mensal",SUM(AE$7:AE56),IF($J57="Total Acumulado",SUM(AE$7:AE55)+AC57,IFERROR(AD57*$K57,0))))</f>
        <v>#N/A</v>
      </c>
      <c r="AF57" s="112" t="e">
        <f ca="1">IF($J57="","",IF($J57="Total Mensal",SUM(AG$7:AG56)/VLOOKUP("Total Acumulado",$J:$K,2,FALSE),IF($J57="Total Acumulado",AF56+AD57+IF(AD$7="% Item",-1,0),0%)))</f>
        <v>#N/A</v>
      </c>
      <c r="AG57" s="109" t="e">
        <f ca="1">IF($J57="","",IF($J57="Total Mensal",SUM(AG$7:AG56),IF($J57="Total Acumulado",SUM(AG$7:AG55)+AE57,IFERROR(AF57*$K57,0))))</f>
        <v>#N/A</v>
      </c>
      <c r="AH57" s="112" t="e">
        <f ca="1">IF($J57="","",IF($J57="Total Mensal",SUM(AI$7:AI56)/VLOOKUP("Total Acumulado",$J:$K,2,FALSE),IF($J57="Total Acumulado",AH56+AF57+IF(AF$7="% Item",-1,0),0%)))</f>
        <v>#N/A</v>
      </c>
      <c r="AI57" s="109" t="e">
        <f ca="1">IF($J57="","",IF($J57="Total Mensal",SUM(AI$7:AI56),IF($J57="Total Acumulado",SUM(AI$7:AI55)+AG57,IFERROR(AH57*$K57,0))))</f>
        <v>#N/A</v>
      </c>
      <c r="AJ57" s="112" t="e">
        <f ca="1">IF($J57="","",IF($J57="Total Mensal",SUM(AK$7:AK56)/VLOOKUP("Total Acumulado",$J:$K,2,FALSE),IF($J57="Total Acumulado",AJ56+AH57+IF(AH$7="% Item",-1,0),0%)))</f>
        <v>#N/A</v>
      </c>
      <c r="AK57" s="109" t="e">
        <f ca="1">IF($J57="","",IF($J57="Total Mensal",SUM(AK$7:AK56),IF($J57="Total Acumulado",SUM(AK$7:AK55)+AI57,IFERROR(AJ57*$K57,0))))</f>
        <v>#N/A</v>
      </c>
    </row>
    <row r="58" spans="2:37" x14ac:dyDescent="0.25">
      <c r="B58" s="41" t="str">
        <f ca="1">IFERROR(IF(C57=C54,IF(B57+1&lt;='MAPA DE PREÇOS'!$H$8,B57+1,""),B57),"")</f>
        <v/>
      </c>
      <c r="C58" s="41" t="str">
        <f ca="1">IFERROR(VLOOKUP(B58,'MAPA DE PREÇOS'!B:D,2,FALSE),"")</f>
        <v/>
      </c>
      <c r="D58" s="41" t="str">
        <f ca="1">IFERROR(VLOOKUP(B58,'MAPA DE PREÇOS'!B:D,3,FALSE),"")</f>
        <v/>
      </c>
      <c r="E58" s="82" t="str">
        <f t="shared" ca="1" si="1"/>
        <v/>
      </c>
      <c r="F58" s="82" t="str">
        <f ca="1">IF($B57="","",IF($C58=$C55,INDEX('MAPA DE PREÇOS'!$H:$H,MATCH($B58,'MAPA DE PREÇOS'!$B:$B)-19),IF($C58=$C56,"Código","")))</f>
        <v/>
      </c>
      <c r="G58" s="83" t="str">
        <f ca="1">IF($B57="","",IF($C58=$C55,IF('BASE EDITAL'!$C$2="",INDEX('MAPA DE PREÇOS'!H:H,MATCH(EDITAL!B58,'MAPA DE PREÇOS'!B:B,0)+1),UPPER(INDEX('BASE EDITAL'!$C:$C,EDITAL!B58+1))),IF($C58=$C56,"Especificação do Objeto","")))</f>
        <v/>
      </c>
      <c r="H58" s="84" t="str">
        <f ca="1">IF($B57="","",IF($C58=$C55,INDEX('MAPA DE PREÇOS'!$M:$M,MATCH($B58,'MAPA DE PREÇOS'!$B:$B)-16),IF($C58=$C56,"Unidade","")))</f>
        <v/>
      </c>
      <c r="I58" s="84" t="str">
        <f ca="1">IF($B57="","",IF($C58=$C55,INDEX('MAPA DE PREÇOS'!$M:$M,MATCH($B58,'MAPA DE PREÇOS'!$B:$B)-17),IF($C58=$C56,"Quant.","")))</f>
        <v/>
      </c>
      <c r="J58" s="60" t="e">
        <f ca="1">IF(J57="Total Mensal","Total Acumulado",IF($B57="","",IF($C58=$C55,INDEX('MAPA DE PREÇOS'!$M:$M,MATCH($B58,'MAPA DE PREÇOS'!$B:$B)-19),IF($C58=$C56,"Valor Unit. (R$)",IF(AND($C58&lt;&gt;$C57,$J57&lt;&gt;""),"Total Mensal","")))))</f>
        <v>#N/A</v>
      </c>
      <c r="K58" s="75" t="e">
        <f ca="1">IF(J58="","",IF(J58="Total Mensal","-",IF(J58="Total Acumulado",SUM(K$7:K57),I58*J58)))</f>
        <v>#N/A</v>
      </c>
      <c r="L58" s="112" t="e">
        <f ca="1">IF(J58="","",IF(J58="Total Mensal","-",IF(J58="Total Acumulado",SUM(L$7:L57),K58/SUMIF(J:J,"Total Acumulado",K:K))))</f>
        <v>#N/A</v>
      </c>
      <c r="M58" s="108"/>
      <c r="N58" s="112" t="e">
        <f ca="1">IF($J58="","",IF($J58="Total Mensal",SUM(O$7:O57)/VLOOKUP("Total Acumulado",$J:$K,2,FALSE),IF($J58="Total Acumulado",N57+L58+IF(L$7="% Item",-1,0),0%)))</f>
        <v>#N/A</v>
      </c>
      <c r="O58" s="109" t="e">
        <f ca="1">IF($J58="","",IF($J58="Total Mensal",SUM(O$7:O57),IF($J58="Total Acumulado",SUM(O$7:O56)+M58,IFERROR(N58*$K58,0))))</f>
        <v>#N/A</v>
      </c>
      <c r="P58" s="112" t="e">
        <f ca="1">IF($J58="","",IF($J58="Total Mensal",SUM(Q$7:Q57)/VLOOKUP("Total Acumulado",$J:$K,2,FALSE),IF($J58="Total Acumulado",P57+N58+IF(N$7="% Item",-1,0),0%)))</f>
        <v>#N/A</v>
      </c>
      <c r="Q58" s="109" t="e">
        <f ca="1">IF($J58="","",IF($J58="Total Mensal",SUM(Q$7:Q57),IF($J58="Total Acumulado",SUM(Q$7:Q56)+O58,IFERROR(P58*$K58,0))))</f>
        <v>#N/A</v>
      </c>
      <c r="R58" s="112" t="e">
        <f ca="1">IF($J58="","",IF($J58="Total Mensal",SUM(S$7:S57)/VLOOKUP("Total Acumulado",$J:$K,2,FALSE),IF($J58="Total Acumulado",R57+P58+IF(P$7="% Item",-1,0),0%)))</f>
        <v>#N/A</v>
      </c>
      <c r="S58" s="109" t="e">
        <f ca="1">IF($J58="","",IF($J58="Total Mensal",SUM(S$7:S57),IF($J58="Total Acumulado",SUM(S$7:S56)+Q58,IFERROR(R58*$K58,0))))</f>
        <v>#N/A</v>
      </c>
      <c r="T58" s="112" t="e">
        <f ca="1">IF($J58="","",IF($J58="Total Mensal",SUM(U$7:U57)/VLOOKUP("Total Acumulado",$J:$K,2,FALSE),IF($J58="Total Acumulado",T57+R58+IF(R$7="% Item",-1,0),0%)))</f>
        <v>#N/A</v>
      </c>
      <c r="U58" s="109" t="e">
        <f ca="1">IF($J58="","",IF($J58="Total Mensal",SUM(U$7:U57),IF($J58="Total Acumulado",SUM(U$7:U56)+S58,IFERROR(T58*$K58,0))))</f>
        <v>#N/A</v>
      </c>
      <c r="V58" s="112" t="e">
        <f ca="1">IF($J58="","",IF($J58="Total Mensal",SUM(W$7:W57)/VLOOKUP("Total Acumulado",$J:$K,2,FALSE),IF($J58="Total Acumulado",V57+T58+IF(T$7="% Item",-1,0),0%)))</f>
        <v>#N/A</v>
      </c>
      <c r="W58" s="109" t="e">
        <f ca="1">IF($J58="","",IF($J58="Total Mensal",SUM(W$7:W57),IF($J58="Total Acumulado",SUM(W$7:W56)+U58,IFERROR(V58*$K58,0))))</f>
        <v>#N/A</v>
      </c>
      <c r="X58" s="112" t="e">
        <f ca="1">IF($J58="","",IF($J58="Total Mensal",SUM(Y$7:Y57)/VLOOKUP("Total Acumulado",$J:$K,2,FALSE),IF($J58="Total Acumulado",X57+V58+IF(V$7="% Item",-1,0),0%)))</f>
        <v>#N/A</v>
      </c>
      <c r="Y58" s="109" t="e">
        <f ca="1">IF($J58="","",IF($J58="Total Mensal",SUM(Y$7:Y57),IF($J58="Total Acumulado",SUM(Y$7:Y56)+W58,IFERROR(X58*$K58,0))))</f>
        <v>#N/A</v>
      </c>
      <c r="Z58" s="112" t="e">
        <f ca="1">IF($J58="","",IF($J58="Total Mensal",SUM(AA$7:AA57)/VLOOKUP("Total Acumulado",$J:$K,2,FALSE),IF($J58="Total Acumulado",Z57+X58+IF(X$7="% Item",-1,0),0%)))</f>
        <v>#N/A</v>
      </c>
      <c r="AA58" s="109" t="e">
        <f ca="1">IF($J58="","",IF($J58="Total Mensal",SUM(AA$7:AA57),IF($J58="Total Acumulado",SUM(AA$7:AA56)+Y58,IFERROR(Z58*$K58,0))))</f>
        <v>#N/A</v>
      </c>
      <c r="AB58" s="112" t="e">
        <f ca="1">IF($J58="","",IF($J58="Total Mensal",SUM(AC$7:AC57)/VLOOKUP("Total Acumulado",$J:$K,2,FALSE),IF($J58="Total Acumulado",AB57+Z58+IF(Z$7="% Item",-1,0),0%)))</f>
        <v>#N/A</v>
      </c>
      <c r="AC58" s="109" t="e">
        <f ca="1">IF($J58="","",IF($J58="Total Mensal",SUM(AC$7:AC57),IF($J58="Total Acumulado",SUM(AC$7:AC56)+AA58,IFERROR(AB58*$K58,0))))</f>
        <v>#N/A</v>
      </c>
      <c r="AD58" s="112" t="e">
        <f ca="1">IF($J58="","",IF($J58="Total Mensal",SUM(AE$7:AE57)/VLOOKUP("Total Acumulado",$J:$K,2,FALSE),IF($J58="Total Acumulado",AD57+AB58+IF(AB$7="% Item",-1,0),0%)))</f>
        <v>#N/A</v>
      </c>
      <c r="AE58" s="109" t="e">
        <f ca="1">IF($J58="","",IF($J58="Total Mensal",SUM(AE$7:AE57),IF($J58="Total Acumulado",SUM(AE$7:AE56)+AC58,IFERROR(AD58*$K58,0))))</f>
        <v>#N/A</v>
      </c>
      <c r="AF58" s="112" t="e">
        <f ca="1">IF($J58="","",IF($J58="Total Mensal",SUM(AG$7:AG57)/VLOOKUP("Total Acumulado",$J:$K,2,FALSE),IF($J58="Total Acumulado",AF57+AD58+IF(AD$7="% Item",-1,0),0%)))</f>
        <v>#N/A</v>
      </c>
      <c r="AG58" s="109" t="e">
        <f ca="1">IF($J58="","",IF($J58="Total Mensal",SUM(AG$7:AG57),IF($J58="Total Acumulado",SUM(AG$7:AG56)+AE58,IFERROR(AF58*$K58,0))))</f>
        <v>#N/A</v>
      </c>
      <c r="AH58" s="112" t="e">
        <f ca="1">IF($J58="","",IF($J58="Total Mensal",SUM(AI$7:AI57)/VLOOKUP("Total Acumulado",$J:$K,2,FALSE),IF($J58="Total Acumulado",AH57+AF58+IF(AF$7="% Item",-1,0),0%)))</f>
        <v>#N/A</v>
      </c>
      <c r="AI58" s="109" t="e">
        <f ca="1">IF($J58="","",IF($J58="Total Mensal",SUM(AI$7:AI57),IF($J58="Total Acumulado",SUM(AI$7:AI56)+AG58,IFERROR(AH58*$K58,0))))</f>
        <v>#N/A</v>
      </c>
      <c r="AJ58" s="112" t="e">
        <f ca="1">IF($J58="","",IF($J58="Total Mensal",SUM(AK$7:AK57)/VLOOKUP("Total Acumulado",$J:$K,2,FALSE),IF($J58="Total Acumulado",AJ57+AH58+IF(AH$7="% Item",-1,0),0%)))</f>
        <v>#N/A</v>
      </c>
      <c r="AK58" s="109" t="e">
        <f ca="1">IF($J58="","",IF($J58="Total Mensal",SUM(AK$7:AK57),IF($J58="Total Acumulado",SUM(AK$7:AK56)+AI58,IFERROR(AJ58*$K58,0))))</f>
        <v>#N/A</v>
      </c>
    </row>
    <row r="59" spans="2:37" x14ac:dyDescent="0.25">
      <c r="B59" s="41" t="str">
        <f ca="1">IFERROR(IF(C58=C55,IF(B58+1&lt;='MAPA DE PREÇOS'!$H$8,B58+1,""),B58),"")</f>
        <v/>
      </c>
      <c r="C59" s="41" t="str">
        <f ca="1">IFERROR(VLOOKUP(B59,'MAPA DE PREÇOS'!B:D,2,FALSE),"")</f>
        <v/>
      </c>
      <c r="D59" s="41" t="str">
        <f ca="1">IFERROR(VLOOKUP(B59,'MAPA DE PREÇOS'!B:D,3,FALSE),"")</f>
        <v/>
      </c>
      <c r="E59" s="82" t="str">
        <f t="shared" ca="1" si="1"/>
        <v/>
      </c>
      <c r="F59" s="82" t="str">
        <f ca="1">IF($B58="","",IF($C59=$C56,INDEX('MAPA DE PREÇOS'!$H:$H,MATCH($B59,'MAPA DE PREÇOS'!$B:$B)-19),IF($C59=$C57,"Código","")))</f>
        <v/>
      </c>
      <c r="G59" s="83" t="str">
        <f ca="1">IF($B58="","",IF($C59=$C56,IF('BASE EDITAL'!$C$2="",INDEX('MAPA DE PREÇOS'!H:H,MATCH(EDITAL!B59,'MAPA DE PREÇOS'!B:B,0)+1),UPPER(INDEX('BASE EDITAL'!$C:$C,EDITAL!B59+1))),IF($C59=$C57,"Especificação do Objeto","")))</f>
        <v/>
      </c>
      <c r="H59" s="84" t="str">
        <f ca="1">IF($B58="","",IF($C59=$C56,INDEX('MAPA DE PREÇOS'!$M:$M,MATCH($B59,'MAPA DE PREÇOS'!$B:$B)-16),IF($C59=$C57,"Unidade","")))</f>
        <v/>
      </c>
      <c r="I59" s="84" t="str">
        <f ca="1">IF($B58="","",IF($C59=$C56,INDEX('MAPA DE PREÇOS'!$M:$M,MATCH($B59,'MAPA DE PREÇOS'!$B:$B)-17),IF($C59=$C57,"Quant.","")))</f>
        <v/>
      </c>
      <c r="J59" s="60" t="e">
        <f ca="1">IF(J58="Total Mensal","Total Acumulado",IF($B58="","",IF($C59=$C56,INDEX('MAPA DE PREÇOS'!$M:$M,MATCH($B59,'MAPA DE PREÇOS'!$B:$B)-19),IF($C59=$C57,"Valor Unit. (R$)",IF(AND($C59&lt;&gt;$C58,$J58&lt;&gt;""),"Total Mensal","")))))</f>
        <v>#N/A</v>
      </c>
      <c r="K59" s="75" t="e">
        <f ca="1">IF(J59="","",IF(J59="Total Mensal","-",IF(J59="Total Acumulado",SUM(K$7:K58),I59*J59)))</f>
        <v>#N/A</v>
      </c>
      <c r="L59" s="112" t="e">
        <f ca="1">IF(J59="","",IF(J59="Total Mensal","-",IF(J59="Total Acumulado",SUM(L$7:L58),K59/SUMIF(J:J,"Total Acumulado",K:K))))</f>
        <v>#N/A</v>
      </c>
      <c r="M59" s="108"/>
      <c r="N59" s="112" t="e">
        <f ca="1">IF($J59="","",IF($J59="Total Mensal",SUM(O$7:O58)/VLOOKUP("Total Acumulado",$J:$K,2,FALSE),IF($J59="Total Acumulado",N58+L59+IF(L$7="% Item",-1,0),0%)))</f>
        <v>#N/A</v>
      </c>
      <c r="O59" s="109" t="e">
        <f ca="1">IF($J59="","",IF($J59="Total Mensal",SUM(O$7:O58),IF($J59="Total Acumulado",SUM(O$7:O57)+M59,IFERROR(N59*$K59,0))))</f>
        <v>#N/A</v>
      </c>
      <c r="P59" s="112" t="e">
        <f ca="1">IF($J59="","",IF($J59="Total Mensal",SUM(Q$7:Q58)/VLOOKUP("Total Acumulado",$J:$K,2,FALSE),IF($J59="Total Acumulado",P58+N59+IF(N$7="% Item",-1,0),0%)))</f>
        <v>#N/A</v>
      </c>
      <c r="Q59" s="109" t="e">
        <f ca="1">IF($J59="","",IF($J59="Total Mensal",SUM(Q$7:Q58),IF($J59="Total Acumulado",SUM(Q$7:Q57)+O59,IFERROR(P59*$K59,0))))</f>
        <v>#N/A</v>
      </c>
      <c r="R59" s="112" t="e">
        <f ca="1">IF($J59="","",IF($J59="Total Mensal",SUM(S$7:S58)/VLOOKUP("Total Acumulado",$J:$K,2,FALSE),IF($J59="Total Acumulado",R58+P59+IF(P$7="% Item",-1,0),0%)))</f>
        <v>#N/A</v>
      </c>
      <c r="S59" s="109" t="e">
        <f ca="1">IF($J59="","",IF($J59="Total Mensal",SUM(S$7:S58),IF($J59="Total Acumulado",SUM(S$7:S57)+Q59,IFERROR(R59*$K59,0))))</f>
        <v>#N/A</v>
      </c>
      <c r="T59" s="112" t="e">
        <f ca="1">IF($J59="","",IF($J59="Total Mensal",SUM(U$7:U58)/VLOOKUP("Total Acumulado",$J:$K,2,FALSE),IF($J59="Total Acumulado",T58+R59+IF(R$7="% Item",-1,0),0%)))</f>
        <v>#N/A</v>
      </c>
      <c r="U59" s="109" t="e">
        <f ca="1">IF($J59="","",IF($J59="Total Mensal",SUM(U$7:U58),IF($J59="Total Acumulado",SUM(U$7:U57)+S59,IFERROR(T59*$K59,0))))</f>
        <v>#N/A</v>
      </c>
      <c r="V59" s="112" t="e">
        <f ca="1">IF($J59="","",IF($J59="Total Mensal",SUM(W$7:W58)/VLOOKUP("Total Acumulado",$J:$K,2,FALSE),IF($J59="Total Acumulado",V58+T59+IF(T$7="% Item",-1,0),0%)))</f>
        <v>#N/A</v>
      </c>
      <c r="W59" s="109" t="e">
        <f ca="1">IF($J59="","",IF($J59="Total Mensal",SUM(W$7:W58),IF($J59="Total Acumulado",SUM(W$7:W57)+U59,IFERROR(V59*$K59,0))))</f>
        <v>#N/A</v>
      </c>
      <c r="X59" s="112" t="e">
        <f ca="1">IF($J59="","",IF($J59="Total Mensal",SUM(Y$7:Y58)/VLOOKUP("Total Acumulado",$J:$K,2,FALSE),IF($J59="Total Acumulado",X58+V59+IF(V$7="% Item",-1,0),0%)))</f>
        <v>#N/A</v>
      </c>
      <c r="Y59" s="109" t="e">
        <f ca="1">IF($J59="","",IF($J59="Total Mensal",SUM(Y$7:Y58),IF($J59="Total Acumulado",SUM(Y$7:Y57)+W59,IFERROR(X59*$K59,0))))</f>
        <v>#N/A</v>
      </c>
      <c r="Z59" s="112" t="e">
        <f ca="1">IF($J59="","",IF($J59="Total Mensal",SUM(AA$7:AA58)/VLOOKUP("Total Acumulado",$J:$K,2,FALSE),IF($J59="Total Acumulado",Z58+X59+IF(X$7="% Item",-1,0),0%)))</f>
        <v>#N/A</v>
      </c>
      <c r="AA59" s="109" t="e">
        <f ca="1">IF($J59="","",IF($J59="Total Mensal",SUM(AA$7:AA58),IF($J59="Total Acumulado",SUM(AA$7:AA57)+Y59,IFERROR(Z59*$K59,0))))</f>
        <v>#N/A</v>
      </c>
      <c r="AB59" s="112" t="e">
        <f ca="1">IF($J59="","",IF($J59="Total Mensal",SUM(AC$7:AC58)/VLOOKUP("Total Acumulado",$J:$K,2,FALSE),IF($J59="Total Acumulado",AB58+Z59+IF(Z$7="% Item",-1,0),0%)))</f>
        <v>#N/A</v>
      </c>
      <c r="AC59" s="109" t="e">
        <f ca="1">IF($J59="","",IF($J59="Total Mensal",SUM(AC$7:AC58),IF($J59="Total Acumulado",SUM(AC$7:AC57)+AA59,IFERROR(AB59*$K59,0))))</f>
        <v>#N/A</v>
      </c>
      <c r="AD59" s="112" t="e">
        <f ca="1">IF($J59="","",IF($J59="Total Mensal",SUM(AE$7:AE58)/VLOOKUP("Total Acumulado",$J:$K,2,FALSE),IF($J59="Total Acumulado",AD58+AB59+IF(AB$7="% Item",-1,0),0%)))</f>
        <v>#N/A</v>
      </c>
      <c r="AE59" s="109" t="e">
        <f ca="1">IF($J59="","",IF($J59="Total Mensal",SUM(AE$7:AE58),IF($J59="Total Acumulado",SUM(AE$7:AE57)+AC59,IFERROR(AD59*$K59,0))))</f>
        <v>#N/A</v>
      </c>
      <c r="AF59" s="112" t="e">
        <f ca="1">IF($J59="","",IF($J59="Total Mensal",SUM(AG$7:AG58)/VLOOKUP("Total Acumulado",$J:$K,2,FALSE),IF($J59="Total Acumulado",AF58+AD59+IF(AD$7="% Item",-1,0),0%)))</f>
        <v>#N/A</v>
      </c>
      <c r="AG59" s="109" t="e">
        <f ca="1">IF($J59="","",IF($J59="Total Mensal",SUM(AG$7:AG58),IF($J59="Total Acumulado",SUM(AG$7:AG57)+AE59,IFERROR(AF59*$K59,0))))</f>
        <v>#N/A</v>
      </c>
      <c r="AH59" s="112" t="e">
        <f ca="1">IF($J59="","",IF($J59="Total Mensal",SUM(AI$7:AI58)/VLOOKUP("Total Acumulado",$J:$K,2,FALSE),IF($J59="Total Acumulado",AH58+AF59+IF(AF$7="% Item",-1,0),0%)))</f>
        <v>#N/A</v>
      </c>
      <c r="AI59" s="109" t="e">
        <f ca="1">IF($J59="","",IF($J59="Total Mensal",SUM(AI$7:AI58),IF($J59="Total Acumulado",SUM(AI$7:AI57)+AG59,IFERROR(AH59*$K59,0))))</f>
        <v>#N/A</v>
      </c>
      <c r="AJ59" s="112" t="e">
        <f ca="1">IF($J59="","",IF($J59="Total Mensal",SUM(AK$7:AK58)/VLOOKUP("Total Acumulado",$J:$K,2,FALSE),IF($J59="Total Acumulado",AJ58+AH59+IF(AH$7="% Item",-1,0),0%)))</f>
        <v>#N/A</v>
      </c>
      <c r="AK59" s="109" t="e">
        <f ca="1">IF($J59="","",IF($J59="Total Mensal",SUM(AK$7:AK58),IF($J59="Total Acumulado",SUM(AK$7:AK57)+AI59,IFERROR(AJ59*$K59,0))))</f>
        <v>#N/A</v>
      </c>
    </row>
    <row r="60" spans="2:37" x14ac:dyDescent="0.25">
      <c r="B60" s="41" t="str">
        <f ca="1">IFERROR(IF(C59=C56,IF(B59+1&lt;='MAPA DE PREÇOS'!$H$8,B59+1,""),B59),"")</f>
        <v/>
      </c>
      <c r="C60" s="41" t="str">
        <f ca="1">IFERROR(VLOOKUP(B60,'MAPA DE PREÇOS'!B:D,2,FALSE),"")</f>
        <v/>
      </c>
      <c r="D60" s="41" t="str">
        <f ca="1">IFERROR(VLOOKUP(B60,'MAPA DE PREÇOS'!B:D,3,FALSE),"")</f>
        <v/>
      </c>
      <c r="E60" s="82" t="str">
        <f t="shared" ca="1" si="1"/>
        <v/>
      </c>
      <c r="F60" s="82" t="str">
        <f ca="1">IF($B59="","",IF($C60=$C57,INDEX('MAPA DE PREÇOS'!$H:$H,MATCH($B60,'MAPA DE PREÇOS'!$B:$B)-19),IF($C60=$C58,"Código","")))</f>
        <v/>
      </c>
      <c r="G60" s="83" t="str">
        <f ca="1">IF($B59="","",IF($C60=$C57,IF('BASE EDITAL'!$C$2="",INDEX('MAPA DE PREÇOS'!H:H,MATCH(EDITAL!B60,'MAPA DE PREÇOS'!B:B,0)+1),UPPER(INDEX('BASE EDITAL'!$C:$C,EDITAL!B60+1))),IF($C60=$C58,"Especificação do Objeto","")))</f>
        <v/>
      </c>
      <c r="H60" s="84" t="str">
        <f ca="1">IF($B59="","",IF($C60=$C57,INDEX('MAPA DE PREÇOS'!$M:$M,MATCH($B60,'MAPA DE PREÇOS'!$B:$B)-16),IF($C60=$C58,"Unidade","")))</f>
        <v/>
      </c>
      <c r="I60" s="84" t="str">
        <f ca="1">IF($B59="","",IF($C60=$C57,INDEX('MAPA DE PREÇOS'!$M:$M,MATCH($B60,'MAPA DE PREÇOS'!$B:$B)-17),IF($C60=$C58,"Quant.","")))</f>
        <v/>
      </c>
      <c r="J60" s="60" t="e">
        <f ca="1">IF(J59="Total Mensal","Total Acumulado",IF($B59="","",IF($C60=$C57,INDEX('MAPA DE PREÇOS'!$M:$M,MATCH($B60,'MAPA DE PREÇOS'!$B:$B)-19),IF($C60=$C58,"Valor Unit. (R$)",IF(AND($C60&lt;&gt;$C59,$J59&lt;&gt;""),"Total Mensal","")))))</f>
        <v>#N/A</v>
      </c>
      <c r="K60" s="75" t="e">
        <f ca="1">IF(J60="","",IF(J60="Total Mensal","-",IF(J60="Total Acumulado",SUM(K$7:K59),I60*J60)))</f>
        <v>#N/A</v>
      </c>
      <c r="L60" s="112" t="e">
        <f ca="1">IF(J60="","",IF(J60="Total Mensal","-",IF(J60="Total Acumulado",SUM(L$7:L59),K60/SUMIF(J:J,"Total Acumulado",K:K))))</f>
        <v>#N/A</v>
      </c>
      <c r="M60" s="108"/>
      <c r="N60" s="112" t="e">
        <f ca="1">IF($J60="","",IF($J60="Total Mensal",SUM(O$7:O59)/VLOOKUP("Total Acumulado",$J:$K,2,FALSE),IF($J60="Total Acumulado",N59+L60+IF(L$7="% Item",-1,0),0%)))</f>
        <v>#N/A</v>
      </c>
      <c r="O60" s="109" t="e">
        <f ca="1">IF($J60="","",IF($J60="Total Mensal",SUM(O$7:O59),IF($J60="Total Acumulado",SUM(O$7:O58)+M60,IFERROR(N60*$K60,0))))</f>
        <v>#N/A</v>
      </c>
      <c r="P60" s="112" t="e">
        <f ca="1">IF($J60="","",IF($J60="Total Mensal",SUM(Q$7:Q59)/VLOOKUP("Total Acumulado",$J:$K,2,FALSE),IF($J60="Total Acumulado",P59+N60+IF(N$7="% Item",-1,0),0%)))</f>
        <v>#N/A</v>
      </c>
      <c r="Q60" s="109" t="e">
        <f ca="1">IF($J60="","",IF($J60="Total Mensal",SUM(Q$7:Q59),IF($J60="Total Acumulado",SUM(Q$7:Q58)+O60,IFERROR(P60*$K60,0))))</f>
        <v>#N/A</v>
      </c>
      <c r="R60" s="112" t="e">
        <f ca="1">IF($J60="","",IF($J60="Total Mensal",SUM(S$7:S59)/VLOOKUP("Total Acumulado",$J:$K,2,FALSE),IF($J60="Total Acumulado",R59+P60+IF(P$7="% Item",-1,0),0%)))</f>
        <v>#N/A</v>
      </c>
      <c r="S60" s="109" t="e">
        <f ca="1">IF($J60="","",IF($J60="Total Mensal",SUM(S$7:S59),IF($J60="Total Acumulado",SUM(S$7:S58)+Q60,IFERROR(R60*$K60,0))))</f>
        <v>#N/A</v>
      </c>
      <c r="T60" s="112" t="e">
        <f ca="1">IF($J60="","",IF($J60="Total Mensal",SUM(U$7:U59)/VLOOKUP("Total Acumulado",$J:$K,2,FALSE),IF($J60="Total Acumulado",T59+R60+IF(R$7="% Item",-1,0),0%)))</f>
        <v>#N/A</v>
      </c>
      <c r="U60" s="109" t="e">
        <f ca="1">IF($J60="","",IF($J60="Total Mensal",SUM(U$7:U59),IF($J60="Total Acumulado",SUM(U$7:U58)+S60,IFERROR(T60*$K60,0))))</f>
        <v>#N/A</v>
      </c>
      <c r="V60" s="112" t="e">
        <f ca="1">IF($J60="","",IF($J60="Total Mensal",SUM(W$7:W59)/VLOOKUP("Total Acumulado",$J:$K,2,FALSE),IF($J60="Total Acumulado",V59+T60+IF(T$7="% Item",-1,0),0%)))</f>
        <v>#N/A</v>
      </c>
      <c r="W60" s="109" t="e">
        <f ca="1">IF($J60="","",IF($J60="Total Mensal",SUM(W$7:W59),IF($J60="Total Acumulado",SUM(W$7:W58)+U60,IFERROR(V60*$K60,0))))</f>
        <v>#N/A</v>
      </c>
      <c r="X60" s="112" t="e">
        <f ca="1">IF($J60="","",IF($J60="Total Mensal",SUM(Y$7:Y59)/VLOOKUP("Total Acumulado",$J:$K,2,FALSE),IF($J60="Total Acumulado",X59+V60+IF(V$7="% Item",-1,0),0%)))</f>
        <v>#N/A</v>
      </c>
      <c r="Y60" s="109" t="e">
        <f ca="1">IF($J60="","",IF($J60="Total Mensal",SUM(Y$7:Y59),IF($J60="Total Acumulado",SUM(Y$7:Y58)+W60,IFERROR(X60*$K60,0))))</f>
        <v>#N/A</v>
      </c>
      <c r="Z60" s="112" t="e">
        <f ca="1">IF($J60="","",IF($J60="Total Mensal",SUM(AA$7:AA59)/VLOOKUP("Total Acumulado",$J:$K,2,FALSE),IF($J60="Total Acumulado",Z59+X60+IF(X$7="% Item",-1,0),0%)))</f>
        <v>#N/A</v>
      </c>
      <c r="AA60" s="109" t="e">
        <f ca="1">IF($J60="","",IF($J60="Total Mensal",SUM(AA$7:AA59),IF($J60="Total Acumulado",SUM(AA$7:AA58)+Y60,IFERROR(Z60*$K60,0))))</f>
        <v>#N/A</v>
      </c>
      <c r="AB60" s="112" t="e">
        <f ca="1">IF($J60="","",IF($J60="Total Mensal",SUM(AC$7:AC59)/VLOOKUP("Total Acumulado",$J:$K,2,FALSE),IF($J60="Total Acumulado",AB59+Z60+IF(Z$7="% Item",-1,0),0%)))</f>
        <v>#N/A</v>
      </c>
      <c r="AC60" s="109" t="e">
        <f ca="1">IF($J60="","",IF($J60="Total Mensal",SUM(AC$7:AC59),IF($J60="Total Acumulado",SUM(AC$7:AC58)+AA60,IFERROR(AB60*$K60,0))))</f>
        <v>#N/A</v>
      </c>
      <c r="AD60" s="112" t="e">
        <f ca="1">IF($J60="","",IF($J60="Total Mensal",SUM(AE$7:AE59)/VLOOKUP("Total Acumulado",$J:$K,2,FALSE),IF($J60="Total Acumulado",AD59+AB60+IF(AB$7="% Item",-1,0),0%)))</f>
        <v>#N/A</v>
      </c>
      <c r="AE60" s="109" t="e">
        <f ca="1">IF($J60="","",IF($J60="Total Mensal",SUM(AE$7:AE59),IF($J60="Total Acumulado",SUM(AE$7:AE58)+AC60,IFERROR(AD60*$K60,0))))</f>
        <v>#N/A</v>
      </c>
      <c r="AF60" s="112" t="e">
        <f ca="1">IF($J60="","",IF($J60="Total Mensal",SUM(AG$7:AG59)/VLOOKUP("Total Acumulado",$J:$K,2,FALSE),IF($J60="Total Acumulado",AF59+AD60+IF(AD$7="% Item",-1,0),0%)))</f>
        <v>#N/A</v>
      </c>
      <c r="AG60" s="109" t="e">
        <f ca="1">IF($J60="","",IF($J60="Total Mensal",SUM(AG$7:AG59),IF($J60="Total Acumulado",SUM(AG$7:AG58)+AE60,IFERROR(AF60*$K60,0))))</f>
        <v>#N/A</v>
      </c>
      <c r="AH60" s="112" t="e">
        <f ca="1">IF($J60="","",IF($J60="Total Mensal",SUM(AI$7:AI59)/VLOOKUP("Total Acumulado",$J:$K,2,FALSE),IF($J60="Total Acumulado",AH59+AF60+IF(AF$7="% Item",-1,0),0%)))</f>
        <v>#N/A</v>
      </c>
      <c r="AI60" s="109" t="e">
        <f ca="1">IF($J60="","",IF($J60="Total Mensal",SUM(AI$7:AI59),IF($J60="Total Acumulado",SUM(AI$7:AI58)+AG60,IFERROR(AH60*$K60,0))))</f>
        <v>#N/A</v>
      </c>
      <c r="AJ60" s="112" t="e">
        <f ca="1">IF($J60="","",IF($J60="Total Mensal",SUM(AK$7:AK59)/VLOOKUP("Total Acumulado",$J:$K,2,FALSE),IF($J60="Total Acumulado",AJ59+AH60+IF(AH$7="% Item",-1,0),0%)))</f>
        <v>#N/A</v>
      </c>
      <c r="AK60" s="109" t="e">
        <f ca="1">IF($J60="","",IF($J60="Total Mensal",SUM(AK$7:AK59),IF($J60="Total Acumulado",SUM(AK$7:AK58)+AI60,IFERROR(AJ60*$K60,0))))</f>
        <v>#N/A</v>
      </c>
    </row>
    <row r="61" spans="2:37" x14ac:dyDescent="0.25">
      <c r="B61" s="41" t="str">
        <f ca="1">IFERROR(IF(C60=C57,IF(B60+1&lt;='MAPA DE PREÇOS'!$H$8,B60+1,""),B60),"")</f>
        <v/>
      </c>
      <c r="C61" s="41" t="str">
        <f ca="1">IFERROR(VLOOKUP(B61,'MAPA DE PREÇOS'!B:D,2,FALSE),"")</f>
        <v/>
      </c>
      <c r="D61" s="41" t="str">
        <f ca="1">IFERROR(VLOOKUP(B61,'MAPA DE PREÇOS'!B:D,3,FALSE),"")</f>
        <v/>
      </c>
      <c r="E61" s="82" t="str">
        <f t="shared" ca="1" si="1"/>
        <v/>
      </c>
      <c r="F61" s="82" t="str">
        <f ca="1">IF($B60="","",IF($C61=$C58,INDEX('MAPA DE PREÇOS'!$H:$H,MATCH($B61,'MAPA DE PREÇOS'!$B:$B)-19),IF($C61=$C59,"Código","")))</f>
        <v/>
      </c>
      <c r="G61" s="83" t="str">
        <f ca="1">IF($B60="","",IF($C61=$C58,IF('BASE EDITAL'!$C$2="",INDEX('MAPA DE PREÇOS'!H:H,MATCH(EDITAL!B61,'MAPA DE PREÇOS'!B:B,0)+1),UPPER(INDEX('BASE EDITAL'!$C:$C,EDITAL!B61+1))),IF($C61=$C59,"Especificação do Objeto","")))</f>
        <v/>
      </c>
      <c r="H61" s="84" t="str">
        <f ca="1">IF($B60="","",IF($C61=$C58,INDEX('MAPA DE PREÇOS'!$M:$M,MATCH($B61,'MAPA DE PREÇOS'!$B:$B)-16),IF($C61=$C59,"Unidade","")))</f>
        <v/>
      </c>
      <c r="I61" s="84" t="str">
        <f ca="1">IF($B60="","",IF($C61=$C58,INDEX('MAPA DE PREÇOS'!$M:$M,MATCH($B61,'MAPA DE PREÇOS'!$B:$B)-17),IF($C61=$C59,"Quant.","")))</f>
        <v/>
      </c>
      <c r="J61" s="60" t="e">
        <f ca="1">IF(J60="Total Mensal","Total Acumulado",IF($B60="","",IF($C61=$C58,INDEX('MAPA DE PREÇOS'!$M:$M,MATCH($B61,'MAPA DE PREÇOS'!$B:$B)-19),IF($C61=$C59,"Valor Unit. (R$)",IF(AND($C61&lt;&gt;$C60,$J60&lt;&gt;""),"Total Mensal","")))))</f>
        <v>#N/A</v>
      </c>
      <c r="K61" s="75" t="e">
        <f ca="1">IF(J61="","",IF(J61="Total Mensal","-",IF(J61="Total Acumulado",SUM(K$7:K60),I61*J61)))</f>
        <v>#N/A</v>
      </c>
      <c r="L61" s="112" t="e">
        <f ca="1">IF(J61="","",IF(J61="Total Mensal","-",IF(J61="Total Acumulado",SUM(L$7:L60),K61/SUMIF(J:J,"Total Acumulado",K:K))))</f>
        <v>#N/A</v>
      </c>
      <c r="M61" s="108"/>
      <c r="N61" s="112" t="e">
        <f ca="1">IF($J61="","",IF($J61="Total Mensal",SUM(O$7:O60)/VLOOKUP("Total Acumulado",$J:$K,2,FALSE),IF($J61="Total Acumulado",N60+L61+IF(L$7="% Item",-1,0),0%)))</f>
        <v>#N/A</v>
      </c>
      <c r="O61" s="109" t="e">
        <f ca="1">IF($J61="","",IF($J61="Total Mensal",SUM(O$7:O60),IF($J61="Total Acumulado",SUM(O$7:O59)+M61,IFERROR(N61*$K61,0))))</f>
        <v>#N/A</v>
      </c>
      <c r="P61" s="112" t="e">
        <f ca="1">IF($J61="","",IF($J61="Total Mensal",SUM(Q$7:Q60)/VLOOKUP("Total Acumulado",$J:$K,2,FALSE),IF($J61="Total Acumulado",P60+N61+IF(N$7="% Item",-1,0),0%)))</f>
        <v>#N/A</v>
      </c>
      <c r="Q61" s="109" t="e">
        <f ca="1">IF($J61="","",IF($J61="Total Mensal",SUM(Q$7:Q60),IF($J61="Total Acumulado",SUM(Q$7:Q59)+O61,IFERROR(P61*$K61,0))))</f>
        <v>#N/A</v>
      </c>
      <c r="R61" s="112" t="e">
        <f ca="1">IF($J61="","",IF($J61="Total Mensal",SUM(S$7:S60)/VLOOKUP("Total Acumulado",$J:$K,2,FALSE),IF($J61="Total Acumulado",R60+P61+IF(P$7="% Item",-1,0),0%)))</f>
        <v>#N/A</v>
      </c>
      <c r="S61" s="109" t="e">
        <f ca="1">IF($J61="","",IF($J61="Total Mensal",SUM(S$7:S60),IF($J61="Total Acumulado",SUM(S$7:S59)+Q61,IFERROR(R61*$K61,0))))</f>
        <v>#N/A</v>
      </c>
      <c r="T61" s="112" t="e">
        <f ca="1">IF($J61="","",IF($J61="Total Mensal",SUM(U$7:U60)/VLOOKUP("Total Acumulado",$J:$K,2,FALSE),IF($J61="Total Acumulado",T60+R61+IF(R$7="% Item",-1,0),0%)))</f>
        <v>#N/A</v>
      </c>
      <c r="U61" s="109" t="e">
        <f ca="1">IF($J61="","",IF($J61="Total Mensal",SUM(U$7:U60),IF($J61="Total Acumulado",SUM(U$7:U59)+S61,IFERROR(T61*$K61,0))))</f>
        <v>#N/A</v>
      </c>
      <c r="V61" s="112" t="e">
        <f ca="1">IF($J61="","",IF($J61="Total Mensal",SUM(W$7:W60)/VLOOKUP("Total Acumulado",$J:$K,2,FALSE),IF($J61="Total Acumulado",V60+T61+IF(T$7="% Item",-1,0),0%)))</f>
        <v>#N/A</v>
      </c>
      <c r="W61" s="109" t="e">
        <f ca="1">IF($J61="","",IF($J61="Total Mensal",SUM(W$7:W60),IF($J61="Total Acumulado",SUM(W$7:W59)+U61,IFERROR(V61*$K61,0))))</f>
        <v>#N/A</v>
      </c>
      <c r="X61" s="112" t="e">
        <f ca="1">IF($J61="","",IF($J61="Total Mensal",SUM(Y$7:Y60)/VLOOKUP("Total Acumulado",$J:$K,2,FALSE),IF($J61="Total Acumulado",X60+V61+IF(V$7="% Item",-1,0),0%)))</f>
        <v>#N/A</v>
      </c>
      <c r="Y61" s="109" t="e">
        <f ca="1">IF($J61="","",IF($J61="Total Mensal",SUM(Y$7:Y60),IF($J61="Total Acumulado",SUM(Y$7:Y59)+W61,IFERROR(X61*$K61,0))))</f>
        <v>#N/A</v>
      </c>
      <c r="Z61" s="112" t="e">
        <f ca="1">IF($J61="","",IF($J61="Total Mensal",SUM(AA$7:AA60)/VLOOKUP("Total Acumulado",$J:$K,2,FALSE),IF($J61="Total Acumulado",Z60+X61+IF(X$7="% Item",-1,0),0%)))</f>
        <v>#N/A</v>
      </c>
      <c r="AA61" s="109" t="e">
        <f ca="1">IF($J61="","",IF($J61="Total Mensal",SUM(AA$7:AA60),IF($J61="Total Acumulado",SUM(AA$7:AA59)+Y61,IFERROR(Z61*$K61,0))))</f>
        <v>#N/A</v>
      </c>
      <c r="AB61" s="112" t="e">
        <f ca="1">IF($J61="","",IF($J61="Total Mensal",SUM(AC$7:AC60)/VLOOKUP("Total Acumulado",$J:$K,2,FALSE),IF($J61="Total Acumulado",AB60+Z61+IF(Z$7="% Item",-1,0),0%)))</f>
        <v>#N/A</v>
      </c>
      <c r="AC61" s="109" t="e">
        <f ca="1">IF($J61="","",IF($J61="Total Mensal",SUM(AC$7:AC60),IF($J61="Total Acumulado",SUM(AC$7:AC59)+AA61,IFERROR(AB61*$K61,0))))</f>
        <v>#N/A</v>
      </c>
      <c r="AD61" s="112" t="e">
        <f ca="1">IF($J61="","",IF($J61="Total Mensal",SUM(AE$7:AE60)/VLOOKUP("Total Acumulado",$J:$K,2,FALSE),IF($J61="Total Acumulado",AD60+AB61+IF(AB$7="% Item",-1,0),0%)))</f>
        <v>#N/A</v>
      </c>
      <c r="AE61" s="109" t="e">
        <f ca="1">IF($J61="","",IF($J61="Total Mensal",SUM(AE$7:AE60),IF($J61="Total Acumulado",SUM(AE$7:AE59)+AC61,IFERROR(AD61*$K61,0))))</f>
        <v>#N/A</v>
      </c>
      <c r="AF61" s="112" t="e">
        <f ca="1">IF($J61="","",IF($J61="Total Mensal",SUM(AG$7:AG60)/VLOOKUP("Total Acumulado",$J:$K,2,FALSE),IF($J61="Total Acumulado",AF60+AD61+IF(AD$7="% Item",-1,0),0%)))</f>
        <v>#N/A</v>
      </c>
      <c r="AG61" s="109" t="e">
        <f ca="1">IF($J61="","",IF($J61="Total Mensal",SUM(AG$7:AG60),IF($J61="Total Acumulado",SUM(AG$7:AG59)+AE61,IFERROR(AF61*$K61,0))))</f>
        <v>#N/A</v>
      </c>
      <c r="AH61" s="112" t="e">
        <f ca="1">IF($J61="","",IF($J61="Total Mensal",SUM(AI$7:AI60)/VLOOKUP("Total Acumulado",$J:$K,2,FALSE),IF($J61="Total Acumulado",AH60+AF61+IF(AF$7="% Item",-1,0),0%)))</f>
        <v>#N/A</v>
      </c>
      <c r="AI61" s="109" t="e">
        <f ca="1">IF($J61="","",IF($J61="Total Mensal",SUM(AI$7:AI60),IF($J61="Total Acumulado",SUM(AI$7:AI59)+AG61,IFERROR(AH61*$K61,0))))</f>
        <v>#N/A</v>
      </c>
      <c r="AJ61" s="112" t="e">
        <f ca="1">IF($J61="","",IF($J61="Total Mensal",SUM(AK$7:AK60)/VLOOKUP("Total Acumulado",$J:$K,2,FALSE),IF($J61="Total Acumulado",AJ60+AH61+IF(AH$7="% Item",-1,0),0%)))</f>
        <v>#N/A</v>
      </c>
      <c r="AK61" s="109" t="e">
        <f ca="1">IF($J61="","",IF($J61="Total Mensal",SUM(AK$7:AK60),IF($J61="Total Acumulado",SUM(AK$7:AK59)+AI61,IFERROR(AJ61*$K61,0))))</f>
        <v>#N/A</v>
      </c>
    </row>
    <row r="62" spans="2:37" x14ac:dyDescent="0.25">
      <c r="B62" s="41" t="str">
        <f ca="1">IFERROR(IF(C61=C58,IF(B61+1&lt;='MAPA DE PREÇOS'!$H$8,B61+1,""),B61),"")</f>
        <v/>
      </c>
      <c r="C62" s="41" t="str">
        <f ca="1">IFERROR(VLOOKUP(B62,'MAPA DE PREÇOS'!B:D,2,FALSE),"")</f>
        <v/>
      </c>
      <c r="D62" s="41" t="str">
        <f ca="1">IFERROR(VLOOKUP(B62,'MAPA DE PREÇOS'!B:D,3,FALSE),"")</f>
        <v/>
      </c>
      <c r="E62" s="82" t="str">
        <f t="shared" ca="1" si="1"/>
        <v/>
      </c>
      <c r="F62" s="82" t="str">
        <f ca="1">IF($B61="","",IF($C62=$C59,INDEX('MAPA DE PREÇOS'!$H:$H,MATCH($B62,'MAPA DE PREÇOS'!$B:$B)-19),IF($C62=$C60,"Código","")))</f>
        <v/>
      </c>
      <c r="G62" s="83" t="str">
        <f ca="1">IF($B61="","",IF($C62=$C59,IF('BASE EDITAL'!$C$2="",INDEX('MAPA DE PREÇOS'!H:H,MATCH(EDITAL!B62,'MAPA DE PREÇOS'!B:B,0)+1),UPPER(INDEX('BASE EDITAL'!$C:$C,EDITAL!B62+1))),IF($C62=$C60,"Especificação do Objeto","")))</f>
        <v/>
      </c>
      <c r="H62" s="84" t="str">
        <f ca="1">IF($B61="","",IF($C62=$C59,INDEX('MAPA DE PREÇOS'!$M:$M,MATCH($B62,'MAPA DE PREÇOS'!$B:$B)-16),IF($C62=$C60,"Unidade","")))</f>
        <v/>
      </c>
      <c r="I62" s="84" t="str">
        <f ca="1">IF($B61="","",IF($C62=$C59,INDEX('MAPA DE PREÇOS'!$M:$M,MATCH($B62,'MAPA DE PREÇOS'!$B:$B)-17),IF($C62=$C60,"Quant.","")))</f>
        <v/>
      </c>
      <c r="J62" s="60" t="e">
        <f ca="1">IF(J61="Total Mensal","Total Acumulado",IF($B61="","",IF($C62=$C59,INDEX('MAPA DE PREÇOS'!$M:$M,MATCH($B62,'MAPA DE PREÇOS'!$B:$B)-19),IF($C62=$C60,"Valor Unit. (R$)",IF(AND($C62&lt;&gt;$C61,$J61&lt;&gt;""),"Total Mensal","")))))</f>
        <v>#N/A</v>
      </c>
      <c r="K62" s="75" t="e">
        <f ca="1">IF(J62="","",IF(J62="Total Mensal","-",IF(J62="Total Acumulado",SUM(K$7:K61),I62*J62)))</f>
        <v>#N/A</v>
      </c>
      <c r="L62" s="112" t="e">
        <f ca="1">IF(J62="","",IF(J62="Total Mensal","-",IF(J62="Total Acumulado",SUM(L$7:L61),K62/SUMIF(J:J,"Total Acumulado",K:K))))</f>
        <v>#N/A</v>
      </c>
      <c r="M62" s="108"/>
      <c r="N62" s="112" t="e">
        <f ca="1">IF($J62="","",IF($J62="Total Mensal",SUM(O$7:O61)/VLOOKUP("Total Acumulado",$J:$K,2,FALSE),IF($J62="Total Acumulado",N61+L62+IF(L$7="% Item",-1,0),0%)))</f>
        <v>#N/A</v>
      </c>
      <c r="O62" s="109" t="e">
        <f ca="1">IF($J62="","",IF($J62="Total Mensal",SUM(O$7:O61),IF($J62="Total Acumulado",SUM(O$7:O60)+M62,IFERROR(N62*$K62,0))))</f>
        <v>#N/A</v>
      </c>
      <c r="P62" s="112" t="e">
        <f ca="1">IF($J62="","",IF($J62="Total Mensal",SUM(Q$7:Q61)/VLOOKUP("Total Acumulado",$J:$K,2,FALSE),IF($J62="Total Acumulado",P61+N62+IF(N$7="% Item",-1,0),0%)))</f>
        <v>#N/A</v>
      </c>
      <c r="Q62" s="109" t="e">
        <f ca="1">IF($J62="","",IF($J62="Total Mensal",SUM(Q$7:Q61),IF($J62="Total Acumulado",SUM(Q$7:Q60)+O62,IFERROR(P62*$K62,0))))</f>
        <v>#N/A</v>
      </c>
      <c r="R62" s="112" t="e">
        <f ca="1">IF($J62="","",IF($J62="Total Mensal",SUM(S$7:S61)/VLOOKUP("Total Acumulado",$J:$K,2,FALSE),IF($J62="Total Acumulado",R61+P62+IF(P$7="% Item",-1,0),0%)))</f>
        <v>#N/A</v>
      </c>
      <c r="S62" s="109" t="e">
        <f ca="1">IF($J62="","",IF($J62="Total Mensal",SUM(S$7:S61),IF($J62="Total Acumulado",SUM(S$7:S60)+Q62,IFERROR(R62*$K62,0))))</f>
        <v>#N/A</v>
      </c>
      <c r="T62" s="112" t="e">
        <f ca="1">IF($J62="","",IF($J62="Total Mensal",SUM(U$7:U61)/VLOOKUP("Total Acumulado",$J:$K,2,FALSE),IF($J62="Total Acumulado",T61+R62+IF(R$7="% Item",-1,0),0%)))</f>
        <v>#N/A</v>
      </c>
      <c r="U62" s="109" t="e">
        <f ca="1">IF($J62="","",IF($J62="Total Mensal",SUM(U$7:U61),IF($J62="Total Acumulado",SUM(U$7:U60)+S62,IFERROR(T62*$K62,0))))</f>
        <v>#N/A</v>
      </c>
      <c r="V62" s="112" t="e">
        <f ca="1">IF($J62="","",IF($J62="Total Mensal",SUM(W$7:W61)/VLOOKUP("Total Acumulado",$J:$K,2,FALSE),IF($J62="Total Acumulado",V61+T62+IF(T$7="% Item",-1,0),0%)))</f>
        <v>#N/A</v>
      </c>
      <c r="W62" s="109" t="e">
        <f ca="1">IF($J62="","",IF($J62="Total Mensal",SUM(W$7:W61),IF($J62="Total Acumulado",SUM(W$7:W60)+U62,IFERROR(V62*$K62,0))))</f>
        <v>#N/A</v>
      </c>
      <c r="X62" s="112" t="e">
        <f ca="1">IF($J62="","",IF($J62="Total Mensal",SUM(Y$7:Y61)/VLOOKUP("Total Acumulado",$J:$K,2,FALSE),IF($J62="Total Acumulado",X61+V62+IF(V$7="% Item",-1,0),0%)))</f>
        <v>#N/A</v>
      </c>
      <c r="Y62" s="109" t="e">
        <f ca="1">IF($J62="","",IF($J62="Total Mensal",SUM(Y$7:Y61),IF($J62="Total Acumulado",SUM(Y$7:Y60)+W62,IFERROR(X62*$K62,0))))</f>
        <v>#N/A</v>
      </c>
      <c r="Z62" s="112" t="e">
        <f ca="1">IF($J62="","",IF($J62="Total Mensal",SUM(AA$7:AA61)/VLOOKUP("Total Acumulado",$J:$K,2,FALSE),IF($J62="Total Acumulado",Z61+X62+IF(X$7="% Item",-1,0),0%)))</f>
        <v>#N/A</v>
      </c>
      <c r="AA62" s="109" t="e">
        <f ca="1">IF($J62="","",IF($J62="Total Mensal",SUM(AA$7:AA61),IF($J62="Total Acumulado",SUM(AA$7:AA60)+Y62,IFERROR(Z62*$K62,0))))</f>
        <v>#N/A</v>
      </c>
      <c r="AB62" s="112" t="e">
        <f ca="1">IF($J62="","",IF($J62="Total Mensal",SUM(AC$7:AC61)/VLOOKUP("Total Acumulado",$J:$K,2,FALSE),IF($J62="Total Acumulado",AB61+Z62+IF(Z$7="% Item",-1,0),0%)))</f>
        <v>#N/A</v>
      </c>
      <c r="AC62" s="109" t="e">
        <f ca="1">IF($J62="","",IF($J62="Total Mensal",SUM(AC$7:AC61),IF($J62="Total Acumulado",SUM(AC$7:AC60)+AA62,IFERROR(AB62*$K62,0))))</f>
        <v>#N/A</v>
      </c>
      <c r="AD62" s="112" t="e">
        <f ca="1">IF($J62="","",IF($J62="Total Mensal",SUM(AE$7:AE61)/VLOOKUP("Total Acumulado",$J:$K,2,FALSE),IF($J62="Total Acumulado",AD61+AB62+IF(AB$7="% Item",-1,0),0%)))</f>
        <v>#N/A</v>
      </c>
      <c r="AE62" s="109" t="e">
        <f ca="1">IF($J62="","",IF($J62="Total Mensal",SUM(AE$7:AE61),IF($J62="Total Acumulado",SUM(AE$7:AE60)+AC62,IFERROR(AD62*$K62,0))))</f>
        <v>#N/A</v>
      </c>
      <c r="AF62" s="112" t="e">
        <f ca="1">IF($J62="","",IF($J62="Total Mensal",SUM(AG$7:AG61)/VLOOKUP("Total Acumulado",$J:$K,2,FALSE),IF($J62="Total Acumulado",AF61+AD62+IF(AD$7="% Item",-1,0),0%)))</f>
        <v>#N/A</v>
      </c>
      <c r="AG62" s="109" t="e">
        <f ca="1">IF($J62="","",IF($J62="Total Mensal",SUM(AG$7:AG61),IF($J62="Total Acumulado",SUM(AG$7:AG60)+AE62,IFERROR(AF62*$K62,0))))</f>
        <v>#N/A</v>
      </c>
      <c r="AH62" s="112" t="e">
        <f ca="1">IF($J62="","",IF($J62="Total Mensal",SUM(AI$7:AI61)/VLOOKUP("Total Acumulado",$J:$K,2,FALSE),IF($J62="Total Acumulado",AH61+AF62+IF(AF$7="% Item",-1,0),0%)))</f>
        <v>#N/A</v>
      </c>
      <c r="AI62" s="109" t="e">
        <f ca="1">IF($J62="","",IF($J62="Total Mensal",SUM(AI$7:AI61),IF($J62="Total Acumulado",SUM(AI$7:AI60)+AG62,IFERROR(AH62*$K62,0))))</f>
        <v>#N/A</v>
      </c>
      <c r="AJ62" s="112" t="e">
        <f ca="1">IF($J62="","",IF($J62="Total Mensal",SUM(AK$7:AK61)/VLOOKUP("Total Acumulado",$J:$K,2,FALSE),IF($J62="Total Acumulado",AJ61+AH62+IF(AH$7="% Item",-1,0),0%)))</f>
        <v>#N/A</v>
      </c>
      <c r="AK62" s="109" t="e">
        <f ca="1">IF($J62="","",IF($J62="Total Mensal",SUM(AK$7:AK61),IF($J62="Total Acumulado",SUM(AK$7:AK60)+AI62,IFERROR(AJ62*$K62,0))))</f>
        <v>#N/A</v>
      </c>
    </row>
    <row r="63" spans="2:37" x14ac:dyDescent="0.25">
      <c r="B63" s="41" t="str">
        <f ca="1">IFERROR(IF(C62=C59,IF(B62+1&lt;='MAPA DE PREÇOS'!$H$8,B62+1,""),B62),"")</f>
        <v/>
      </c>
      <c r="C63" s="41" t="str">
        <f ca="1">IFERROR(VLOOKUP(B63,'MAPA DE PREÇOS'!B:D,2,FALSE),"")</f>
        <v/>
      </c>
      <c r="D63" s="41" t="str">
        <f ca="1">IFERROR(VLOOKUP(B63,'MAPA DE PREÇOS'!B:D,3,FALSE),"")</f>
        <v/>
      </c>
      <c r="E63" s="82" t="str">
        <f t="shared" ca="1" si="1"/>
        <v/>
      </c>
      <c r="F63" s="82" t="str">
        <f ca="1">IF($B62="","",IF($C63=$C60,INDEX('MAPA DE PREÇOS'!$H:$H,MATCH($B63,'MAPA DE PREÇOS'!$B:$B)-19),IF($C63=$C61,"Código","")))</f>
        <v/>
      </c>
      <c r="G63" s="83" t="str">
        <f ca="1">IF($B62="","",IF($C63=$C60,IF('BASE EDITAL'!$C$2="",INDEX('MAPA DE PREÇOS'!H:H,MATCH(EDITAL!B63,'MAPA DE PREÇOS'!B:B,0)+1),UPPER(INDEX('BASE EDITAL'!$C:$C,EDITAL!B63+1))),IF($C63=$C61,"Especificação do Objeto","")))</f>
        <v/>
      </c>
      <c r="H63" s="84" t="str">
        <f ca="1">IF($B62="","",IF($C63=$C60,INDEX('MAPA DE PREÇOS'!$M:$M,MATCH($B63,'MAPA DE PREÇOS'!$B:$B)-16),IF($C63=$C61,"Unidade","")))</f>
        <v/>
      </c>
      <c r="I63" s="84" t="str">
        <f ca="1">IF($B62="","",IF($C63=$C60,INDEX('MAPA DE PREÇOS'!$M:$M,MATCH($B63,'MAPA DE PREÇOS'!$B:$B)-17),IF($C63=$C61,"Quant.","")))</f>
        <v/>
      </c>
      <c r="J63" s="60" t="e">
        <f ca="1">IF(J62="Total Mensal","Total Acumulado",IF($B62="","",IF($C63=$C60,INDEX('MAPA DE PREÇOS'!$M:$M,MATCH($B63,'MAPA DE PREÇOS'!$B:$B)-19),IF($C63=$C61,"Valor Unit. (R$)",IF(AND($C63&lt;&gt;$C62,$J62&lt;&gt;""),"Total Mensal","")))))</f>
        <v>#N/A</v>
      </c>
      <c r="K63" s="75" t="e">
        <f ca="1">IF(J63="","",IF(J63="Total Mensal","-",IF(J63="Total Acumulado",SUM(K$7:K62),I63*J63)))</f>
        <v>#N/A</v>
      </c>
      <c r="L63" s="112" t="e">
        <f ca="1">IF(J63="","",IF(J63="Total Mensal","-",IF(J63="Total Acumulado",SUM(L$7:L62),K63/SUMIF(J:J,"Total Acumulado",K:K))))</f>
        <v>#N/A</v>
      </c>
      <c r="M63" s="108"/>
      <c r="N63" s="112" t="e">
        <f ca="1">IF($J63="","",IF($J63="Total Mensal",SUM(O$7:O62)/VLOOKUP("Total Acumulado",$J:$K,2,FALSE),IF($J63="Total Acumulado",N62+L63+IF(L$7="% Item",-1,0),0%)))</f>
        <v>#N/A</v>
      </c>
      <c r="O63" s="109" t="e">
        <f ca="1">IF($J63="","",IF($J63="Total Mensal",SUM(O$7:O62),IF($J63="Total Acumulado",SUM(O$7:O61)+M63,IFERROR(N63*$K63,0))))</f>
        <v>#N/A</v>
      </c>
      <c r="P63" s="112" t="e">
        <f ca="1">IF($J63="","",IF($J63="Total Mensal",SUM(Q$7:Q62)/VLOOKUP("Total Acumulado",$J:$K,2,FALSE),IF($J63="Total Acumulado",P62+N63+IF(N$7="% Item",-1,0),0%)))</f>
        <v>#N/A</v>
      </c>
      <c r="Q63" s="109" t="e">
        <f ca="1">IF($J63="","",IF($J63="Total Mensal",SUM(Q$7:Q62),IF($J63="Total Acumulado",SUM(Q$7:Q61)+O63,IFERROR(P63*$K63,0))))</f>
        <v>#N/A</v>
      </c>
      <c r="R63" s="112" t="e">
        <f ca="1">IF($J63="","",IF($J63="Total Mensal",SUM(S$7:S62)/VLOOKUP("Total Acumulado",$J:$K,2,FALSE),IF($J63="Total Acumulado",R62+P63+IF(P$7="% Item",-1,0),0%)))</f>
        <v>#N/A</v>
      </c>
      <c r="S63" s="109" t="e">
        <f ca="1">IF($J63="","",IF($J63="Total Mensal",SUM(S$7:S62),IF($J63="Total Acumulado",SUM(S$7:S61)+Q63,IFERROR(R63*$K63,0))))</f>
        <v>#N/A</v>
      </c>
      <c r="T63" s="112" t="e">
        <f ca="1">IF($J63="","",IF($J63="Total Mensal",SUM(U$7:U62)/VLOOKUP("Total Acumulado",$J:$K,2,FALSE),IF($J63="Total Acumulado",T62+R63+IF(R$7="% Item",-1,0),0%)))</f>
        <v>#N/A</v>
      </c>
      <c r="U63" s="109" t="e">
        <f ca="1">IF($J63="","",IF($J63="Total Mensal",SUM(U$7:U62),IF($J63="Total Acumulado",SUM(U$7:U61)+S63,IFERROR(T63*$K63,0))))</f>
        <v>#N/A</v>
      </c>
      <c r="V63" s="112" t="e">
        <f ca="1">IF($J63="","",IF($J63="Total Mensal",SUM(W$7:W62)/VLOOKUP("Total Acumulado",$J:$K,2,FALSE),IF($J63="Total Acumulado",V62+T63+IF(T$7="% Item",-1,0),0%)))</f>
        <v>#N/A</v>
      </c>
      <c r="W63" s="109" t="e">
        <f ca="1">IF($J63="","",IF($J63="Total Mensal",SUM(W$7:W62),IF($J63="Total Acumulado",SUM(W$7:W61)+U63,IFERROR(V63*$K63,0))))</f>
        <v>#N/A</v>
      </c>
      <c r="X63" s="112" t="e">
        <f ca="1">IF($J63="","",IF($J63="Total Mensal",SUM(Y$7:Y62)/VLOOKUP("Total Acumulado",$J:$K,2,FALSE),IF($J63="Total Acumulado",X62+V63+IF(V$7="% Item",-1,0),0%)))</f>
        <v>#N/A</v>
      </c>
      <c r="Y63" s="109" t="e">
        <f ca="1">IF($J63="","",IF($J63="Total Mensal",SUM(Y$7:Y62),IF($J63="Total Acumulado",SUM(Y$7:Y61)+W63,IFERROR(X63*$K63,0))))</f>
        <v>#N/A</v>
      </c>
      <c r="Z63" s="112" t="e">
        <f ca="1">IF($J63="","",IF($J63="Total Mensal",SUM(AA$7:AA62)/VLOOKUP("Total Acumulado",$J:$K,2,FALSE),IF($J63="Total Acumulado",Z62+X63+IF(X$7="% Item",-1,0),0%)))</f>
        <v>#N/A</v>
      </c>
      <c r="AA63" s="109" t="e">
        <f ca="1">IF($J63="","",IF($J63="Total Mensal",SUM(AA$7:AA62),IF($J63="Total Acumulado",SUM(AA$7:AA61)+Y63,IFERROR(Z63*$K63,0))))</f>
        <v>#N/A</v>
      </c>
      <c r="AB63" s="112" t="e">
        <f ca="1">IF($J63="","",IF($J63="Total Mensal",SUM(AC$7:AC62)/VLOOKUP("Total Acumulado",$J:$K,2,FALSE),IF($J63="Total Acumulado",AB62+Z63+IF(Z$7="% Item",-1,0),0%)))</f>
        <v>#N/A</v>
      </c>
      <c r="AC63" s="109" t="e">
        <f ca="1">IF($J63="","",IF($J63="Total Mensal",SUM(AC$7:AC62),IF($J63="Total Acumulado",SUM(AC$7:AC61)+AA63,IFERROR(AB63*$K63,0))))</f>
        <v>#N/A</v>
      </c>
      <c r="AD63" s="112" t="e">
        <f ca="1">IF($J63="","",IF($J63="Total Mensal",SUM(AE$7:AE62)/VLOOKUP("Total Acumulado",$J:$K,2,FALSE),IF($J63="Total Acumulado",AD62+AB63+IF(AB$7="% Item",-1,0),0%)))</f>
        <v>#N/A</v>
      </c>
      <c r="AE63" s="109" t="e">
        <f ca="1">IF($J63="","",IF($J63="Total Mensal",SUM(AE$7:AE62),IF($J63="Total Acumulado",SUM(AE$7:AE61)+AC63,IFERROR(AD63*$K63,0))))</f>
        <v>#N/A</v>
      </c>
      <c r="AF63" s="112" t="e">
        <f ca="1">IF($J63="","",IF($J63="Total Mensal",SUM(AG$7:AG62)/VLOOKUP("Total Acumulado",$J:$K,2,FALSE),IF($J63="Total Acumulado",AF62+AD63+IF(AD$7="% Item",-1,0),0%)))</f>
        <v>#N/A</v>
      </c>
      <c r="AG63" s="109" t="e">
        <f ca="1">IF($J63="","",IF($J63="Total Mensal",SUM(AG$7:AG62),IF($J63="Total Acumulado",SUM(AG$7:AG61)+AE63,IFERROR(AF63*$K63,0))))</f>
        <v>#N/A</v>
      </c>
      <c r="AH63" s="112" t="e">
        <f ca="1">IF($J63="","",IF($J63="Total Mensal",SUM(AI$7:AI62)/VLOOKUP("Total Acumulado",$J:$K,2,FALSE),IF($J63="Total Acumulado",AH62+AF63+IF(AF$7="% Item",-1,0),0%)))</f>
        <v>#N/A</v>
      </c>
      <c r="AI63" s="109" t="e">
        <f ca="1">IF($J63="","",IF($J63="Total Mensal",SUM(AI$7:AI62),IF($J63="Total Acumulado",SUM(AI$7:AI61)+AG63,IFERROR(AH63*$K63,0))))</f>
        <v>#N/A</v>
      </c>
      <c r="AJ63" s="112" t="e">
        <f ca="1">IF($J63="","",IF($J63="Total Mensal",SUM(AK$7:AK62)/VLOOKUP("Total Acumulado",$J:$K,2,FALSE),IF($J63="Total Acumulado",AJ62+AH63+IF(AH$7="% Item",-1,0),0%)))</f>
        <v>#N/A</v>
      </c>
      <c r="AK63" s="109" t="e">
        <f ca="1">IF($J63="","",IF($J63="Total Mensal",SUM(AK$7:AK62),IF($J63="Total Acumulado",SUM(AK$7:AK61)+AI63,IFERROR(AJ63*$K63,0))))</f>
        <v>#N/A</v>
      </c>
    </row>
    <row r="64" spans="2:37" x14ac:dyDescent="0.25">
      <c r="B64" s="41" t="str">
        <f ca="1">IFERROR(IF(C63=C60,IF(B63+1&lt;='MAPA DE PREÇOS'!$H$8,B63+1,""),B63),"")</f>
        <v/>
      </c>
      <c r="C64" s="41" t="str">
        <f ca="1">IFERROR(VLOOKUP(B64,'MAPA DE PREÇOS'!B:D,2,FALSE),"")</f>
        <v/>
      </c>
      <c r="D64" s="41" t="str">
        <f ca="1">IFERROR(VLOOKUP(B64,'MAPA DE PREÇOS'!B:D,3,FALSE),"")</f>
        <v/>
      </c>
      <c r="E64" s="82" t="str">
        <f t="shared" ca="1" si="1"/>
        <v/>
      </c>
      <c r="F64" s="82" t="str">
        <f ca="1">IF($B63="","",IF($C64=$C61,INDEX('MAPA DE PREÇOS'!$H:$H,MATCH($B64,'MAPA DE PREÇOS'!$B:$B)-19),IF($C64=$C62,"Código","")))</f>
        <v/>
      </c>
      <c r="G64" s="83" t="str">
        <f ca="1">IF($B63="","",IF($C64=$C61,IF('BASE EDITAL'!$C$2="",INDEX('MAPA DE PREÇOS'!H:H,MATCH(EDITAL!B64,'MAPA DE PREÇOS'!B:B,0)+1),UPPER(INDEX('BASE EDITAL'!$C:$C,EDITAL!B64+1))),IF($C64=$C62,"Especificação do Objeto","")))</f>
        <v/>
      </c>
      <c r="H64" s="84" t="str">
        <f ca="1">IF($B63="","",IF($C64=$C61,INDEX('MAPA DE PREÇOS'!$M:$M,MATCH($B64,'MAPA DE PREÇOS'!$B:$B)-16),IF($C64=$C62,"Unidade","")))</f>
        <v/>
      </c>
      <c r="I64" s="84" t="str">
        <f ca="1">IF($B63="","",IF($C64=$C61,INDEX('MAPA DE PREÇOS'!$M:$M,MATCH($B64,'MAPA DE PREÇOS'!$B:$B)-17),IF($C64=$C62,"Quant.","")))</f>
        <v/>
      </c>
      <c r="J64" s="60" t="e">
        <f ca="1">IF(J63="Total Mensal","Total Acumulado",IF($B63="","",IF($C64=$C61,INDEX('MAPA DE PREÇOS'!$M:$M,MATCH($B64,'MAPA DE PREÇOS'!$B:$B)-19),IF($C64=$C62,"Valor Unit. (R$)",IF(AND($C64&lt;&gt;$C63,$J63&lt;&gt;""),"Total Mensal","")))))</f>
        <v>#N/A</v>
      </c>
      <c r="K64" s="75" t="e">
        <f ca="1">IF(J64="","",IF(J64="Total Mensal","-",IF(J64="Total Acumulado",SUM(K$7:K63),I64*J64)))</f>
        <v>#N/A</v>
      </c>
      <c r="L64" s="112" t="e">
        <f ca="1">IF(J64="","",IF(J64="Total Mensal","-",IF(J64="Total Acumulado",SUM(L$7:L63),K64/SUMIF(J:J,"Total Acumulado",K:K))))</f>
        <v>#N/A</v>
      </c>
      <c r="M64" s="108"/>
      <c r="N64" s="112" t="e">
        <f ca="1">IF($J64="","",IF($J64="Total Mensal",SUM(O$7:O63)/VLOOKUP("Total Acumulado",$J:$K,2,FALSE),IF($J64="Total Acumulado",N63+L64+IF(L$7="% Item",-1,0),0%)))</f>
        <v>#N/A</v>
      </c>
      <c r="O64" s="109" t="e">
        <f ca="1">IF($J64="","",IF($J64="Total Mensal",SUM(O$7:O63),IF($J64="Total Acumulado",SUM(O$7:O62)+M64,IFERROR(N64*$K64,0))))</f>
        <v>#N/A</v>
      </c>
      <c r="P64" s="112" t="e">
        <f ca="1">IF($J64="","",IF($J64="Total Mensal",SUM(Q$7:Q63)/VLOOKUP("Total Acumulado",$J:$K,2,FALSE),IF($J64="Total Acumulado",P63+N64+IF(N$7="% Item",-1,0),0%)))</f>
        <v>#N/A</v>
      </c>
      <c r="Q64" s="109" t="e">
        <f ca="1">IF($J64="","",IF($J64="Total Mensal",SUM(Q$7:Q63),IF($J64="Total Acumulado",SUM(Q$7:Q62)+O64,IFERROR(P64*$K64,0))))</f>
        <v>#N/A</v>
      </c>
      <c r="R64" s="112" t="e">
        <f ca="1">IF($J64="","",IF($J64="Total Mensal",SUM(S$7:S63)/VLOOKUP("Total Acumulado",$J:$K,2,FALSE),IF($J64="Total Acumulado",R63+P64+IF(P$7="% Item",-1,0),0%)))</f>
        <v>#N/A</v>
      </c>
      <c r="S64" s="109" t="e">
        <f ca="1">IF($J64="","",IF($J64="Total Mensal",SUM(S$7:S63),IF($J64="Total Acumulado",SUM(S$7:S62)+Q64,IFERROR(R64*$K64,0))))</f>
        <v>#N/A</v>
      </c>
      <c r="T64" s="112" t="e">
        <f ca="1">IF($J64="","",IF($J64="Total Mensal",SUM(U$7:U63)/VLOOKUP("Total Acumulado",$J:$K,2,FALSE),IF($J64="Total Acumulado",T63+R64+IF(R$7="% Item",-1,0),0%)))</f>
        <v>#N/A</v>
      </c>
      <c r="U64" s="109" t="e">
        <f ca="1">IF($J64="","",IF($J64="Total Mensal",SUM(U$7:U63),IF($J64="Total Acumulado",SUM(U$7:U62)+S64,IFERROR(T64*$K64,0))))</f>
        <v>#N/A</v>
      </c>
      <c r="V64" s="112" t="e">
        <f ca="1">IF($J64="","",IF($J64="Total Mensal",SUM(W$7:W63)/VLOOKUP("Total Acumulado",$J:$K,2,FALSE),IF($J64="Total Acumulado",V63+T64+IF(T$7="% Item",-1,0),0%)))</f>
        <v>#N/A</v>
      </c>
      <c r="W64" s="109" t="e">
        <f ca="1">IF($J64="","",IF($J64="Total Mensal",SUM(W$7:W63),IF($J64="Total Acumulado",SUM(W$7:W62)+U64,IFERROR(V64*$K64,0))))</f>
        <v>#N/A</v>
      </c>
      <c r="X64" s="112" t="e">
        <f ca="1">IF($J64="","",IF($J64="Total Mensal",SUM(Y$7:Y63)/VLOOKUP("Total Acumulado",$J:$K,2,FALSE),IF($J64="Total Acumulado",X63+V64+IF(V$7="% Item",-1,0),0%)))</f>
        <v>#N/A</v>
      </c>
      <c r="Y64" s="109" t="e">
        <f ca="1">IF($J64="","",IF($J64="Total Mensal",SUM(Y$7:Y63),IF($J64="Total Acumulado",SUM(Y$7:Y62)+W64,IFERROR(X64*$K64,0))))</f>
        <v>#N/A</v>
      </c>
      <c r="Z64" s="112" t="e">
        <f ca="1">IF($J64="","",IF($J64="Total Mensal",SUM(AA$7:AA63)/VLOOKUP("Total Acumulado",$J:$K,2,FALSE),IF($J64="Total Acumulado",Z63+X64+IF(X$7="% Item",-1,0),0%)))</f>
        <v>#N/A</v>
      </c>
      <c r="AA64" s="109" t="e">
        <f ca="1">IF($J64="","",IF($J64="Total Mensal",SUM(AA$7:AA63),IF($J64="Total Acumulado",SUM(AA$7:AA62)+Y64,IFERROR(Z64*$K64,0))))</f>
        <v>#N/A</v>
      </c>
      <c r="AB64" s="112" t="e">
        <f ca="1">IF($J64="","",IF($J64="Total Mensal",SUM(AC$7:AC63)/VLOOKUP("Total Acumulado",$J:$K,2,FALSE),IF($J64="Total Acumulado",AB63+Z64+IF(Z$7="% Item",-1,0),0%)))</f>
        <v>#N/A</v>
      </c>
      <c r="AC64" s="109" t="e">
        <f ca="1">IF($J64="","",IF($J64="Total Mensal",SUM(AC$7:AC63),IF($J64="Total Acumulado",SUM(AC$7:AC62)+AA64,IFERROR(AB64*$K64,0))))</f>
        <v>#N/A</v>
      </c>
      <c r="AD64" s="112" t="e">
        <f ca="1">IF($J64="","",IF($J64="Total Mensal",SUM(AE$7:AE63)/VLOOKUP("Total Acumulado",$J:$K,2,FALSE),IF($J64="Total Acumulado",AD63+AB64+IF(AB$7="% Item",-1,0),0%)))</f>
        <v>#N/A</v>
      </c>
      <c r="AE64" s="109" t="e">
        <f ca="1">IF($J64="","",IF($J64="Total Mensal",SUM(AE$7:AE63),IF($J64="Total Acumulado",SUM(AE$7:AE62)+AC64,IFERROR(AD64*$K64,0))))</f>
        <v>#N/A</v>
      </c>
      <c r="AF64" s="112" t="e">
        <f ca="1">IF($J64="","",IF($J64="Total Mensal",SUM(AG$7:AG63)/VLOOKUP("Total Acumulado",$J:$K,2,FALSE),IF($J64="Total Acumulado",AF63+AD64+IF(AD$7="% Item",-1,0),0%)))</f>
        <v>#N/A</v>
      </c>
      <c r="AG64" s="109" t="e">
        <f ca="1">IF($J64="","",IF($J64="Total Mensal",SUM(AG$7:AG63),IF($J64="Total Acumulado",SUM(AG$7:AG62)+AE64,IFERROR(AF64*$K64,0))))</f>
        <v>#N/A</v>
      </c>
      <c r="AH64" s="112" t="e">
        <f ca="1">IF($J64="","",IF($J64="Total Mensal",SUM(AI$7:AI63)/VLOOKUP("Total Acumulado",$J:$K,2,FALSE),IF($J64="Total Acumulado",AH63+AF64+IF(AF$7="% Item",-1,0),0%)))</f>
        <v>#N/A</v>
      </c>
      <c r="AI64" s="109" t="e">
        <f ca="1">IF($J64="","",IF($J64="Total Mensal",SUM(AI$7:AI63),IF($J64="Total Acumulado",SUM(AI$7:AI62)+AG64,IFERROR(AH64*$K64,0))))</f>
        <v>#N/A</v>
      </c>
      <c r="AJ64" s="112" t="e">
        <f ca="1">IF($J64="","",IF($J64="Total Mensal",SUM(AK$7:AK63)/VLOOKUP("Total Acumulado",$J:$K,2,FALSE),IF($J64="Total Acumulado",AJ63+AH64+IF(AH$7="% Item",-1,0),0%)))</f>
        <v>#N/A</v>
      </c>
      <c r="AK64" s="109" t="e">
        <f ca="1">IF($J64="","",IF($J64="Total Mensal",SUM(AK$7:AK63),IF($J64="Total Acumulado",SUM(AK$7:AK62)+AI64,IFERROR(AJ64*$K64,0))))</f>
        <v>#N/A</v>
      </c>
    </row>
    <row r="65" spans="2:37" x14ac:dyDescent="0.25">
      <c r="B65" s="41" t="str">
        <f ca="1">IFERROR(IF(C64=C61,IF(B64+1&lt;='MAPA DE PREÇOS'!$H$8,B64+1,""),B64),"")</f>
        <v/>
      </c>
      <c r="C65" s="41" t="str">
        <f ca="1">IFERROR(VLOOKUP(B65,'MAPA DE PREÇOS'!B:D,2,FALSE),"")</f>
        <v/>
      </c>
      <c r="D65" s="41" t="str">
        <f ca="1">IFERROR(VLOOKUP(B65,'MAPA DE PREÇOS'!B:D,3,FALSE),"")</f>
        <v/>
      </c>
      <c r="E65" s="82" t="str">
        <f t="shared" ca="1" si="1"/>
        <v/>
      </c>
      <c r="F65" s="82" t="str">
        <f ca="1">IF($B64="","",IF($C65=$C62,INDEX('MAPA DE PREÇOS'!$H:$H,MATCH($B65,'MAPA DE PREÇOS'!$B:$B)-19),IF($C65=$C63,"Código","")))</f>
        <v/>
      </c>
      <c r="G65" s="83" t="str">
        <f ca="1">IF($B64="","",IF($C65=$C62,IF('BASE EDITAL'!$C$2="",INDEX('MAPA DE PREÇOS'!H:H,MATCH(EDITAL!B65,'MAPA DE PREÇOS'!B:B,0)+1),UPPER(INDEX('BASE EDITAL'!$C:$C,EDITAL!B65+1))),IF($C65=$C63,"Especificação do Objeto","")))</f>
        <v/>
      </c>
      <c r="H65" s="84" t="str">
        <f ca="1">IF($B64="","",IF($C65=$C62,INDEX('MAPA DE PREÇOS'!$M:$M,MATCH($B65,'MAPA DE PREÇOS'!$B:$B)-16),IF($C65=$C63,"Unidade","")))</f>
        <v/>
      </c>
      <c r="I65" s="84" t="str">
        <f ca="1">IF($B64="","",IF($C65=$C62,INDEX('MAPA DE PREÇOS'!$M:$M,MATCH($B65,'MAPA DE PREÇOS'!$B:$B)-17),IF($C65=$C63,"Quant.","")))</f>
        <v/>
      </c>
      <c r="J65" s="60" t="e">
        <f ca="1">IF(J64="Total Mensal","Total Acumulado",IF($B64="","",IF($C65=$C62,INDEX('MAPA DE PREÇOS'!$M:$M,MATCH($B65,'MAPA DE PREÇOS'!$B:$B)-19),IF($C65=$C63,"Valor Unit. (R$)",IF(AND($C65&lt;&gt;$C64,$J64&lt;&gt;""),"Total Mensal","")))))</f>
        <v>#N/A</v>
      </c>
      <c r="K65" s="75" t="e">
        <f ca="1">IF(J65="","",IF(J65="Total Mensal","-",IF(J65="Total Acumulado",SUM(K$7:K64),I65*J65)))</f>
        <v>#N/A</v>
      </c>
      <c r="L65" s="112" t="e">
        <f ca="1">IF(J65="","",IF(J65="Total Mensal","-",IF(J65="Total Acumulado",SUM(L$7:L64),K65/SUMIF(J:J,"Total Acumulado",K:K))))</f>
        <v>#N/A</v>
      </c>
      <c r="M65" s="108"/>
      <c r="N65" s="112" t="e">
        <f ca="1">IF($J65="","",IF($J65="Total Mensal",SUM(O$7:O64)/VLOOKUP("Total Acumulado",$J:$K,2,FALSE),IF($J65="Total Acumulado",N64+L65+IF(L$7="% Item",-1,0),0%)))</f>
        <v>#N/A</v>
      </c>
      <c r="O65" s="109" t="e">
        <f ca="1">IF($J65="","",IF($J65="Total Mensal",SUM(O$7:O64),IF($J65="Total Acumulado",SUM(O$7:O63)+M65,IFERROR(N65*$K65,0))))</f>
        <v>#N/A</v>
      </c>
      <c r="P65" s="112" t="e">
        <f ca="1">IF($J65="","",IF($J65="Total Mensal",SUM(Q$7:Q64)/VLOOKUP("Total Acumulado",$J:$K,2,FALSE),IF($J65="Total Acumulado",P64+N65+IF(N$7="% Item",-1,0),0%)))</f>
        <v>#N/A</v>
      </c>
      <c r="Q65" s="109" t="e">
        <f ca="1">IF($J65="","",IF($J65="Total Mensal",SUM(Q$7:Q64),IF($J65="Total Acumulado",SUM(Q$7:Q63)+O65,IFERROR(P65*$K65,0))))</f>
        <v>#N/A</v>
      </c>
      <c r="R65" s="112" t="e">
        <f ca="1">IF($J65="","",IF($J65="Total Mensal",SUM(S$7:S64)/VLOOKUP("Total Acumulado",$J:$K,2,FALSE),IF($J65="Total Acumulado",R64+P65+IF(P$7="% Item",-1,0),0%)))</f>
        <v>#N/A</v>
      </c>
      <c r="S65" s="109" t="e">
        <f ca="1">IF($J65="","",IF($J65="Total Mensal",SUM(S$7:S64),IF($J65="Total Acumulado",SUM(S$7:S63)+Q65,IFERROR(R65*$K65,0))))</f>
        <v>#N/A</v>
      </c>
      <c r="T65" s="112" t="e">
        <f ca="1">IF($J65="","",IF($J65="Total Mensal",SUM(U$7:U64)/VLOOKUP("Total Acumulado",$J:$K,2,FALSE),IF($J65="Total Acumulado",T64+R65+IF(R$7="% Item",-1,0),0%)))</f>
        <v>#N/A</v>
      </c>
      <c r="U65" s="109" t="e">
        <f ca="1">IF($J65="","",IF($J65="Total Mensal",SUM(U$7:U64),IF($J65="Total Acumulado",SUM(U$7:U63)+S65,IFERROR(T65*$K65,0))))</f>
        <v>#N/A</v>
      </c>
      <c r="V65" s="112" t="e">
        <f ca="1">IF($J65="","",IF($J65="Total Mensal",SUM(W$7:W64)/VLOOKUP("Total Acumulado",$J:$K,2,FALSE),IF($J65="Total Acumulado",V64+T65+IF(T$7="% Item",-1,0),0%)))</f>
        <v>#N/A</v>
      </c>
      <c r="W65" s="109" t="e">
        <f ca="1">IF($J65="","",IF($J65="Total Mensal",SUM(W$7:W64),IF($J65="Total Acumulado",SUM(W$7:W63)+U65,IFERROR(V65*$K65,0))))</f>
        <v>#N/A</v>
      </c>
      <c r="X65" s="112" t="e">
        <f ca="1">IF($J65="","",IF($J65="Total Mensal",SUM(Y$7:Y64)/VLOOKUP("Total Acumulado",$J:$K,2,FALSE),IF($J65="Total Acumulado",X64+V65+IF(V$7="% Item",-1,0),0%)))</f>
        <v>#N/A</v>
      </c>
      <c r="Y65" s="109" t="e">
        <f ca="1">IF($J65="","",IF($J65="Total Mensal",SUM(Y$7:Y64),IF($J65="Total Acumulado",SUM(Y$7:Y63)+W65,IFERROR(X65*$K65,0))))</f>
        <v>#N/A</v>
      </c>
      <c r="Z65" s="112" t="e">
        <f ca="1">IF($J65="","",IF($J65="Total Mensal",SUM(AA$7:AA64)/VLOOKUP("Total Acumulado",$J:$K,2,FALSE),IF($J65="Total Acumulado",Z64+X65+IF(X$7="% Item",-1,0),0%)))</f>
        <v>#N/A</v>
      </c>
      <c r="AA65" s="109" t="e">
        <f ca="1">IF($J65="","",IF($J65="Total Mensal",SUM(AA$7:AA64),IF($J65="Total Acumulado",SUM(AA$7:AA63)+Y65,IFERROR(Z65*$K65,0))))</f>
        <v>#N/A</v>
      </c>
      <c r="AB65" s="112" t="e">
        <f ca="1">IF($J65="","",IF($J65="Total Mensal",SUM(AC$7:AC64)/VLOOKUP("Total Acumulado",$J:$K,2,FALSE),IF($J65="Total Acumulado",AB64+Z65+IF(Z$7="% Item",-1,0),0%)))</f>
        <v>#N/A</v>
      </c>
      <c r="AC65" s="109" t="e">
        <f ca="1">IF($J65="","",IF($J65="Total Mensal",SUM(AC$7:AC64),IF($J65="Total Acumulado",SUM(AC$7:AC63)+AA65,IFERROR(AB65*$K65,0))))</f>
        <v>#N/A</v>
      </c>
      <c r="AD65" s="112" t="e">
        <f ca="1">IF($J65="","",IF($J65="Total Mensal",SUM(AE$7:AE64)/VLOOKUP("Total Acumulado",$J:$K,2,FALSE),IF($J65="Total Acumulado",AD64+AB65+IF(AB$7="% Item",-1,0),0%)))</f>
        <v>#N/A</v>
      </c>
      <c r="AE65" s="109" t="e">
        <f ca="1">IF($J65="","",IF($J65="Total Mensal",SUM(AE$7:AE64),IF($J65="Total Acumulado",SUM(AE$7:AE63)+AC65,IFERROR(AD65*$K65,0))))</f>
        <v>#N/A</v>
      </c>
      <c r="AF65" s="112" t="e">
        <f ca="1">IF($J65="","",IF($J65="Total Mensal",SUM(AG$7:AG64)/VLOOKUP("Total Acumulado",$J:$K,2,FALSE),IF($J65="Total Acumulado",AF64+AD65+IF(AD$7="% Item",-1,0),0%)))</f>
        <v>#N/A</v>
      </c>
      <c r="AG65" s="109" t="e">
        <f ca="1">IF($J65="","",IF($J65="Total Mensal",SUM(AG$7:AG64),IF($J65="Total Acumulado",SUM(AG$7:AG63)+AE65,IFERROR(AF65*$K65,0))))</f>
        <v>#N/A</v>
      </c>
      <c r="AH65" s="112" t="e">
        <f ca="1">IF($J65="","",IF($J65="Total Mensal",SUM(AI$7:AI64)/VLOOKUP("Total Acumulado",$J:$K,2,FALSE),IF($J65="Total Acumulado",AH64+AF65+IF(AF$7="% Item",-1,0),0%)))</f>
        <v>#N/A</v>
      </c>
      <c r="AI65" s="109" t="e">
        <f ca="1">IF($J65="","",IF($J65="Total Mensal",SUM(AI$7:AI64),IF($J65="Total Acumulado",SUM(AI$7:AI63)+AG65,IFERROR(AH65*$K65,0))))</f>
        <v>#N/A</v>
      </c>
      <c r="AJ65" s="112" t="e">
        <f ca="1">IF($J65="","",IF($J65="Total Mensal",SUM(AK$7:AK64)/VLOOKUP("Total Acumulado",$J:$K,2,FALSE),IF($J65="Total Acumulado",AJ64+AH65+IF(AH$7="% Item",-1,0),0%)))</f>
        <v>#N/A</v>
      </c>
      <c r="AK65" s="109" t="e">
        <f ca="1">IF($J65="","",IF($J65="Total Mensal",SUM(AK$7:AK64),IF($J65="Total Acumulado",SUM(AK$7:AK63)+AI65,IFERROR(AJ65*$K65,0))))</f>
        <v>#N/A</v>
      </c>
    </row>
    <row r="66" spans="2:37" x14ac:dyDescent="0.25">
      <c r="B66" s="41" t="str">
        <f ca="1">IFERROR(IF(C65=C62,IF(B65+1&lt;='MAPA DE PREÇOS'!$H$8,B65+1,""),B65),"")</f>
        <v/>
      </c>
      <c r="C66" s="41" t="str">
        <f ca="1">IFERROR(VLOOKUP(B66,'MAPA DE PREÇOS'!B:D,2,FALSE),"")</f>
        <v/>
      </c>
      <c r="D66" s="41" t="str">
        <f ca="1">IFERROR(VLOOKUP(B66,'MAPA DE PREÇOS'!B:D,3,FALSE),"")</f>
        <v/>
      </c>
      <c r="E66" s="82" t="str">
        <f t="shared" ca="1" si="1"/>
        <v/>
      </c>
      <c r="F66" s="82" t="str">
        <f ca="1">IF($B65="","",IF($C66=$C63,INDEX('MAPA DE PREÇOS'!$H:$H,MATCH($B66,'MAPA DE PREÇOS'!$B:$B)-19),IF($C66=$C64,"Código","")))</f>
        <v/>
      </c>
      <c r="G66" s="83" t="str">
        <f ca="1">IF($B65="","",IF($C66=$C63,IF('BASE EDITAL'!$C$2="",INDEX('MAPA DE PREÇOS'!H:H,MATCH(EDITAL!B66,'MAPA DE PREÇOS'!B:B,0)+1),UPPER(INDEX('BASE EDITAL'!$C:$C,EDITAL!B66+1))),IF($C66=$C64,"Especificação do Objeto","")))</f>
        <v/>
      </c>
      <c r="H66" s="84" t="str">
        <f ca="1">IF($B65="","",IF($C66=$C63,INDEX('MAPA DE PREÇOS'!$M:$M,MATCH($B66,'MAPA DE PREÇOS'!$B:$B)-16),IF($C66=$C64,"Unidade","")))</f>
        <v/>
      </c>
      <c r="I66" s="84" t="str">
        <f ca="1">IF($B65="","",IF($C66=$C63,INDEX('MAPA DE PREÇOS'!$M:$M,MATCH($B66,'MAPA DE PREÇOS'!$B:$B)-17),IF($C66=$C64,"Quant.","")))</f>
        <v/>
      </c>
      <c r="J66" s="60" t="e">
        <f ca="1">IF(J65="Total Mensal","Total Acumulado",IF($B65="","",IF($C66=$C63,INDEX('MAPA DE PREÇOS'!$M:$M,MATCH($B66,'MAPA DE PREÇOS'!$B:$B)-19),IF($C66=$C64,"Valor Unit. (R$)",IF(AND($C66&lt;&gt;$C65,$J65&lt;&gt;""),"Total Mensal","")))))</f>
        <v>#N/A</v>
      </c>
      <c r="K66" s="75" t="e">
        <f ca="1">IF(J66="","",IF(J66="Total Mensal","-",IF(J66="Total Acumulado",SUM(K$7:K65),I66*J66)))</f>
        <v>#N/A</v>
      </c>
      <c r="L66" s="112" t="e">
        <f ca="1">IF(J66="","",IF(J66="Total Mensal","-",IF(J66="Total Acumulado",SUM(L$7:L65),K66/SUMIF(J:J,"Total Acumulado",K:K))))</f>
        <v>#N/A</v>
      </c>
      <c r="M66" s="108"/>
      <c r="N66" s="112" t="e">
        <f ca="1">IF($J66="","",IF($J66="Total Mensal",SUM(O$7:O65)/VLOOKUP("Total Acumulado",$J:$K,2,FALSE),IF($J66="Total Acumulado",N65+L66+IF(L$7="% Item",-1,0),0%)))</f>
        <v>#N/A</v>
      </c>
      <c r="O66" s="109" t="e">
        <f ca="1">IF($J66="","",IF($J66="Total Mensal",SUM(O$7:O65),IF($J66="Total Acumulado",SUM(O$7:O64)+M66,IFERROR(N66*$K66,0))))</f>
        <v>#N/A</v>
      </c>
      <c r="P66" s="112" t="e">
        <f ca="1">IF($J66="","",IF($J66="Total Mensal",SUM(Q$7:Q65)/VLOOKUP("Total Acumulado",$J:$K,2,FALSE),IF($J66="Total Acumulado",P65+N66+IF(N$7="% Item",-1,0),0%)))</f>
        <v>#N/A</v>
      </c>
      <c r="Q66" s="109" t="e">
        <f ca="1">IF($J66="","",IF($J66="Total Mensal",SUM(Q$7:Q65),IF($J66="Total Acumulado",SUM(Q$7:Q64)+O66,IFERROR(P66*$K66,0))))</f>
        <v>#N/A</v>
      </c>
      <c r="R66" s="112" t="e">
        <f ca="1">IF($J66="","",IF($J66="Total Mensal",SUM(S$7:S65)/VLOOKUP("Total Acumulado",$J:$K,2,FALSE),IF($J66="Total Acumulado",R65+P66+IF(P$7="% Item",-1,0),0%)))</f>
        <v>#N/A</v>
      </c>
      <c r="S66" s="109" t="e">
        <f ca="1">IF($J66="","",IF($J66="Total Mensal",SUM(S$7:S65),IF($J66="Total Acumulado",SUM(S$7:S64)+Q66,IFERROR(R66*$K66,0))))</f>
        <v>#N/A</v>
      </c>
      <c r="T66" s="112" t="e">
        <f ca="1">IF($J66="","",IF($J66="Total Mensal",SUM(U$7:U65)/VLOOKUP("Total Acumulado",$J:$K,2,FALSE),IF($J66="Total Acumulado",T65+R66+IF(R$7="% Item",-1,0),0%)))</f>
        <v>#N/A</v>
      </c>
      <c r="U66" s="109" t="e">
        <f ca="1">IF($J66="","",IF($J66="Total Mensal",SUM(U$7:U65),IF($J66="Total Acumulado",SUM(U$7:U64)+S66,IFERROR(T66*$K66,0))))</f>
        <v>#N/A</v>
      </c>
      <c r="V66" s="112" t="e">
        <f ca="1">IF($J66="","",IF($J66="Total Mensal",SUM(W$7:W65)/VLOOKUP("Total Acumulado",$J:$K,2,FALSE),IF($J66="Total Acumulado",V65+T66+IF(T$7="% Item",-1,0),0%)))</f>
        <v>#N/A</v>
      </c>
      <c r="W66" s="109" t="e">
        <f ca="1">IF($J66="","",IF($J66="Total Mensal",SUM(W$7:W65),IF($J66="Total Acumulado",SUM(W$7:W64)+U66,IFERROR(V66*$K66,0))))</f>
        <v>#N/A</v>
      </c>
      <c r="X66" s="112" t="e">
        <f ca="1">IF($J66="","",IF($J66="Total Mensal",SUM(Y$7:Y65)/VLOOKUP("Total Acumulado",$J:$K,2,FALSE),IF($J66="Total Acumulado",X65+V66+IF(V$7="% Item",-1,0),0%)))</f>
        <v>#N/A</v>
      </c>
      <c r="Y66" s="109" t="e">
        <f ca="1">IF($J66="","",IF($J66="Total Mensal",SUM(Y$7:Y65),IF($J66="Total Acumulado",SUM(Y$7:Y64)+W66,IFERROR(X66*$K66,0))))</f>
        <v>#N/A</v>
      </c>
      <c r="Z66" s="112" t="e">
        <f ca="1">IF($J66="","",IF($J66="Total Mensal",SUM(AA$7:AA65)/VLOOKUP("Total Acumulado",$J:$K,2,FALSE),IF($J66="Total Acumulado",Z65+X66+IF(X$7="% Item",-1,0),0%)))</f>
        <v>#N/A</v>
      </c>
      <c r="AA66" s="109" t="e">
        <f ca="1">IF($J66="","",IF($J66="Total Mensal",SUM(AA$7:AA65),IF($J66="Total Acumulado",SUM(AA$7:AA64)+Y66,IFERROR(Z66*$K66,0))))</f>
        <v>#N/A</v>
      </c>
      <c r="AB66" s="112" t="e">
        <f ca="1">IF($J66="","",IF($J66="Total Mensal",SUM(AC$7:AC65)/VLOOKUP("Total Acumulado",$J:$K,2,FALSE),IF($J66="Total Acumulado",AB65+Z66+IF(Z$7="% Item",-1,0),0%)))</f>
        <v>#N/A</v>
      </c>
      <c r="AC66" s="109" t="e">
        <f ca="1">IF($J66="","",IF($J66="Total Mensal",SUM(AC$7:AC65),IF($J66="Total Acumulado",SUM(AC$7:AC64)+AA66,IFERROR(AB66*$K66,0))))</f>
        <v>#N/A</v>
      </c>
      <c r="AD66" s="112" t="e">
        <f ca="1">IF($J66="","",IF($J66="Total Mensal",SUM(AE$7:AE65)/VLOOKUP("Total Acumulado",$J:$K,2,FALSE),IF($J66="Total Acumulado",AD65+AB66+IF(AB$7="% Item",-1,0),0%)))</f>
        <v>#N/A</v>
      </c>
      <c r="AE66" s="109" t="e">
        <f ca="1">IF($J66="","",IF($J66="Total Mensal",SUM(AE$7:AE65),IF($J66="Total Acumulado",SUM(AE$7:AE64)+AC66,IFERROR(AD66*$K66,0))))</f>
        <v>#N/A</v>
      </c>
      <c r="AF66" s="112" t="e">
        <f ca="1">IF($J66="","",IF($J66="Total Mensal",SUM(AG$7:AG65)/VLOOKUP("Total Acumulado",$J:$K,2,FALSE),IF($J66="Total Acumulado",AF65+AD66+IF(AD$7="% Item",-1,0),0%)))</f>
        <v>#N/A</v>
      </c>
      <c r="AG66" s="109" t="e">
        <f ca="1">IF($J66="","",IF($J66="Total Mensal",SUM(AG$7:AG65),IF($J66="Total Acumulado",SUM(AG$7:AG64)+AE66,IFERROR(AF66*$K66,0))))</f>
        <v>#N/A</v>
      </c>
      <c r="AH66" s="112" t="e">
        <f ca="1">IF($J66="","",IF($J66="Total Mensal",SUM(AI$7:AI65)/VLOOKUP("Total Acumulado",$J:$K,2,FALSE),IF($J66="Total Acumulado",AH65+AF66+IF(AF$7="% Item",-1,0),0%)))</f>
        <v>#N/A</v>
      </c>
      <c r="AI66" s="109" t="e">
        <f ca="1">IF($J66="","",IF($J66="Total Mensal",SUM(AI$7:AI65),IF($J66="Total Acumulado",SUM(AI$7:AI64)+AG66,IFERROR(AH66*$K66,0))))</f>
        <v>#N/A</v>
      </c>
      <c r="AJ66" s="112" t="e">
        <f ca="1">IF($J66="","",IF($J66="Total Mensal",SUM(AK$7:AK65)/VLOOKUP("Total Acumulado",$J:$K,2,FALSE),IF($J66="Total Acumulado",AJ65+AH66+IF(AH$7="% Item",-1,0),0%)))</f>
        <v>#N/A</v>
      </c>
      <c r="AK66" s="109" t="e">
        <f ca="1">IF($J66="","",IF($J66="Total Mensal",SUM(AK$7:AK65),IF($J66="Total Acumulado",SUM(AK$7:AK64)+AI66,IFERROR(AJ66*$K66,0))))</f>
        <v>#N/A</v>
      </c>
    </row>
    <row r="67" spans="2:37" x14ac:dyDescent="0.25">
      <c r="B67" s="41" t="str">
        <f ca="1">IFERROR(IF(C66=C63,IF(B66+1&lt;='MAPA DE PREÇOS'!$H$8,B66+1,""),B66),"")</f>
        <v/>
      </c>
      <c r="C67" s="41" t="str">
        <f ca="1">IFERROR(VLOOKUP(B67,'MAPA DE PREÇOS'!B:D,2,FALSE),"")</f>
        <v/>
      </c>
      <c r="D67" s="41" t="str">
        <f ca="1">IFERROR(VLOOKUP(B67,'MAPA DE PREÇOS'!B:D,3,FALSE),"")</f>
        <v/>
      </c>
      <c r="E67" s="82" t="str">
        <f t="shared" ca="1" si="1"/>
        <v/>
      </c>
      <c r="F67" s="82" t="str">
        <f ca="1">IF($B66="","",IF($C67=$C64,INDEX('MAPA DE PREÇOS'!$H:$H,MATCH($B67,'MAPA DE PREÇOS'!$B:$B)-19),IF($C67=$C65,"Código","")))</f>
        <v/>
      </c>
      <c r="G67" s="83" t="str">
        <f ca="1">IF($B66="","",IF($C67=$C64,IF('BASE EDITAL'!$C$2="",INDEX('MAPA DE PREÇOS'!H:H,MATCH(EDITAL!B67,'MAPA DE PREÇOS'!B:B,0)+1),UPPER(INDEX('BASE EDITAL'!$C:$C,EDITAL!B67+1))),IF($C67=$C65,"Especificação do Objeto","")))</f>
        <v/>
      </c>
      <c r="H67" s="84" t="str">
        <f ca="1">IF($B66="","",IF($C67=$C64,INDEX('MAPA DE PREÇOS'!$M:$M,MATCH($B67,'MAPA DE PREÇOS'!$B:$B)-16),IF($C67=$C65,"Unidade","")))</f>
        <v/>
      </c>
      <c r="I67" s="84" t="str">
        <f ca="1">IF($B66="","",IF($C67=$C64,INDEX('MAPA DE PREÇOS'!$M:$M,MATCH($B67,'MAPA DE PREÇOS'!$B:$B)-17),IF($C67=$C65,"Quant.","")))</f>
        <v/>
      </c>
      <c r="J67" s="60" t="e">
        <f ca="1">IF(J66="Total Mensal","Total Acumulado",IF($B66="","",IF($C67=$C64,INDEX('MAPA DE PREÇOS'!$M:$M,MATCH($B67,'MAPA DE PREÇOS'!$B:$B)-19),IF($C67=$C65,"Valor Unit. (R$)",IF(AND($C67&lt;&gt;$C66,$J66&lt;&gt;""),"Total Mensal","")))))</f>
        <v>#N/A</v>
      </c>
      <c r="K67" s="75" t="e">
        <f ca="1">IF(J67="","",IF(J67="Total Mensal","-",IF(J67="Total Acumulado",SUM(K$7:K66),I67*J67)))</f>
        <v>#N/A</v>
      </c>
      <c r="L67" s="112" t="e">
        <f ca="1">IF(J67="","",IF(J67="Total Mensal","-",IF(J67="Total Acumulado",SUM(L$7:L66),K67/SUMIF(J:J,"Total Acumulado",K:K))))</f>
        <v>#N/A</v>
      </c>
      <c r="M67" s="108"/>
      <c r="N67" s="112" t="e">
        <f ca="1">IF($J67="","",IF($J67="Total Mensal",SUM(O$7:O66)/VLOOKUP("Total Acumulado",$J:$K,2,FALSE),IF($J67="Total Acumulado",N66+L67+IF(L$7="% Item",-1,0),0%)))</f>
        <v>#N/A</v>
      </c>
      <c r="O67" s="109" t="e">
        <f ca="1">IF($J67="","",IF($J67="Total Mensal",SUM(O$7:O66),IF($J67="Total Acumulado",SUM(O$7:O65)+M67,IFERROR(N67*$K67,0))))</f>
        <v>#N/A</v>
      </c>
      <c r="P67" s="112" t="e">
        <f ca="1">IF($J67="","",IF($J67="Total Mensal",SUM(Q$7:Q66)/VLOOKUP("Total Acumulado",$J:$K,2,FALSE),IF($J67="Total Acumulado",P66+N67+IF(N$7="% Item",-1,0),0%)))</f>
        <v>#N/A</v>
      </c>
      <c r="Q67" s="109" t="e">
        <f ca="1">IF($J67="","",IF($J67="Total Mensal",SUM(Q$7:Q66),IF($J67="Total Acumulado",SUM(Q$7:Q65)+O67,IFERROR(P67*$K67,0))))</f>
        <v>#N/A</v>
      </c>
      <c r="R67" s="112" t="e">
        <f ca="1">IF($J67="","",IF($J67="Total Mensal",SUM(S$7:S66)/VLOOKUP("Total Acumulado",$J:$K,2,FALSE),IF($J67="Total Acumulado",R66+P67+IF(P$7="% Item",-1,0),0%)))</f>
        <v>#N/A</v>
      </c>
      <c r="S67" s="109" t="e">
        <f ca="1">IF($J67="","",IF($J67="Total Mensal",SUM(S$7:S66),IF($J67="Total Acumulado",SUM(S$7:S65)+Q67,IFERROR(R67*$K67,0))))</f>
        <v>#N/A</v>
      </c>
      <c r="T67" s="112" t="e">
        <f ca="1">IF($J67="","",IF($J67="Total Mensal",SUM(U$7:U66)/VLOOKUP("Total Acumulado",$J:$K,2,FALSE),IF($J67="Total Acumulado",T66+R67+IF(R$7="% Item",-1,0),0%)))</f>
        <v>#N/A</v>
      </c>
      <c r="U67" s="109" t="e">
        <f ca="1">IF($J67="","",IF($J67="Total Mensal",SUM(U$7:U66),IF($J67="Total Acumulado",SUM(U$7:U65)+S67,IFERROR(T67*$K67,0))))</f>
        <v>#N/A</v>
      </c>
      <c r="V67" s="112" t="e">
        <f ca="1">IF($J67="","",IF($J67="Total Mensal",SUM(W$7:W66)/VLOOKUP("Total Acumulado",$J:$K,2,FALSE),IF($J67="Total Acumulado",V66+T67+IF(T$7="% Item",-1,0),0%)))</f>
        <v>#N/A</v>
      </c>
      <c r="W67" s="109" t="e">
        <f ca="1">IF($J67="","",IF($J67="Total Mensal",SUM(W$7:W66),IF($J67="Total Acumulado",SUM(W$7:W65)+U67,IFERROR(V67*$K67,0))))</f>
        <v>#N/A</v>
      </c>
      <c r="X67" s="112" t="e">
        <f ca="1">IF($J67="","",IF($J67="Total Mensal",SUM(Y$7:Y66)/VLOOKUP("Total Acumulado",$J:$K,2,FALSE),IF($J67="Total Acumulado",X66+V67+IF(V$7="% Item",-1,0),0%)))</f>
        <v>#N/A</v>
      </c>
      <c r="Y67" s="109" t="e">
        <f ca="1">IF($J67="","",IF($J67="Total Mensal",SUM(Y$7:Y66),IF($J67="Total Acumulado",SUM(Y$7:Y65)+W67,IFERROR(X67*$K67,0))))</f>
        <v>#N/A</v>
      </c>
      <c r="Z67" s="112" t="e">
        <f ca="1">IF($J67="","",IF($J67="Total Mensal",SUM(AA$7:AA66)/VLOOKUP("Total Acumulado",$J:$K,2,FALSE),IF($J67="Total Acumulado",Z66+X67+IF(X$7="% Item",-1,0),0%)))</f>
        <v>#N/A</v>
      </c>
      <c r="AA67" s="109" t="e">
        <f ca="1">IF($J67="","",IF($J67="Total Mensal",SUM(AA$7:AA66),IF($J67="Total Acumulado",SUM(AA$7:AA65)+Y67,IFERROR(Z67*$K67,0))))</f>
        <v>#N/A</v>
      </c>
      <c r="AB67" s="112" t="e">
        <f ca="1">IF($J67="","",IF($J67="Total Mensal",SUM(AC$7:AC66)/VLOOKUP("Total Acumulado",$J:$K,2,FALSE),IF($J67="Total Acumulado",AB66+Z67+IF(Z$7="% Item",-1,0),0%)))</f>
        <v>#N/A</v>
      </c>
      <c r="AC67" s="109" t="e">
        <f ca="1">IF($J67="","",IF($J67="Total Mensal",SUM(AC$7:AC66),IF($J67="Total Acumulado",SUM(AC$7:AC65)+AA67,IFERROR(AB67*$K67,0))))</f>
        <v>#N/A</v>
      </c>
      <c r="AD67" s="112" t="e">
        <f ca="1">IF($J67="","",IF($J67="Total Mensal",SUM(AE$7:AE66)/VLOOKUP("Total Acumulado",$J:$K,2,FALSE),IF($J67="Total Acumulado",AD66+AB67+IF(AB$7="% Item",-1,0),0%)))</f>
        <v>#N/A</v>
      </c>
      <c r="AE67" s="109" t="e">
        <f ca="1">IF($J67="","",IF($J67="Total Mensal",SUM(AE$7:AE66),IF($J67="Total Acumulado",SUM(AE$7:AE65)+AC67,IFERROR(AD67*$K67,0))))</f>
        <v>#N/A</v>
      </c>
      <c r="AF67" s="112" t="e">
        <f ca="1">IF($J67="","",IF($J67="Total Mensal",SUM(AG$7:AG66)/VLOOKUP("Total Acumulado",$J:$K,2,FALSE),IF($J67="Total Acumulado",AF66+AD67+IF(AD$7="% Item",-1,0),0%)))</f>
        <v>#N/A</v>
      </c>
      <c r="AG67" s="109" t="e">
        <f ca="1">IF($J67="","",IF($J67="Total Mensal",SUM(AG$7:AG66),IF($J67="Total Acumulado",SUM(AG$7:AG65)+AE67,IFERROR(AF67*$K67,0))))</f>
        <v>#N/A</v>
      </c>
      <c r="AH67" s="112" t="e">
        <f ca="1">IF($J67="","",IF($J67="Total Mensal",SUM(AI$7:AI66)/VLOOKUP("Total Acumulado",$J:$K,2,FALSE),IF($J67="Total Acumulado",AH66+AF67+IF(AF$7="% Item",-1,0),0%)))</f>
        <v>#N/A</v>
      </c>
      <c r="AI67" s="109" t="e">
        <f ca="1">IF($J67="","",IF($J67="Total Mensal",SUM(AI$7:AI66),IF($J67="Total Acumulado",SUM(AI$7:AI65)+AG67,IFERROR(AH67*$K67,0))))</f>
        <v>#N/A</v>
      </c>
      <c r="AJ67" s="112" t="e">
        <f ca="1">IF($J67="","",IF($J67="Total Mensal",SUM(AK$7:AK66)/VLOOKUP("Total Acumulado",$J:$K,2,FALSE),IF($J67="Total Acumulado",AJ66+AH67+IF(AH$7="% Item",-1,0),0%)))</f>
        <v>#N/A</v>
      </c>
      <c r="AK67" s="109" t="e">
        <f ca="1">IF($J67="","",IF($J67="Total Mensal",SUM(AK$7:AK66),IF($J67="Total Acumulado",SUM(AK$7:AK65)+AI67,IFERROR(AJ67*$K67,0))))</f>
        <v>#N/A</v>
      </c>
    </row>
    <row r="68" spans="2:37" x14ac:dyDescent="0.25">
      <c r="B68" s="41" t="str">
        <f ca="1">IFERROR(IF(C67=C64,IF(B67+1&lt;='MAPA DE PREÇOS'!$H$8,B67+1,""),B67),"")</f>
        <v/>
      </c>
      <c r="C68" s="41" t="str">
        <f ca="1">IFERROR(VLOOKUP(B68,'MAPA DE PREÇOS'!B:D,2,FALSE),"")</f>
        <v/>
      </c>
      <c r="D68" s="41" t="str">
        <f ca="1">IFERROR(VLOOKUP(B68,'MAPA DE PREÇOS'!B:D,3,FALSE),"")</f>
        <v/>
      </c>
      <c r="E68" s="82" t="str">
        <f t="shared" ca="1" si="1"/>
        <v/>
      </c>
      <c r="F68" s="82" t="str">
        <f ca="1">IF($B67="","",IF($C68=$C65,INDEX('MAPA DE PREÇOS'!$H:$H,MATCH($B68,'MAPA DE PREÇOS'!$B:$B)-19),IF($C68=$C66,"Código","")))</f>
        <v/>
      </c>
      <c r="G68" s="83" t="str">
        <f t="array" aca="1" ref="G68" ca="1">IF($B67="","",IF($C68=$C65,UPPER(INDEX('BASE EDITAL'!$C:$C,CRONOGRAMA!B68+1)),IF($C68=$C66,"Especificação do Objeto","")))</f>
        <v/>
      </c>
      <c r="H68" s="84" t="str">
        <f ca="1">IF($B67="","",IF($C68=$C65,INDEX('MAPA DE PREÇOS'!$M:$M,MATCH($B68,'MAPA DE PREÇOS'!$B:$B)-16),IF($C68=$C66,"Unidade","")))</f>
        <v/>
      </c>
      <c r="I68" s="84" t="str">
        <f ca="1">IF($B67="","",IF($C68=$C65,INDEX('MAPA DE PREÇOS'!$M:$M,MATCH($B68,'MAPA DE PREÇOS'!$B:$B)-17),IF($C68=$C66,"Quant.","")))</f>
        <v/>
      </c>
      <c r="J68" s="60" t="e">
        <f ca="1">IF(J67="Mensal","Total Acumulado",IF($B67="","",IF($C68=$C65,INDEX('MAPA DE PREÇOS'!$M:$M,MATCH($B68,'MAPA DE PREÇOS'!$B:$B)-19),IF($C68=$C66,"Valor Unit. (R$)",IF(AND($C68&lt;&gt;$C67,$J67&lt;&gt;""),"Mensal","")))))</f>
        <v>#N/A</v>
      </c>
      <c r="K68" s="75" t="e">
        <f ca="1">IF(J68="","",IF(J68="Mensal","-",IF(J68="Total Acumulado",SUM(K$7:K67),I68*J68)))</f>
        <v>#N/A</v>
      </c>
      <c r="L68" s="108" t="e">
        <f ca="1">IF(J68="","",IF(J68="Mensal","-",IF(J68="Total Acumulado",SUM(L$7:L67),K68/SUMIF(J:J,"Total Acumulado",K:K))))</f>
        <v>#N/A</v>
      </c>
      <c r="M68" s="108"/>
      <c r="N68" s="108" t="e">
        <f ca="1">IF($J68="","",IF($J68="Mensal",SUM(O$7:O67)/VLOOKUP("Total Acumulado",$J:$K,2,FALSE),IF($J68="Total Acumulado",N67+L68+IF(L$7="% Item",-1,0),"%")))</f>
        <v>#N/A</v>
      </c>
      <c r="O68" s="109" t="e">
        <f ca="1">IF($J68="","",IF($J68="Mensal",SUM(O$7:O67),IF($J68="Total Acumulado",SUM(O$7:O66)+M68,IFERROR(N68*$K68,"Inf % ao lado"))))</f>
        <v>#N/A</v>
      </c>
      <c r="P68" s="108" t="e">
        <f ca="1">IF($J68="","",IF($J68="Mensal",SUM(Q$7:Q67)/VLOOKUP("Total Acumulado",$J:$K,2,FALSE),IF($J68="Total Acumulado",P67+N68+IF(N$7="% Item",-1,0),"%")))</f>
        <v>#N/A</v>
      </c>
      <c r="Q68" s="109" t="e">
        <f ca="1">IF($J68="","",IF($J68="Mensal",SUM(Q$7:Q67),IF($J68="Total Acumulado",SUM(Q$7:Q66)+O68,IFERROR(P68*$K68,"Inf % ao lado"))))</f>
        <v>#N/A</v>
      </c>
      <c r="R68" s="108" t="e">
        <f ca="1">IF($J68="","",IF($J68="Mensal",SUM(S$7:S67)/VLOOKUP("Total Acumulado",$J:$K,2,FALSE),IF($J68="Total Acumulado",R67+P68+IF(P$7="% Item",-1,0),"%")))</f>
        <v>#N/A</v>
      </c>
      <c r="S68" s="109" t="e">
        <f ca="1">IF($J68="","",IF($J68="Mensal",SUM(S$7:S67),IF($J68="Total Acumulado",SUM(S$7:S66)+Q68,IFERROR(R68*$K68,"Inf % ao lado"))))</f>
        <v>#N/A</v>
      </c>
      <c r="T68" s="108" t="e">
        <f ca="1">IF($J68="","",IF($J68="Mensal",SUM(U$7:U67)/VLOOKUP("Total Acumulado",$J:$K,2,FALSE),IF($J68="Total Acumulado",T67+R68+IF(R$7="% Item",-1,0),"%")))</f>
        <v>#N/A</v>
      </c>
      <c r="U68" s="109" t="e">
        <f ca="1">IF($J68="","",IF($J68="Mensal",SUM(U$7:U67),IF($J68="Total Acumulado",SUM(U$7:U66)+S68,IFERROR(T68*$K68,"Inf % ao lado"))))</f>
        <v>#N/A</v>
      </c>
      <c r="V68" s="108" t="e">
        <f ca="1">IF($J68="","",IF($J68="Mensal",SUM(W$7:W67)/VLOOKUP("Total Acumulado",$J:$K,2,FALSE),IF($J68="Total Acumulado",V67+T68+IF(T$7="% Item",-1,0),"%")))</f>
        <v>#N/A</v>
      </c>
      <c r="W68" s="109" t="e">
        <f ca="1">IF($J68="","",IF($J68="Mensal",SUM(W$7:W67),IF($J68="Total Acumulado",SUM(W$7:W66)+U68,IFERROR(V68*$K68,"Inf % ao lado"))))</f>
        <v>#N/A</v>
      </c>
      <c r="X68" s="108" t="e">
        <f ca="1">IF($J68="","",IF($J68="Mensal",SUM(Y$7:Y67)/VLOOKUP("Total Acumulado",$J:$K,2,FALSE),IF($J68="Total Acumulado",X67+V68+IF(V$7="% Item",-1,0),"%")))</f>
        <v>#N/A</v>
      </c>
      <c r="Y68" s="109" t="e">
        <f ca="1">IF($J68="","",IF($J68="Mensal",SUM(Y$7:Y67),IF($J68="Total Acumulado",SUM(Y$7:Y66)+W68,IFERROR(X68*$K68,"Inf % ao lado"))))</f>
        <v>#N/A</v>
      </c>
      <c r="Z68" s="108" t="e">
        <f ca="1">IF($J68="","",IF($J68="Mensal",SUM(AA$7:AA67)/VLOOKUP("Total Acumulado",$J:$K,2,FALSE),IF($J68="Total Acumulado",Z67+X68+IF(X$7="% Item",-1,0),"%")))</f>
        <v>#N/A</v>
      </c>
      <c r="AA68" s="109" t="e">
        <f ca="1">IF($J68="","",IF($J68="Mensal",SUM(AA$7:AA67),IF($J68="Total Acumulado",SUM(AA$7:AA66)+Y68,IFERROR(Z68*$K68,"Inf % ao lado"))))</f>
        <v>#N/A</v>
      </c>
      <c r="AB68" s="108" t="e">
        <f ca="1">IF($J68="","",IF($J68="Mensal",SUM(AC$7:AC67)/VLOOKUP("Total Acumulado",$J:$K,2,FALSE),IF($J68="Total Acumulado",AB67+Z68+IF(Z$7="% Item",-1,0),"%")))</f>
        <v>#N/A</v>
      </c>
      <c r="AC68" s="109" t="e">
        <f ca="1">IF($J68="","",IF($J68="Mensal",SUM(AC$7:AC67),IF($J68="Total Acumulado",SUM(AC$7:AC66)+AA68,IFERROR(AB68*$K68,"Inf % ao lado"))))</f>
        <v>#N/A</v>
      </c>
      <c r="AD68" s="108" t="e">
        <f ca="1">IF($J68="","",IF($J68="Mensal",SUM(AE$7:AE67)/VLOOKUP("Total Acumulado",$J:$K,2,FALSE),IF($J68="Total Acumulado",AD67+AB68+IF(AB$7="% Item",-1,0),"%")))</f>
        <v>#N/A</v>
      </c>
      <c r="AE68" s="109" t="e">
        <f ca="1">IF($J68="","",IF($J68="Mensal",SUM(AE$7:AE67),IF($J68="Total Acumulado",SUM(AE$7:AE66)+AC68,IFERROR(AD68*$K68,"Inf % ao lado"))))</f>
        <v>#N/A</v>
      </c>
      <c r="AF68" s="108" t="e">
        <f ca="1">IF($J68="","",IF($J68="Mensal",SUM(AG$7:AG67)/VLOOKUP("Total Acumulado",$J:$K,2,FALSE),IF($J68="Total Acumulado",AF67+AD68+IF(AD$7="% Item",-1,0),"%")))</f>
        <v>#N/A</v>
      </c>
      <c r="AG68" s="109" t="e">
        <f ca="1">IF($J68="","",IF($J68="Mensal",SUM(AG$7:AG67),IF($J68="Total Acumulado",SUM(AG$7:AG66)+AE68,IFERROR(AF68*$K68,"Inf % ao lado"))))</f>
        <v>#N/A</v>
      </c>
      <c r="AH68" s="108" t="e">
        <f ca="1">IF($J68="","",IF($J68="Mensal",SUM(AI$7:AI67)/VLOOKUP("Total Acumulado",$J:$K,2,FALSE),IF($J68="Total Acumulado",AH67+AF68+IF(AF$7="% Item",-1,0),"%")))</f>
        <v>#N/A</v>
      </c>
      <c r="AI68" s="109" t="e">
        <f ca="1">IF($J68="","",IF($J68="Mensal",SUM(AI$7:AI67),IF($J68="Total Acumulado",SUM(AI$7:AI66)+AG68,IFERROR(AH68*$K68,"Inf % ao lado"))))</f>
        <v>#N/A</v>
      </c>
      <c r="AJ68" s="108" t="e">
        <f ca="1">IF($J68="","",IF($J68="Mensal",SUM(AK$7:AK67)/VLOOKUP("Total Acumulado",$J:$K,2,FALSE),IF($J68="Total Acumulado",AJ67+AH68+IF(AH$7="% Item",-1,0),"%")))</f>
        <v>#N/A</v>
      </c>
      <c r="AK68" s="109" t="e">
        <f ca="1">IF($J68="","",IF($J68="Mensal",SUM(AK$7:AK67),IF($J68="Total Acumulado",SUM(AK$7:AK66)+AI68,IFERROR(AJ68*$K68,"Inf % ao lado"))))</f>
        <v>#N/A</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54" t="s">
        <v>305</v>
      </c>
      <c r="F2" s="255"/>
      <c r="G2" s="255"/>
      <c r="H2" s="255"/>
      <c r="I2" s="255"/>
      <c r="J2" s="255"/>
      <c r="K2" s="255"/>
      <c r="L2" s="255"/>
      <c r="M2" s="255"/>
      <c r="N2" s="255"/>
      <c r="O2" s="255"/>
      <c r="P2" s="256"/>
    </row>
    <row r="3" spans="1:21" ht="21" x14ac:dyDescent="0.35">
      <c r="A3" s="138"/>
      <c r="E3" s="257" t="str">
        <f>IFERROR('MAPA DE PREÇOS'!H5:J5,"")</f>
        <v/>
      </c>
      <c r="F3" s="258"/>
      <c r="G3" s="258"/>
      <c r="H3" s="258"/>
      <c r="I3" s="258"/>
      <c r="J3" s="258"/>
      <c r="K3" s="258"/>
      <c r="L3" s="258"/>
      <c r="M3" s="258"/>
      <c r="N3" s="258"/>
      <c r="O3" s="258"/>
      <c r="P3" s="259"/>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t="str">
        <f ca="1">IFERROR(INDEX('MAPA DE PREÇOS'!M:M,MATCH(B6,'MAPA DE PREÇOS'!B:B,0)+19)/(SUMPRODUCT(EDITAL!I:I,EDITAL!J:J)),"")</f>
        <v/>
      </c>
      <c r="D6" s="42" t="str">
        <f ca="1">IFERROR(IF(C6=C5,IF(D5="","",D5+0.000000001),C6),"")</f>
        <v/>
      </c>
      <c r="E6" s="41" t="str">
        <f t="shared" ref="E6:E37" ca="1" si="0">IFERROR(INDEX(B:B,MATCH(LARGE(D:D,ROW()-5),D:D,0)),"")</f>
        <v/>
      </c>
      <c r="F6" s="41" t="str">
        <f ca="1">IFERROR(VLOOKUP($E6,'MAPA DE PREÇOS'!$B:$D,2,FALSE),"")</f>
        <v/>
      </c>
      <c r="G6" s="41" t="str">
        <f ca="1">IFERROR(VLOOKUP($E6,'MAPA DE PREÇOS'!$B:$D,3,FALSE),"")</f>
        <v/>
      </c>
      <c r="H6" s="41" t="str">
        <f t="array" aca="1" ref="H6" ca="1">IFERROR(IF(E6="","",INDEX('MAPA DE PREÇOS'!H:H,0+MATCH(ABC!E6,'MAPA DE PREÇOS'!B:B,0))),"")</f>
        <v/>
      </c>
      <c r="I6" t="str">
        <f ca="1">IF(E6="","",INDEX('MAPA DE PREÇOS'!H:H,MATCH(ABC!E6,'MAPA DE PREÇOS'!B:B,0)+1))</f>
        <v/>
      </c>
      <c r="J6" s="41" t="str">
        <f ca="1">IFERROR(IF(E6="","",INDEX('MAPA DE PREÇOS'!M:M,3+MATCH(ABC!E6,'MAPA DE PREÇOS'!B:B,0))),"")</f>
        <v/>
      </c>
      <c r="K6" s="52" t="str">
        <f t="array" aca="1" ref="K6" ca="1">IFERROR(IF(E6="","",INDEX('MAPA DE PREÇOS'!M:M,2+MATCH(ABC!E6,'MAPA DE PREÇOS'!B:B,0))),"")</f>
        <v/>
      </c>
      <c r="L6" s="53" t="str">
        <f t="array" aca="1" ref="L6" ca="1">IFERROR(IF(AND(E5&lt;&gt;"",E6=""),"TOTAL ESTIMADO",INDEX('MAPA DE PREÇOS'!M:M,0+MATCH(ABC!E6,'MAPA DE PREÇOS'!B:B,0))),"")</f>
        <v>TOTAL ESTIMADO</v>
      </c>
      <c r="M6" s="54">
        <f ca="1">IFERROR(IF(AND(E5&lt;&gt;"",E6=""),SUM($M$5:M5),INDEX('MAPA DE PREÇOS'!M:M,19+MATCH(ABC!E6,'MAPA DE PREÇOS'!B:B,0))),"")</f>
        <v>0</v>
      </c>
      <c r="N6" s="90" t="str">
        <f t="shared" ref="N6:N37" ca="1" si="1">IFERROR(VLOOKUP(E6,$B:$C,2),"")</f>
        <v/>
      </c>
      <c r="O6" s="90" t="str">
        <f ca="1">N6</f>
        <v/>
      </c>
      <c r="P6" s="54" t="str">
        <f ca="1">IF(O6="","",IF(OR(N6&gt;=$S$6,O6&lt;=$S$6),"A",IF(O6&lt;=SUM($S$6:$S$7),"B","C")))</f>
        <v/>
      </c>
      <c r="R6" s="156" t="s">
        <v>310</v>
      </c>
      <c r="S6" s="157">
        <v>0.8</v>
      </c>
      <c r="T6" s="156">
        <f ca="1">COUNTIF($P$6:$P$107,$R6)</f>
        <v>0</v>
      </c>
      <c r="U6" s="158">
        <f ca="1">SUMIFS($M$6:$M$107,$P$6:$P$107,$R6)</f>
        <v>0</v>
      </c>
    </row>
    <row r="7" spans="1:21" x14ac:dyDescent="0.25">
      <c r="B7" s="41">
        <v>2</v>
      </c>
      <c r="C7" s="42" t="str">
        <f ca="1">IFERROR(INDEX('MAPA DE PREÇOS'!M:M,MATCH(B7,'MAPA DE PREÇOS'!B:B,0)+19)/(SUMPRODUCT(EDITAL!I:I,EDITAL!J:J)),"")</f>
        <v/>
      </c>
      <c r="D7" s="42" t="str">
        <f t="shared" ref="D7:D70" ca="1" si="2">IFERROR(IF(C7=C6,IF(D6="","",D6+0.000000001),C7),"")</f>
        <v/>
      </c>
      <c r="E7" s="41" t="str">
        <f t="shared" ca="1" si="0"/>
        <v/>
      </c>
      <c r="F7" s="41" t="str">
        <f ca="1">IFERROR(VLOOKUP($E7,'MAPA DE PREÇOS'!$B:$D,2,FALSE),"")</f>
        <v/>
      </c>
      <c r="G7" s="41" t="str">
        <f ca="1">IFERROR(VLOOKUP($E7,'MAPA DE PREÇOS'!$B:$D,3,FALSE),"")</f>
        <v/>
      </c>
      <c r="H7" s="41" t="str">
        <f t="array" aca="1" ref="H7" ca="1">IFERROR(IF(E7="","",INDEX('MAPA DE PREÇOS'!H:H,0+MATCH(ABC!E7,'MAPA DE PREÇOS'!B:B,0))),"")</f>
        <v/>
      </c>
      <c r="I7" t="str">
        <f ca="1">IF(E7="","",INDEX('MAPA DE PREÇOS'!H:H,MATCH(ABC!E7,'MAPA DE PREÇOS'!B:B,0)+1))</f>
        <v/>
      </c>
      <c r="J7" s="41" t="str">
        <f ca="1">IFERROR(IF(E7="","",INDEX('MAPA DE PREÇOS'!M:M,3+MATCH(ABC!E7,'MAPA DE PREÇOS'!B:B,0))),"")</f>
        <v/>
      </c>
      <c r="K7" s="52" t="str">
        <f t="array" aca="1" ref="K7" ca="1">IFERROR(IF(E7="","",INDEX('MAPA DE PREÇOS'!M:M,2+MATCH(ABC!E7,'MAPA DE PREÇOS'!B:B,0))),"")</f>
        <v/>
      </c>
      <c r="L7" s="53" t="str">
        <f t="array" aca="1" ref="L7" ca="1">IFERROR(IF(AND(E6&lt;&gt;"",E7=""),"TOTAL ESTIMADO",INDEX('MAPA DE PREÇOS'!M:M,0+MATCH(ABC!E7,'MAPA DE PREÇOS'!B:B,0))),"")</f>
        <v/>
      </c>
      <c r="M7" s="54" t="str">
        <f ca="1">IFERROR(IF(AND(E6&lt;&gt;"",E7=""),SUM($M$5:M6),INDEX('MAPA DE PREÇOS'!M:M,19+MATCH(ABC!E7,'MAPA DE PREÇOS'!B:B,0))),"")</f>
        <v/>
      </c>
      <c r="N7" s="90" t="str">
        <f t="shared" ca="1" si="1"/>
        <v/>
      </c>
      <c r="O7" s="90" t="str">
        <f ca="1">IFERROR(N7+O6,"")</f>
        <v/>
      </c>
      <c r="P7" s="54" t="str">
        <f t="shared" ref="P7:P70" ca="1" si="3">IF(O7="","",IF(OR(N7&gt;=$S$6,O7&lt;=$S$6),"A",IF(O7&lt;=SUM($S$6:$S$7),"B","C")))</f>
        <v/>
      </c>
      <c r="R7" s="159" t="s">
        <v>311</v>
      </c>
      <c r="S7" s="160">
        <v>0.15</v>
      </c>
      <c r="T7" s="159">
        <f ca="1">COUNTIF($P$6:$P$107,$R7)</f>
        <v>0</v>
      </c>
      <c r="U7" s="161">
        <f ca="1">SUMIFS($M$6:$M$107,$P$6:$P$107,$R7)</f>
        <v>0</v>
      </c>
    </row>
    <row r="8" spans="1:21" x14ac:dyDescent="0.25">
      <c r="B8" s="41">
        <v>3</v>
      </c>
      <c r="C8" s="42" t="str">
        <f ca="1">IFERROR(INDEX('MAPA DE PREÇOS'!M:M,MATCH(B8,'MAPA DE PREÇOS'!B:B,0)+19)/(SUMPRODUCT(EDITAL!I:I,EDITAL!J:J)),"")</f>
        <v/>
      </c>
      <c r="D8" s="42" t="str">
        <f t="shared" ca="1" si="2"/>
        <v/>
      </c>
      <c r="E8" s="41" t="str">
        <f t="shared" ca="1" si="0"/>
        <v/>
      </c>
      <c r="F8" s="41" t="str">
        <f ca="1">IFERROR(VLOOKUP($E8,'MAPA DE PREÇOS'!$B:$D,2,FALSE),"")</f>
        <v/>
      </c>
      <c r="G8" s="41" t="str">
        <f ca="1">IFERROR(VLOOKUP($E8,'MAPA DE PREÇOS'!$B:$D,3,FALSE),"")</f>
        <v/>
      </c>
      <c r="H8" s="41" t="str">
        <f t="array" aca="1" ref="H8" ca="1">IFERROR(IF(E8="","",INDEX('MAPA DE PREÇOS'!H:H,0+MATCH(ABC!E8,'MAPA DE PREÇOS'!B:B,0))),"")</f>
        <v/>
      </c>
      <c r="I8" t="str">
        <f ca="1">IF(E8="","",INDEX('MAPA DE PREÇOS'!H:H,MATCH(ABC!E8,'MAPA DE PREÇOS'!B:B,0)+1))</f>
        <v/>
      </c>
      <c r="J8" s="41" t="str">
        <f ca="1">IFERROR(IF(E8="","",INDEX('MAPA DE PREÇOS'!M:M,3+MATCH(ABC!E8,'MAPA DE PREÇOS'!B:B,0))),"")</f>
        <v/>
      </c>
      <c r="K8" s="52" t="str">
        <f t="array" aca="1" ref="K8" ca="1">IFERROR(IF(E8="","",INDEX('MAPA DE PREÇOS'!M:M,2+MATCH(ABC!E8,'MAPA DE PREÇOS'!B:B,0))),"")</f>
        <v/>
      </c>
      <c r="L8" s="53" t="str">
        <f t="array" aca="1" ref="L8" ca="1">IFERROR(IF(AND(E7&lt;&gt;"",E8=""),"TOTAL ESTIMADO",INDEX('MAPA DE PREÇOS'!M:M,0+MATCH(ABC!E8,'MAPA DE PREÇOS'!B:B,0))),"")</f>
        <v/>
      </c>
      <c r="M8" s="54" t="str">
        <f ca="1">IFERROR(IF(AND(E7&lt;&gt;"",E8=""),SUM($M$5:M7),INDEX('MAPA DE PREÇOS'!M:M,19+MATCH(ABC!E8,'MAPA DE PREÇOS'!B:B,0))),"")</f>
        <v/>
      </c>
      <c r="N8" s="90" t="str">
        <f t="shared" ca="1" si="1"/>
        <v/>
      </c>
      <c r="O8" s="90" t="str">
        <f t="shared" ref="O8:O71" ca="1" si="4">IFERROR(N8+O7,"")</f>
        <v/>
      </c>
      <c r="P8" s="54" t="str">
        <f t="shared" ca="1" si="3"/>
        <v/>
      </c>
      <c r="R8" s="153" t="s">
        <v>312</v>
      </c>
      <c r="S8" s="154">
        <v>0.05</v>
      </c>
      <c r="T8" s="153">
        <f ca="1">COUNTIF($P$6:$P$107,$R8)</f>
        <v>0</v>
      </c>
      <c r="U8" s="155">
        <f ca="1">SUMIFS($M$6:$M$107,$P$6:$P$107,$R8)</f>
        <v>0</v>
      </c>
    </row>
    <row r="9" spans="1:21" x14ac:dyDescent="0.25">
      <c r="B9" s="41">
        <v>4</v>
      </c>
      <c r="C9" s="42" t="str">
        <f ca="1">IFERROR(INDEX('MAPA DE PREÇOS'!M:M,MATCH(B9,'MAPA DE PREÇOS'!B:B,0)+19)/(SUMPRODUCT(EDITAL!I:I,EDITAL!J:J)),"")</f>
        <v/>
      </c>
      <c r="D9" s="42" t="str">
        <f t="shared" ca="1" si="2"/>
        <v/>
      </c>
      <c r="E9" s="41" t="str">
        <f t="shared" ca="1" si="0"/>
        <v/>
      </c>
      <c r="F9" s="41" t="str">
        <f ca="1">IFERROR(VLOOKUP($E9,'MAPA DE PREÇOS'!$B:$D,2,FALSE),"")</f>
        <v/>
      </c>
      <c r="G9" s="41" t="str">
        <f ca="1">IFERROR(VLOOKUP($E9,'MAPA DE PREÇOS'!$B:$D,3,FALSE),"")</f>
        <v/>
      </c>
      <c r="H9" s="41" t="str">
        <f t="array" aca="1" ref="H9" ca="1">IFERROR(IF(E9="","",INDEX('MAPA DE PREÇOS'!H:H,0+MATCH(ABC!E9,'MAPA DE PREÇOS'!B:B,0))),"")</f>
        <v/>
      </c>
      <c r="I9" t="str">
        <f ca="1">IF(E9="","",INDEX('MAPA DE PREÇOS'!H:H,MATCH(ABC!E9,'MAPA DE PREÇOS'!B:B,0)+1))</f>
        <v/>
      </c>
      <c r="J9" s="41" t="str">
        <f ca="1">IFERROR(IF(E9="","",INDEX('MAPA DE PREÇOS'!M:M,3+MATCH(ABC!E9,'MAPA DE PREÇOS'!B:B,0))),"")</f>
        <v/>
      </c>
      <c r="K9" s="52" t="str">
        <f t="array" aca="1" ref="K9" ca="1">IFERROR(IF(E9="","",INDEX('MAPA DE PREÇOS'!M:M,2+MATCH(ABC!E9,'MAPA DE PREÇOS'!B:B,0))),"")</f>
        <v/>
      </c>
      <c r="L9" s="53" t="str">
        <f t="array" aca="1" ref="L9" ca="1">IFERROR(IF(AND(E8&lt;&gt;"",E9=""),"TOTAL ESTIMADO",INDEX('MAPA DE PREÇOS'!M:M,0+MATCH(ABC!E9,'MAPA DE PREÇOS'!B:B,0))),"")</f>
        <v/>
      </c>
      <c r="M9" s="54" t="str">
        <f ca="1">IFERROR(IF(AND(E8&lt;&gt;"",E9=""),SUM($M$5:M8),INDEX('MAPA DE PREÇOS'!M:M,19+MATCH(ABC!E9,'MAPA DE PREÇOS'!B:B,0))),"")</f>
        <v/>
      </c>
      <c r="N9" s="90" t="str">
        <f t="shared" ca="1" si="1"/>
        <v/>
      </c>
      <c r="O9" s="90" t="str">
        <f t="shared" ca="1" si="4"/>
        <v/>
      </c>
      <c r="P9" s="54" t="str">
        <f t="shared" ca="1" si="3"/>
        <v/>
      </c>
    </row>
    <row r="10" spans="1:21" x14ac:dyDescent="0.25">
      <c r="B10" s="41">
        <v>5</v>
      </c>
      <c r="C10" s="42" t="str">
        <f ca="1">IFERROR(INDEX('MAPA DE PREÇOS'!M:M,MATCH(B10,'MAPA DE PREÇOS'!B:B,0)+19)/(SUMPRODUCT(EDITAL!I:I,EDITAL!J:J)),"")</f>
        <v/>
      </c>
      <c r="D10" s="42" t="str">
        <f t="shared" ca="1" si="2"/>
        <v/>
      </c>
      <c r="E10" s="41" t="str">
        <f t="shared" ca="1" si="0"/>
        <v/>
      </c>
      <c r="F10" s="41" t="str">
        <f ca="1">IFERROR(VLOOKUP($E10,'MAPA DE PREÇOS'!$B:$D,2,FALSE),"")</f>
        <v/>
      </c>
      <c r="G10" s="41" t="str">
        <f ca="1">IFERROR(VLOOKUP($E10,'MAPA DE PREÇOS'!$B:$D,3,FALSE),"")</f>
        <v/>
      </c>
      <c r="H10" s="41" t="str">
        <f t="array" aca="1" ref="H10" ca="1">IFERROR(IF(E10="","",INDEX('MAPA DE PREÇOS'!H:H,0+MATCH(ABC!E10,'MAPA DE PREÇOS'!B:B,0))),"")</f>
        <v/>
      </c>
      <c r="I10" t="str">
        <f ca="1">IF(E10="","",INDEX('MAPA DE PREÇOS'!H:H,MATCH(ABC!E10,'MAPA DE PREÇOS'!B:B,0)+1))</f>
        <v/>
      </c>
      <c r="J10" s="41" t="str">
        <f ca="1">IFERROR(IF(E10="","",INDEX('MAPA DE PREÇOS'!M:M,3+MATCH(ABC!E10,'MAPA DE PREÇOS'!B:B,0))),"")</f>
        <v/>
      </c>
      <c r="K10" s="52" t="str">
        <f t="array" aca="1" ref="K10" ca="1">IFERROR(IF(E10="","",INDEX('MAPA DE PREÇOS'!M:M,2+MATCH(ABC!E10,'MAPA DE PREÇOS'!B:B,0))),"")</f>
        <v/>
      </c>
      <c r="L10" s="53" t="str">
        <f t="array" aca="1" ref="L10" ca="1">IFERROR(IF(AND(E9&lt;&gt;"",E10=""),"TOTAL ESTIMADO",INDEX('MAPA DE PREÇOS'!M:M,0+MATCH(ABC!E10,'MAPA DE PREÇOS'!B:B,0))),"")</f>
        <v/>
      </c>
      <c r="M10" s="54" t="str">
        <f ca="1">IFERROR(IF(AND(E9&lt;&gt;"",E10=""),SUM($M$5:M9),INDEX('MAPA DE PREÇOS'!M:M,19+MATCH(ABC!E10,'MAPA DE PREÇOS'!B:B,0))),"")</f>
        <v/>
      </c>
      <c r="N10" s="90" t="str">
        <f t="shared" ca="1" si="1"/>
        <v/>
      </c>
      <c r="O10" s="90" t="str">
        <f t="shared" ca="1" si="4"/>
        <v/>
      </c>
      <c r="P10" s="54" t="str">
        <f t="shared" ca="1" si="3"/>
        <v/>
      </c>
    </row>
    <row r="11" spans="1:21" x14ac:dyDescent="0.25">
      <c r="B11" s="41">
        <v>6</v>
      </c>
      <c r="C11" s="42" t="str">
        <f ca="1">IFERROR(INDEX('MAPA DE PREÇOS'!M:M,MATCH(B11,'MAPA DE PREÇOS'!B:B,0)+19)/(SUMPRODUCT(EDITAL!I:I,EDITAL!J:J)),"")</f>
        <v/>
      </c>
      <c r="D11" s="42" t="str">
        <f t="shared" ca="1" si="2"/>
        <v/>
      </c>
      <c r="E11" s="41" t="str">
        <f t="shared" ca="1" si="0"/>
        <v/>
      </c>
      <c r="F11" s="41" t="str">
        <f ca="1">IFERROR(VLOOKUP($E11,'MAPA DE PREÇOS'!$B:$D,2,FALSE),"")</f>
        <v/>
      </c>
      <c r="G11" s="41" t="str">
        <f ca="1">IFERROR(VLOOKUP($E11,'MAPA DE PREÇOS'!$B:$D,3,FALSE),"")</f>
        <v/>
      </c>
      <c r="H11" s="41" t="str">
        <f t="array" aca="1" ref="H11" ca="1">IFERROR(IF(E11="","",INDEX('MAPA DE PREÇOS'!H:H,0+MATCH(ABC!E11,'MAPA DE PREÇOS'!B:B,0))),"")</f>
        <v/>
      </c>
      <c r="I11" t="str">
        <f ca="1">IF(E11="","",INDEX('MAPA DE PREÇOS'!H:H,MATCH(ABC!E11,'MAPA DE PREÇOS'!B:B,0)+1))</f>
        <v/>
      </c>
      <c r="J11" s="41" t="str">
        <f ca="1">IFERROR(IF(E11="","",INDEX('MAPA DE PREÇOS'!M:M,3+MATCH(ABC!E11,'MAPA DE PREÇOS'!B:B,0))),"")</f>
        <v/>
      </c>
      <c r="K11" s="52" t="str">
        <f t="array" aca="1" ref="K11" ca="1">IFERROR(IF(E11="","",INDEX('MAPA DE PREÇOS'!M:M,2+MATCH(ABC!E11,'MAPA DE PREÇOS'!B:B,0))),"")</f>
        <v/>
      </c>
      <c r="L11" s="53" t="str">
        <f t="array" aca="1" ref="L11" ca="1">IFERROR(IF(AND(E10&lt;&gt;"",E11=""),"TOTAL ESTIMADO",INDEX('MAPA DE PREÇOS'!M:M,0+MATCH(ABC!E11,'MAPA DE PREÇOS'!B:B,0))),"")</f>
        <v/>
      </c>
      <c r="M11" s="54" t="str">
        <f ca="1">IFERROR(IF(AND(E10&lt;&gt;"",E11=""),SUM($M$5:M10),INDEX('MAPA DE PREÇOS'!M:M,19+MATCH(ABC!E11,'MAPA DE PREÇOS'!B:B,0))),"")</f>
        <v/>
      </c>
      <c r="N11" s="90" t="str">
        <f t="shared" ca="1" si="1"/>
        <v/>
      </c>
      <c r="O11" s="90" t="str">
        <f t="shared" ca="1" si="4"/>
        <v/>
      </c>
      <c r="P11" s="54" t="str">
        <f t="shared" ca="1" si="3"/>
        <v/>
      </c>
    </row>
    <row r="12" spans="1:21" x14ac:dyDescent="0.25">
      <c r="B12" s="41">
        <v>7</v>
      </c>
      <c r="C12" s="42" t="str">
        <f ca="1">IFERROR(INDEX('MAPA DE PREÇOS'!M:M,MATCH(B12,'MAPA DE PREÇOS'!B:B,0)+19)/(SUMPRODUCT(EDITAL!I:I,EDITAL!J:J)),"")</f>
        <v/>
      </c>
      <c r="D12" s="42" t="str">
        <f t="shared" ca="1" si="2"/>
        <v/>
      </c>
      <c r="E12" s="41" t="str">
        <f t="shared" ca="1" si="0"/>
        <v/>
      </c>
      <c r="F12" s="41" t="str">
        <f ca="1">IFERROR(VLOOKUP($E12,'MAPA DE PREÇOS'!$B:$D,2,FALSE),"")</f>
        <v/>
      </c>
      <c r="G12" s="41" t="str">
        <f ca="1">IFERROR(VLOOKUP($E12,'MAPA DE PREÇOS'!$B:$D,3,FALSE),"")</f>
        <v/>
      </c>
      <c r="H12" s="41" t="str">
        <f t="array" aca="1" ref="H12" ca="1">IFERROR(IF(E12="","",INDEX('MAPA DE PREÇOS'!H:H,0+MATCH(ABC!E12,'MAPA DE PREÇOS'!B:B,0))),"")</f>
        <v/>
      </c>
      <c r="I12" t="str">
        <f ca="1">IF(E12="","",INDEX('MAPA DE PREÇOS'!H:H,MATCH(ABC!E12,'MAPA DE PREÇOS'!B:B,0)+1))</f>
        <v/>
      </c>
      <c r="J12" s="41" t="str">
        <f ca="1">IFERROR(IF(E12="","",INDEX('MAPA DE PREÇOS'!M:M,3+MATCH(ABC!E12,'MAPA DE PREÇOS'!B:B,0))),"")</f>
        <v/>
      </c>
      <c r="K12" s="52" t="str">
        <f t="array" aca="1" ref="K12" ca="1">IFERROR(IF(E12="","",INDEX('MAPA DE PREÇOS'!M:M,2+MATCH(ABC!E12,'MAPA DE PREÇOS'!B:B,0))),"")</f>
        <v/>
      </c>
      <c r="L12" s="53" t="str">
        <f t="array" aca="1" ref="L12" ca="1">IFERROR(IF(AND(E11&lt;&gt;"",E12=""),"TOTAL ESTIMADO",INDEX('MAPA DE PREÇOS'!M:M,0+MATCH(ABC!E12,'MAPA DE PREÇOS'!B:B,0))),"")</f>
        <v/>
      </c>
      <c r="M12" s="54" t="str">
        <f ca="1">IFERROR(IF(AND(E11&lt;&gt;"",E12=""),SUM($M$5:M11),INDEX('MAPA DE PREÇOS'!M:M,19+MATCH(ABC!E12,'MAPA DE PREÇOS'!B:B,0))),"")</f>
        <v/>
      </c>
      <c r="N12" s="90" t="str">
        <f t="shared" ca="1" si="1"/>
        <v/>
      </c>
      <c r="O12" s="90" t="str">
        <f t="shared" ca="1" si="4"/>
        <v/>
      </c>
      <c r="P12" s="54" t="str">
        <f t="shared" ca="1" si="3"/>
        <v/>
      </c>
    </row>
    <row r="13" spans="1:21" x14ac:dyDescent="0.25">
      <c r="B13" s="41">
        <v>8</v>
      </c>
      <c r="C13" s="42" t="str">
        <f ca="1">IFERROR(INDEX('MAPA DE PREÇOS'!M:M,MATCH(B13,'MAPA DE PREÇOS'!B:B,0)+19)/(SUMPRODUCT(EDITAL!I:I,EDITAL!J:J)),"")</f>
        <v/>
      </c>
      <c r="D13" s="42" t="str">
        <f t="shared" ca="1" si="2"/>
        <v/>
      </c>
      <c r="E13" s="41" t="str">
        <f t="shared" ca="1" si="0"/>
        <v/>
      </c>
      <c r="F13" s="41" t="str">
        <f ca="1">IFERROR(VLOOKUP($E13,'MAPA DE PREÇOS'!$B:$D,2,FALSE),"")</f>
        <v/>
      </c>
      <c r="G13" s="41" t="str">
        <f ca="1">IFERROR(VLOOKUP($E13,'MAPA DE PREÇOS'!$B:$D,3,FALSE),"")</f>
        <v/>
      </c>
      <c r="H13" s="41" t="str">
        <f t="array" aca="1" ref="H13" ca="1">IFERROR(IF(E13="","",INDEX('MAPA DE PREÇOS'!H:H,0+MATCH(ABC!E13,'MAPA DE PREÇOS'!B:B,0))),"")</f>
        <v/>
      </c>
      <c r="I13" t="str">
        <f ca="1">IF(E13="","",INDEX('MAPA DE PREÇOS'!H:H,MATCH(ABC!E13,'MAPA DE PREÇOS'!B:B,0)+1))</f>
        <v/>
      </c>
      <c r="J13" s="41" t="str">
        <f ca="1">IFERROR(IF(E13="","",INDEX('MAPA DE PREÇOS'!M:M,3+MATCH(ABC!E13,'MAPA DE PREÇOS'!B:B,0))),"")</f>
        <v/>
      </c>
      <c r="K13" s="52" t="str">
        <f t="array" aca="1" ref="K13" ca="1">IFERROR(IF(E13="","",INDEX('MAPA DE PREÇOS'!M:M,2+MATCH(ABC!E13,'MAPA DE PREÇOS'!B:B,0))),"")</f>
        <v/>
      </c>
      <c r="L13" s="53" t="str">
        <f t="array" aca="1" ref="L13" ca="1">IFERROR(IF(AND(E12&lt;&gt;"",E13=""),"TOTAL ESTIMADO",INDEX('MAPA DE PREÇOS'!M:M,0+MATCH(ABC!E13,'MAPA DE PREÇOS'!B:B,0))),"")</f>
        <v/>
      </c>
      <c r="M13" s="54" t="str">
        <f ca="1">IFERROR(IF(AND(E12&lt;&gt;"",E13=""),SUM($M$5:M12),INDEX('MAPA DE PREÇOS'!M:M,19+MATCH(ABC!E13,'MAPA DE PREÇOS'!B:B,0))),"")</f>
        <v/>
      </c>
      <c r="N13" s="90" t="str">
        <f t="shared" ca="1" si="1"/>
        <v/>
      </c>
      <c r="O13" s="90" t="str">
        <f t="shared" ca="1" si="4"/>
        <v/>
      </c>
      <c r="P13" s="54" t="str">
        <f t="shared" ca="1" si="3"/>
        <v/>
      </c>
    </row>
    <row r="14" spans="1:21" x14ac:dyDescent="0.25">
      <c r="B14" s="41">
        <v>9</v>
      </c>
      <c r="C14" s="42" t="str">
        <f ca="1">IFERROR(INDEX('MAPA DE PREÇOS'!M:M,MATCH(B14,'MAPA DE PREÇOS'!B:B,0)+19)/(SUMPRODUCT(EDITAL!I:I,EDITAL!J:J)),"")</f>
        <v/>
      </c>
      <c r="D14" s="42" t="str">
        <f t="shared" ca="1" si="2"/>
        <v/>
      </c>
      <c r="E14" s="41" t="str">
        <f t="shared" ca="1" si="0"/>
        <v/>
      </c>
      <c r="F14" s="41" t="str">
        <f ca="1">IFERROR(VLOOKUP($E14,'MAPA DE PREÇOS'!$B:$D,2,FALSE),"")</f>
        <v/>
      </c>
      <c r="G14" s="41" t="str">
        <f ca="1">IFERROR(VLOOKUP($E14,'MAPA DE PREÇOS'!$B:$D,3,FALSE),"")</f>
        <v/>
      </c>
      <c r="H14" s="41" t="str">
        <f t="array" aca="1" ref="H14" ca="1">IFERROR(IF(E14="","",INDEX('MAPA DE PREÇOS'!H:H,0+MATCH(ABC!E14,'MAPA DE PREÇOS'!B:B,0))),"")</f>
        <v/>
      </c>
      <c r="I14" t="str">
        <f ca="1">IF(E14="","",INDEX('MAPA DE PREÇOS'!H:H,MATCH(ABC!E14,'MAPA DE PREÇOS'!B:B,0)+1))</f>
        <v/>
      </c>
      <c r="J14" s="41" t="str">
        <f ca="1">IFERROR(IF(E14="","",INDEX('MAPA DE PREÇOS'!M:M,3+MATCH(ABC!E14,'MAPA DE PREÇOS'!B:B,0))),"")</f>
        <v/>
      </c>
      <c r="K14" s="52" t="str">
        <f t="array" aca="1" ref="K14" ca="1">IFERROR(IF(E14="","",INDEX('MAPA DE PREÇOS'!M:M,2+MATCH(ABC!E14,'MAPA DE PREÇOS'!B:B,0))),"")</f>
        <v/>
      </c>
      <c r="L14" s="53" t="str">
        <f t="array" aca="1" ref="L14" ca="1">IFERROR(IF(AND(E13&lt;&gt;"",E14=""),"TOTAL ESTIMADO",INDEX('MAPA DE PREÇOS'!M:M,0+MATCH(ABC!E14,'MAPA DE PREÇOS'!B:B,0))),"")</f>
        <v/>
      </c>
      <c r="M14" s="54" t="str">
        <f ca="1">IFERROR(IF(AND(E13&lt;&gt;"",E14=""),SUM($M$5:M13),INDEX('MAPA DE PREÇOS'!M:M,19+MATCH(ABC!E14,'MAPA DE PREÇOS'!B:B,0))),"")</f>
        <v/>
      </c>
      <c r="N14" s="90" t="str">
        <f t="shared" ca="1" si="1"/>
        <v/>
      </c>
      <c r="O14" s="90" t="str">
        <f t="shared" ca="1" si="4"/>
        <v/>
      </c>
      <c r="P14" s="54" t="str">
        <f t="shared" ca="1" si="3"/>
        <v/>
      </c>
    </row>
    <row r="15" spans="1:21" x14ac:dyDescent="0.25">
      <c r="B15" s="41">
        <v>10</v>
      </c>
      <c r="C15" s="42" t="str">
        <f ca="1">IFERROR(INDEX('MAPA DE PREÇOS'!M:M,MATCH(B15,'MAPA DE PREÇOS'!B:B,0)+19)/(SUMPRODUCT(EDITAL!I:I,EDITAL!J:J)),"")</f>
        <v/>
      </c>
      <c r="D15" s="42" t="str">
        <f t="shared" ca="1" si="2"/>
        <v/>
      </c>
      <c r="E15" s="41" t="str">
        <f t="shared" ca="1" si="0"/>
        <v/>
      </c>
      <c r="F15" s="41" t="str">
        <f ca="1">IFERROR(VLOOKUP($E15,'MAPA DE PREÇOS'!$B:$D,2,FALSE),"")</f>
        <v/>
      </c>
      <c r="G15" s="41" t="str">
        <f ca="1">IFERROR(VLOOKUP($E15,'MAPA DE PREÇOS'!$B:$D,3,FALSE),"")</f>
        <v/>
      </c>
      <c r="H15" s="41" t="str">
        <f t="array" aca="1" ref="H15" ca="1">IFERROR(IF(E15="","",INDEX('MAPA DE PREÇOS'!H:H,0+MATCH(ABC!E15,'MAPA DE PREÇOS'!B:B,0))),"")</f>
        <v/>
      </c>
      <c r="I15" t="str">
        <f ca="1">IF(E15="","",INDEX('MAPA DE PREÇOS'!H:H,MATCH(ABC!E15,'MAPA DE PREÇOS'!B:B,0)+1))</f>
        <v/>
      </c>
      <c r="J15" s="41" t="str">
        <f ca="1">IFERROR(IF(E15="","",INDEX('MAPA DE PREÇOS'!M:M,3+MATCH(ABC!E15,'MAPA DE PREÇOS'!B:B,0))),"")</f>
        <v/>
      </c>
      <c r="K15" s="52" t="str">
        <f t="array" aca="1" ref="K15" ca="1">IFERROR(IF(E15="","",INDEX('MAPA DE PREÇOS'!M:M,2+MATCH(ABC!E15,'MAPA DE PREÇOS'!B:B,0))),"")</f>
        <v/>
      </c>
      <c r="L15" s="53" t="str">
        <f t="array" aca="1" ref="L15" ca="1">IFERROR(IF(AND(E14&lt;&gt;"",E15=""),"TOTAL ESTIMADO",INDEX('MAPA DE PREÇOS'!M:M,0+MATCH(ABC!E15,'MAPA DE PREÇOS'!B:B,0))),"")</f>
        <v/>
      </c>
      <c r="M15" s="54" t="str">
        <f ca="1">IFERROR(IF(AND(E14&lt;&gt;"",E15=""),SUM($M$5:M14),INDEX('MAPA DE PREÇOS'!M:M,19+MATCH(ABC!E15,'MAPA DE PREÇOS'!B:B,0))),"")</f>
        <v/>
      </c>
      <c r="N15" s="90" t="str">
        <f t="shared" ca="1" si="1"/>
        <v/>
      </c>
      <c r="O15" s="90" t="str">
        <f t="shared" ca="1" si="4"/>
        <v/>
      </c>
      <c r="P15" s="54" t="str">
        <f t="shared" ca="1" si="3"/>
        <v/>
      </c>
    </row>
    <row r="16" spans="1:21" x14ac:dyDescent="0.25">
      <c r="B16" s="41">
        <v>11</v>
      </c>
      <c r="C16" s="42" t="str">
        <f ca="1">IFERROR(INDEX('MAPA DE PREÇOS'!M:M,MATCH(B16,'MAPA DE PREÇOS'!B:B,0)+19)/(SUMPRODUCT(EDITAL!I:I,EDITAL!J:J)),"")</f>
        <v/>
      </c>
      <c r="D16" s="42" t="str">
        <f t="shared" ca="1" si="2"/>
        <v/>
      </c>
      <c r="E16" s="41" t="str">
        <f t="shared" ca="1" si="0"/>
        <v/>
      </c>
      <c r="F16" s="41" t="str">
        <f ca="1">IFERROR(VLOOKUP($E16,'MAPA DE PREÇOS'!$B:$D,2,FALSE),"")</f>
        <v/>
      </c>
      <c r="G16" s="41" t="str">
        <f ca="1">IFERROR(VLOOKUP($E16,'MAPA DE PREÇOS'!$B:$D,3,FALSE),"")</f>
        <v/>
      </c>
      <c r="H16" s="41" t="str">
        <f t="array" aca="1" ref="H16" ca="1">IFERROR(IF(E16="","",INDEX('MAPA DE PREÇOS'!H:H,0+MATCH(ABC!E16,'MAPA DE PREÇOS'!B:B,0))),"")</f>
        <v/>
      </c>
      <c r="I16" t="str">
        <f ca="1">IF(E16="","",INDEX('MAPA DE PREÇOS'!H:H,MATCH(ABC!E16,'MAPA DE PREÇOS'!B:B,0)+1))</f>
        <v/>
      </c>
      <c r="J16" s="41" t="str">
        <f ca="1">IFERROR(IF(E16="","",INDEX('MAPA DE PREÇOS'!M:M,3+MATCH(ABC!E16,'MAPA DE PREÇOS'!B:B,0))),"")</f>
        <v/>
      </c>
      <c r="K16" s="52" t="str">
        <f t="array" aca="1" ref="K16" ca="1">IFERROR(IF(E16="","",INDEX('MAPA DE PREÇOS'!M:M,2+MATCH(ABC!E16,'MAPA DE PREÇOS'!B:B,0))),"")</f>
        <v/>
      </c>
      <c r="L16" s="53" t="str">
        <f t="array" aca="1" ref="L16" ca="1">IFERROR(IF(AND(E15&lt;&gt;"",E16=""),"TOTAL ESTIMADO",INDEX('MAPA DE PREÇOS'!M:M,0+MATCH(ABC!E16,'MAPA DE PREÇOS'!B:B,0))),"")</f>
        <v/>
      </c>
      <c r="M16" s="54" t="str">
        <f ca="1">IFERROR(IF(AND(E15&lt;&gt;"",E16=""),SUM($M$5:M15),INDEX('MAPA DE PREÇOS'!M:M,19+MATCH(ABC!E16,'MAPA DE PREÇOS'!B:B,0))),"")</f>
        <v/>
      </c>
      <c r="N16" s="90" t="str">
        <f t="shared" ca="1" si="1"/>
        <v/>
      </c>
      <c r="O16" s="90" t="str">
        <f t="shared" ca="1" si="4"/>
        <v/>
      </c>
      <c r="P16" s="54" t="str">
        <f t="shared" ca="1" si="3"/>
        <v/>
      </c>
    </row>
    <row r="17" spans="2:16" x14ac:dyDescent="0.25">
      <c r="B17" s="41">
        <v>12</v>
      </c>
      <c r="C17" s="42" t="str">
        <f ca="1">IFERROR(INDEX('MAPA DE PREÇOS'!M:M,MATCH(B17,'MAPA DE PREÇOS'!B:B,0)+19)/(SUMPRODUCT(EDITAL!I:I,EDITAL!J:J)),"")</f>
        <v/>
      </c>
      <c r="D17" s="42" t="str">
        <f t="shared" ca="1" si="2"/>
        <v/>
      </c>
      <c r="E17" s="41" t="str">
        <f t="shared" ca="1" si="0"/>
        <v/>
      </c>
      <c r="F17" s="41" t="str">
        <f ca="1">IFERROR(VLOOKUP($E17,'MAPA DE PREÇOS'!$B:$D,2,FALSE),"")</f>
        <v/>
      </c>
      <c r="G17" s="41" t="str">
        <f ca="1">IFERROR(VLOOKUP($E17,'MAPA DE PREÇOS'!$B:$D,3,FALSE),"")</f>
        <v/>
      </c>
      <c r="H17" s="41" t="str">
        <f t="array" aca="1" ref="H17" ca="1">IFERROR(IF(E17="","",INDEX('MAPA DE PREÇOS'!H:H,0+MATCH(ABC!E17,'MAPA DE PREÇOS'!B:B,0))),"")</f>
        <v/>
      </c>
      <c r="I17" t="str">
        <f ca="1">IF(E17="","",INDEX('MAPA DE PREÇOS'!H:H,MATCH(ABC!E17,'MAPA DE PREÇOS'!B:B,0)+1))</f>
        <v/>
      </c>
      <c r="J17" s="41" t="str">
        <f ca="1">IFERROR(IF(E17="","",INDEX('MAPA DE PREÇOS'!M:M,3+MATCH(ABC!E17,'MAPA DE PREÇOS'!B:B,0))),"")</f>
        <v/>
      </c>
      <c r="K17" s="52" t="str">
        <f t="array" aca="1" ref="K17" ca="1">IFERROR(IF(E17="","",INDEX('MAPA DE PREÇOS'!M:M,2+MATCH(ABC!E17,'MAPA DE PREÇOS'!B:B,0))),"")</f>
        <v/>
      </c>
      <c r="L17" s="53" t="str">
        <f t="array" aca="1" ref="L17" ca="1">IFERROR(IF(AND(E16&lt;&gt;"",E17=""),"TOTAL ESTIMADO",INDEX('MAPA DE PREÇOS'!M:M,0+MATCH(ABC!E17,'MAPA DE PREÇOS'!B:B,0))),"")</f>
        <v/>
      </c>
      <c r="M17" s="54" t="str">
        <f ca="1">IFERROR(IF(AND(E16&lt;&gt;"",E17=""),SUM($M$5:M16),INDEX('MAPA DE PREÇOS'!M:M,19+MATCH(ABC!E17,'MAPA DE PREÇOS'!B:B,0))),"")</f>
        <v/>
      </c>
      <c r="N17" s="90" t="str">
        <f t="shared" ca="1" si="1"/>
        <v/>
      </c>
      <c r="O17" s="90" t="str">
        <f t="shared" ca="1" si="4"/>
        <v/>
      </c>
      <c r="P17" s="54" t="str">
        <f t="shared" ca="1" si="3"/>
        <v/>
      </c>
    </row>
    <row r="18" spans="2:16" x14ac:dyDescent="0.25">
      <c r="B18" s="41">
        <v>13</v>
      </c>
      <c r="C18" s="42" t="str">
        <f ca="1">IFERROR(INDEX('MAPA DE PREÇOS'!M:M,MATCH(B18,'MAPA DE PREÇOS'!B:B,0)+19)/(SUMPRODUCT(EDITAL!I:I,EDITAL!J:J)),"")</f>
        <v/>
      </c>
      <c r="D18" s="42" t="str">
        <f t="shared" ca="1" si="2"/>
        <v/>
      </c>
      <c r="E18" s="41" t="str">
        <f t="shared" ca="1" si="0"/>
        <v/>
      </c>
      <c r="F18" s="41" t="str">
        <f ca="1">IFERROR(VLOOKUP($E18,'MAPA DE PREÇOS'!$B:$D,2,FALSE),"")</f>
        <v/>
      </c>
      <c r="G18" s="41" t="str">
        <f ca="1">IFERROR(VLOOKUP($E18,'MAPA DE PREÇOS'!$B:$D,3,FALSE),"")</f>
        <v/>
      </c>
      <c r="H18" s="41" t="str">
        <f t="array" aca="1" ref="H18" ca="1">IFERROR(IF(E18="","",INDEX('MAPA DE PREÇOS'!H:H,0+MATCH(ABC!E18,'MAPA DE PREÇOS'!B:B,0))),"")</f>
        <v/>
      </c>
      <c r="I18" t="str">
        <f ca="1">IF(E18="","",INDEX('MAPA DE PREÇOS'!H:H,MATCH(ABC!E18,'MAPA DE PREÇOS'!B:B,0)+1))</f>
        <v/>
      </c>
      <c r="J18" s="41" t="str">
        <f ca="1">IFERROR(IF(E18="","",INDEX('MAPA DE PREÇOS'!M:M,3+MATCH(ABC!E18,'MAPA DE PREÇOS'!B:B,0))),"")</f>
        <v/>
      </c>
      <c r="K18" s="52" t="str">
        <f t="array" aca="1" ref="K18" ca="1">IFERROR(IF(E18="","",INDEX('MAPA DE PREÇOS'!M:M,2+MATCH(ABC!E18,'MAPA DE PREÇOS'!B:B,0))),"")</f>
        <v/>
      </c>
      <c r="L18" s="53" t="str">
        <f t="array" aca="1" ref="L18" ca="1">IFERROR(IF(AND(E17&lt;&gt;"",E18=""),"TOTAL ESTIMADO",INDEX('MAPA DE PREÇOS'!M:M,0+MATCH(ABC!E18,'MAPA DE PREÇOS'!B:B,0))),"")</f>
        <v/>
      </c>
      <c r="M18" s="54" t="str">
        <f ca="1">IFERROR(IF(AND(E17&lt;&gt;"",E18=""),SUM($M$5:M17),INDEX('MAPA DE PREÇOS'!M:M,19+MATCH(ABC!E18,'MAPA DE PREÇOS'!B:B,0))),"")</f>
        <v/>
      </c>
      <c r="N18" s="90" t="str">
        <f t="shared" ca="1" si="1"/>
        <v/>
      </c>
      <c r="O18" s="90" t="str">
        <f t="shared" ca="1" si="4"/>
        <v/>
      </c>
      <c r="P18" s="54" t="str">
        <f t="shared" ca="1" si="3"/>
        <v/>
      </c>
    </row>
    <row r="19" spans="2:16" x14ac:dyDescent="0.25">
      <c r="B19" s="41">
        <v>14</v>
      </c>
      <c r="C19" s="42" t="str">
        <f ca="1">IFERROR(INDEX('MAPA DE PREÇOS'!M:M,MATCH(B19,'MAPA DE PREÇOS'!B:B,0)+19)/(SUMPRODUCT(EDITAL!I:I,EDITAL!J:J)),"")</f>
        <v/>
      </c>
      <c r="D19" s="42" t="str">
        <f t="shared" ca="1" si="2"/>
        <v/>
      </c>
      <c r="E19" s="41" t="str">
        <f t="shared" ca="1" si="0"/>
        <v/>
      </c>
      <c r="F19" s="41" t="str">
        <f ca="1">IFERROR(VLOOKUP($E19,'MAPA DE PREÇOS'!$B:$D,2,FALSE),"")</f>
        <v/>
      </c>
      <c r="G19" s="41" t="str">
        <f ca="1">IFERROR(VLOOKUP($E19,'MAPA DE PREÇOS'!$B:$D,3,FALSE),"")</f>
        <v/>
      </c>
      <c r="H19" s="41" t="str">
        <f t="array" aca="1" ref="H19" ca="1">IFERROR(IF(E19="","",INDEX('MAPA DE PREÇOS'!H:H,0+MATCH(ABC!E19,'MAPA DE PREÇOS'!B:B,0))),"")</f>
        <v/>
      </c>
      <c r="I19" t="str">
        <f ca="1">IF(E19="","",INDEX('MAPA DE PREÇOS'!H:H,MATCH(ABC!E19,'MAPA DE PREÇOS'!B:B,0)+1))</f>
        <v/>
      </c>
      <c r="J19" s="41" t="str">
        <f ca="1">IFERROR(IF(E19="","",INDEX('MAPA DE PREÇOS'!M:M,3+MATCH(ABC!E19,'MAPA DE PREÇOS'!B:B,0))),"")</f>
        <v/>
      </c>
      <c r="K19" s="52" t="str">
        <f t="array" aca="1" ref="K19" ca="1">IFERROR(IF(E19="","",INDEX('MAPA DE PREÇOS'!M:M,2+MATCH(ABC!E19,'MAPA DE PREÇOS'!B:B,0))),"")</f>
        <v/>
      </c>
      <c r="L19" s="53" t="str">
        <f t="array" aca="1" ref="L19" ca="1">IFERROR(IF(AND(E18&lt;&gt;"",E19=""),"TOTAL ESTIMADO",INDEX('MAPA DE PREÇOS'!M:M,0+MATCH(ABC!E19,'MAPA DE PREÇOS'!B:B,0))),"")</f>
        <v/>
      </c>
      <c r="M19" s="54" t="str">
        <f ca="1">IFERROR(IF(AND(E18&lt;&gt;"",E19=""),SUM($M$5:M18),INDEX('MAPA DE PREÇOS'!M:M,19+MATCH(ABC!E19,'MAPA DE PREÇOS'!B:B,0))),"")</f>
        <v/>
      </c>
      <c r="N19" s="90" t="str">
        <f t="shared" ca="1" si="1"/>
        <v/>
      </c>
      <c r="O19" s="90" t="str">
        <f t="shared" ca="1" si="4"/>
        <v/>
      </c>
      <c r="P19" s="54" t="str">
        <f t="shared" ca="1" si="3"/>
        <v/>
      </c>
    </row>
    <row r="20" spans="2:16" x14ac:dyDescent="0.25">
      <c r="B20" s="41">
        <v>15</v>
      </c>
      <c r="C20" s="42" t="str">
        <f ca="1">IFERROR(INDEX('MAPA DE PREÇOS'!M:M,MATCH(B20,'MAPA DE PREÇOS'!B:B,0)+19)/(SUMPRODUCT(EDITAL!I:I,EDITAL!J:J)),"")</f>
        <v/>
      </c>
      <c r="D20" s="42" t="str">
        <f t="shared" ca="1" si="2"/>
        <v/>
      </c>
      <c r="E20" s="41" t="str">
        <f t="shared" ca="1" si="0"/>
        <v/>
      </c>
      <c r="F20" s="41" t="str">
        <f ca="1">IFERROR(VLOOKUP($E20,'MAPA DE PREÇOS'!$B:$D,2,FALSE),"")</f>
        <v/>
      </c>
      <c r="G20" s="41" t="str">
        <f ca="1">IFERROR(VLOOKUP($E20,'MAPA DE PREÇOS'!$B:$D,3,FALSE),"")</f>
        <v/>
      </c>
      <c r="H20" s="41" t="str">
        <f t="array" aca="1" ref="H20" ca="1">IFERROR(IF(E20="","",INDEX('MAPA DE PREÇOS'!H:H,0+MATCH(ABC!E20,'MAPA DE PREÇOS'!B:B,0))),"")</f>
        <v/>
      </c>
      <c r="I20" t="str">
        <f ca="1">IF(E20="","",INDEX('MAPA DE PREÇOS'!H:H,MATCH(ABC!E20,'MAPA DE PREÇOS'!B:B,0)+1))</f>
        <v/>
      </c>
      <c r="J20" s="41" t="str">
        <f ca="1">IFERROR(IF(E20="","",INDEX('MAPA DE PREÇOS'!M:M,3+MATCH(ABC!E20,'MAPA DE PREÇOS'!B:B,0))),"")</f>
        <v/>
      </c>
      <c r="K20" s="52" t="str">
        <f t="array" aca="1" ref="K20" ca="1">IFERROR(IF(E20="","",INDEX('MAPA DE PREÇOS'!M:M,2+MATCH(ABC!E20,'MAPA DE PREÇOS'!B:B,0))),"")</f>
        <v/>
      </c>
      <c r="L20" s="53" t="str">
        <f t="array" aca="1" ref="L20" ca="1">IFERROR(IF(AND(E19&lt;&gt;"",E20=""),"TOTAL ESTIMADO",INDEX('MAPA DE PREÇOS'!M:M,0+MATCH(ABC!E20,'MAPA DE PREÇOS'!B:B,0))),"")</f>
        <v/>
      </c>
      <c r="M20" s="54" t="str">
        <f ca="1">IFERROR(IF(AND(E19&lt;&gt;"",E20=""),SUM($M$5:M19),INDEX('MAPA DE PREÇOS'!M:M,19+MATCH(ABC!E20,'MAPA DE PREÇOS'!B:B,0))),"")</f>
        <v/>
      </c>
      <c r="N20" s="90" t="str">
        <f t="shared" ca="1" si="1"/>
        <v/>
      </c>
      <c r="O20" s="90" t="str">
        <f t="shared" ca="1" si="4"/>
        <v/>
      </c>
      <c r="P20" s="54" t="str">
        <f t="shared" ca="1" si="3"/>
        <v/>
      </c>
    </row>
    <row r="21" spans="2:16" x14ac:dyDescent="0.25">
      <c r="B21" s="41">
        <v>16</v>
      </c>
      <c r="C21" s="42" t="str">
        <f ca="1">IFERROR(INDEX('MAPA DE PREÇOS'!M:M,MATCH(B21,'MAPA DE PREÇOS'!B:B,0)+19)/(SUMPRODUCT(EDITAL!I:I,EDITAL!J:J)),"")</f>
        <v/>
      </c>
      <c r="D21" s="42" t="str">
        <f t="shared" ca="1" si="2"/>
        <v/>
      </c>
      <c r="E21" s="41" t="str">
        <f t="shared" ca="1" si="0"/>
        <v/>
      </c>
      <c r="F21" s="41" t="str">
        <f ca="1">IFERROR(VLOOKUP($E21,'MAPA DE PREÇOS'!$B:$D,2,FALSE),"")</f>
        <v/>
      </c>
      <c r="G21" s="41" t="str">
        <f ca="1">IFERROR(VLOOKUP($E21,'MAPA DE PREÇOS'!$B:$D,3,FALSE),"")</f>
        <v/>
      </c>
      <c r="H21" s="41" t="str">
        <f t="array" aca="1" ref="H21" ca="1">IFERROR(IF(E21="","",INDEX('MAPA DE PREÇOS'!H:H,0+MATCH(ABC!E21,'MAPA DE PREÇOS'!B:B,0))),"")</f>
        <v/>
      </c>
      <c r="I21" t="str">
        <f ca="1">IF(E21="","",INDEX('MAPA DE PREÇOS'!H:H,MATCH(ABC!E21,'MAPA DE PREÇOS'!B:B,0)+1))</f>
        <v/>
      </c>
      <c r="J21" s="41" t="str">
        <f ca="1">IFERROR(IF(E21="","",INDEX('MAPA DE PREÇOS'!M:M,3+MATCH(ABC!E21,'MAPA DE PREÇOS'!B:B,0))),"")</f>
        <v/>
      </c>
      <c r="K21" s="52" t="str">
        <f t="array" aca="1" ref="K21" ca="1">IFERROR(IF(E21="","",INDEX('MAPA DE PREÇOS'!M:M,2+MATCH(ABC!E21,'MAPA DE PREÇOS'!B:B,0))),"")</f>
        <v/>
      </c>
      <c r="L21" s="53" t="str">
        <f t="array" aca="1" ref="L21" ca="1">IFERROR(IF(AND(E20&lt;&gt;"",E21=""),"TOTAL ESTIMADO",INDEX('MAPA DE PREÇOS'!M:M,0+MATCH(ABC!E21,'MAPA DE PREÇOS'!B:B,0))),"")</f>
        <v/>
      </c>
      <c r="M21" s="54" t="str">
        <f ca="1">IFERROR(IF(AND(E20&lt;&gt;"",E21=""),SUM($M$5:M20),INDEX('MAPA DE PREÇOS'!M:M,19+MATCH(ABC!E21,'MAPA DE PREÇOS'!B:B,0))),"")</f>
        <v/>
      </c>
      <c r="N21" s="90" t="str">
        <f t="shared" ca="1" si="1"/>
        <v/>
      </c>
      <c r="O21" s="90" t="str">
        <f t="shared" ca="1" si="4"/>
        <v/>
      </c>
      <c r="P21" s="54" t="str">
        <f t="shared" ca="1" si="3"/>
        <v/>
      </c>
    </row>
    <row r="22" spans="2:16" x14ac:dyDescent="0.25">
      <c r="B22" s="41">
        <v>17</v>
      </c>
      <c r="C22" s="42" t="str">
        <f ca="1">IFERROR(INDEX('MAPA DE PREÇOS'!M:M,MATCH(B22,'MAPA DE PREÇOS'!B:B,0)+19)/(SUMPRODUCT(EDITAL!I:I,EDITAL!J:J)),"")</f>
        <v/>
      </c>
      <c r="D22" s="42" t="str">
        <f t="shared" ca="1" si="2"/>
        <v/>
      </c>
      <c r="E22" s="41" t="str">
        <f t="shared" ca="1" si="0"/>
        <v/>
      </c>
      <c r="F22" s="41" t="str">
        <f ca="1">IFERROR(VLOOKUP($E22,'MAPA DE PREÇOS'!$B:$D,2,FALSE),"")</f>
        <v/>
      </c>
      <c r="G22" s="41" t="str">
        <f ca="1">IFERROR(VLOOKUP($E22,'MAPA DE PREÇOS'!$B:$D,3,FALSE),"")</f>
        <v/>
      </c>
      <c r="H22" s="41" t="str">
        <f t="array" aca="1" ref="H22" ca="1">IFERROR(IF(E22="","",INDEX('MAPA DE PREÇOS'!H:H,0+MATCH(ABC!E22,'MAPA DE PREÇOS'!B:B,0))),"")</f>
        <v/>
      </c>
      <c r="I22" t="str">
        <f ca="1">IF(E22="","",INDEX('MAPA DE PREÇOS'!H:H,MATCH(ABC!E22,'MAPA DE PREÇOS'!B:B,0)+1))</f>
        <v/>
      </c>
      <c r="J22" s="41" t="str">
        <f ca="1">IFERROR(IF(E22="","",INDEX('MAPA DE PREÇOS'!M:M,3+MATCH(ABC!E22,'MAPA DE PREÇOS'!B:B,0))),"")</f>
        <v/>
      </c>
      <c r="K22" s="52" t="str">
        <f t="array" aca="1" ref="K22" ca="1">IFERROR(IF(E22="","",INDEX('MAPA DE PREÇOS'!M:M,2+MATCH(ABC!E22,'MAPA DE PREÇOS'!B:B,0))),"")</f>
        <v/>
      </c>
      <c r="L22" s="53" t="str">
        <f t="array" aca="1" ref="L22" ca="1">IFERROR(IF(AND(E21&lt;&gt;"",E22=""),"TOTAL ESTIMADO",INDEX('MAPA DE PREÇOS'!M:M,0+MATCH(ABC!E22,'MAPA DE PREÇOS'!B:B,0))),"")</f>
        <v/>
      </c>
      <c r="M22" s="54" t="str">
        <f ca="1">IFERROR(IF(AND(E21&lt;&gt;"",E22=""),SUM($M$5:M21),INDEX('MAPA DE PREÇOS'!M:M,19+MATCH(ABC!E22,'MAPA DE PREÇOS'!B:B,0))),"")</f>
        <v/>
      </c>
      <c r="N22" s="90" t="str">
        <f t="shared" ca="1" si="1"/>
        <v/>
      </c>
      <c r="O22" s="90" t="str">
        <f t="shared" ca="1" si="4"/>
        <v/>
      </c>
      <c r="P22" s="54" t="str">
        <f t="shared" ca="1" si="3"/>
        <v/>
      </c>
    </row>
    <row r="23" spans="2:16" x14ac:dyDescent="0.25">
      <c r="B23" s="41">
        <v>18</v>
      </c>
      <c r="C23" s="42" t="str">
        <f ca="1">IFERROR(INDEX('MAPA DE PREÇOS'!M:M,MATCH(B23,'MAPA DE PREÇOS'!B:B,0)+19)/(SUMPRODUCT(EDITAL!I:I,EDITAL!J:J)),"")</f>
        <v/>
      </c>
      <c r="D23" s="42" t="str">
        <f t="shared" ca="1" si="2"/>
        <v/>
      </c>
      <c r="E23" s="41" t="str">
        <f t="shared" ca="1" si="0"/>
        <v/>
      </c>
      <c r="F23" s="41" t="str">
        <f ca="1">IFERROR(VLOOKUP($E23,'MAPA DE PREÇOS'!$B:$D,2,FALSE),"")</f>
        <v/>
      </c>
      <c r="G23" s="41" t="str">
        <f ca="1">IFERROR(VLOOKUP($E23,'MAPA DE PREÇOS'!$B:$D,3,FALSE),"")</f>
        <v/>
      </c>
      <c r="H23" s="41" t="str">
        <f t="array" aca="1" ref="H23" ca="1">IFERROR(IF(E23="","",INDEX('MAPA DE PREÇOS'!H:H,0+MATCH(ABC!E23,'MAPA DE PREÇOS'!B:B,0))),"")</f>
        <v/>
      </c>
      <c r="I23" t="str">
        <f ca="1">IF(E23="","",INDEX('MAPA DE PREÇOS'!H:H,MATCH(ABC!E23,'MAPA DE PREÇOS'!B:B,0)+1))</f>
        <v/>
      </c>
      <c r="J23" s="41" t="str">
        <f ca="1">IFERROR(IF(E23="","",INDEX('MAPA DE PREÇOS'!M:M,3+MATCH(ABC!E23,'MAPA DE PREÇOS'!B:B,0))),"")</f>
        <v/>
      </c>
      <c r="K23" s="52" t="str">
        <f t="array" aca="1" ref="K23" ca="1">IFERROR(IF(E23="","",INDEX('MAPA DE PREÇOS'!M:M,2+MATCH(ABC!E23,'MAPA DE PREÇOS'!B:B,0))),"")</f>
        <v/>
      </c>
      <c r="L23" s="53" t="str">
        <f t="array" aca="1" ref="L23" ca="1">IFERROR(IF(AND(E22&lt;&gt;"",E23=""),"TOTAL ESTIMADO",INDEX('MAPA DE PREÇOS'!M:M,0+MATCH(ABC!E23,'MAPA DE PREÇOS'!B:B,0))),"")</f>
        <v/>
      </c>
      <c r="M23" s="54" t="str">
        <f ca="1">IFERROR(IF(AND(E22&lt;&gt;"",E23=""),SUM($M$5:M22),INDEX('MAPA DE PREÇOS'!M:M,19+MATCH(ABC!E23,'MAPA DE PREÇOS'!B:B,0))),"")</f>
        <v/>
      </c>
      <c r="N23" s="90" t="str">
        <f t="shared" ca="1" si="1"/>
        <v/>
      </c>
      <c r="O23" s="90" t="str">
        <f t="shared" ca="1" si="4"/>
        <v/>
      </c>
      <c r="P23" s="54" t="str">
        <f t="shared" ca="1" si="3"/>
        <v/>
      </c>
    </row>
    <row r="24" spans="2:16" x14ac:dyDescent="0.25">
      <c r="B24" s="41">
        <v>19</v>
      </c>
      <c r="C24" s="42" t="str">
        <f ca="1">IFERROR(INDEX('MAPA DE PREÇOS'!M:M,MATCH(B24,'MAPA DE PREÇOS'!B:B,0)+19)/(SUMPRODUCT(EDITAL!I:I,EDITAL!J:J)),"")</f>
        <v/>
      </c>
      <c r="D24" s="42" t="str">
        <f t="shared" ca="1" si="2"/>
        <v/>
      </c>
      <c r="E24" s="41" t="str">
        <f t="shared" ca="1" si="0"/>
        <v/>
      </c>
      <c r="F24" s="41" t="str">
        <f ca="1">IFERROR(VLOOKUP($E24,'MAPA DE PREÇOS'!$B:$D,2,FALSE),"")</f>
        <v/>
      </c>
      <c r="G24" s="41" t="str">
        <f ca="1">IFERROR(VLOOKUP($E24,'MAPA DE PREÇOS'!$B:$D,3,FALSE),"")</f>
        <v/>
      </c>
      <c r="H24" s="41" t="str">
        <f t="array" aca="1" ref="H24" ca="1">IFERROR(IF(E24="","",INDEX('MAPA DE PREÇOS'!H:H,0+MATCH(ABC!E24,'MAPA DE PREÇOS'!B:B,0))),"")</f>
        <v/>
      </c>
      <c r="I24" t="str">
        <f ca="1">IF(E24="","",INDEX('MAPA DE PREÇOS'!H:H,MATCH(ABC!E24,'MAPA DE PREÇOS'!B:B,0)+1))</f>
        <v/>
      </c>
      <c r="J24" s="41" t="str">
        <f ca="1">IFERROR(IF(E24="","",INDEX('MAPA DE PREÇOS'!M:M,3+MATCH(ABC!E24,'MAPA DE PREÇOS'!B:B,0))),"")</f>
        <v/>
      </c>
      <c r="K24" s="52" t="str">
        <f t="array" aca="1" ref="K24" ca="1">IFERROR(IF(E24="","",INDEX('MAPA DE PREÇOS'!M:M,2+MATCH(ABC!E24,'MAPA DE PREÇOS'!B:B,0))),"")</f>
        <v/>
      </c>
      <c r="L24" s="53" t="str">
        <f t="array" aca="1" ref="L24" ca="1">IFERROR(IF(AND(E23&lt;&gt;"",E24=""),"TOTAL ESTIMADO",INDEX('MAPA DE PREÇOS'!M:M,0+MATCH(ABC!E24,'MAPA DE PREÇOS'!B:B,0))),"")</f>
        <v/>
      </c>
      <c r="M24" s="54" t="str">
        <f ca="1">IFERROR(IF(AND(E23&lt;&gt;"",E24=""),SUM($M$5:M23),INDEX('MAPA DE PREÇOS'!M:M,19+MATCH(ABC!E24,'MAPA DE PREÇOS'!B:B,0))),"")</f>
        <v/>
      </c>
      <c r="N24" s="90" t="str">
        <f t="shared" ca="1" si="1"/>
        <v/>
      </c>
      <c r="O24" s="90" t="str">
        <f t="shared" ca="1" si="4"/>
        <v/>
      </c>
      <c r="P24" s="54" t="str">
        <f t="shared" ca="1" si="3"/>
        <v/>
      </c>
    </row>
    <row r="25" spans="2:16" x14ac:dyDescent="0.25">
      <c r="B25" s="41">
        <v>20</v>
      </c>
      <c r="C25" s="42" t="str">
        <f ca="1">IFERROR(INDEX('MAPA DE PREÇOS'!M:M,MATCH(B25,'MAPA DE PREÇOS'!B:B,0)+19)/(SUMPRODUCT(EDITAL!I:I,EDITAL!J:J)),"")</f>
        <v/>
      </c>
      <c r="D25" s="42" t="str">
        <f t="shared" ca="1" si="2"/>
        <v/>
      </c>
      <c r="E25" s="41" t="str">
        <f t="shared" ca="1" si="0"/>
        <v/>
      </c>
      <c r="F25" s="41" t="str">
        <f ca="1">IFERROR(VLOOKUP($E25,'MAPA DE PREÇOS'!$B:$D,2,FALSE),"")</f>
        <v/>
      </c>
      <c r="G25" s="41" t="str">
        <f ca="1">IFERROR(VLOOKUP($E25,'MAPA DE PREÇOS'!$B:$D,3,FALSE),"")</f>
        <v/>
      </c>
      <c r="H25" s="41" t="str">
        <f t="array" aca="1" ref="H25" ca="1">IFERROR(IF(E25="","",INDEX('MAPA DE PREÇOS'!H:H,0+MATCH(ABC!E25,'MAPA DE PREÇOS'!B:B,0))),"")</f>
        <v/>
      </c>
      <c r="I25" t="str">
        <f ca="1">IF(E25="","",INDEX('MAPA DE PREÇOS'!H:H,MATCH(ABC!E25,'MAPA DE PREÇOS'!B:B,0)+1))</f>
        <v/>
      </c>
      <c r="J25" s="41" t="str">
        <f ca="1">IFERROR(IF(E25="","",INDEX('MAPA DE PREÇOS'!M:M,3+MATCH(ABC!E25,'MAPA DE PREÇOS'!B:B,0))),"")</f>
        <v/>
      </c>
      <c r="K25" s="52" t="str">
        <f t="array" aca="1" ref="K25" ca="1">IFERROR(IF(E25="","",INDEX('MAPA DE PREÇOS'!M:M,2+MATCH(ABC!E25,'MAPA DE PREÇOS'!B:B,0))),"")</f>
        <v/>
      </c>
      <c r="L25" s="53" t="str">
        <f t="array" aca="1" ref="L25" ca="1">IFERROR(IF(AND(E24&lt;&gt;"",E25=""),"TOTAL ESTIMADO",INDEX('MAPA DE PREÇOS'!M:M,0+MATCH(ABC!E25,'MAPA DE PREÇOS'!B:B,0))),"")</f>
        <v/>
      </c>
      <c r="M25" s="54" t="str">
        <f ca="1">IFERROR(IF(AND(E24&lt;&gt;"",E25=""),SUM($M$5:M24),INDEX('MAPA DE PREÇOS'!M:M,19+MATCH(ABC!E25,'MAPA DE PREÇOS'!B:B,0))),"")</f>
        <v/>
      </c>
      <c r="N25" s="90" t="str">
        <f t="shared" ca="1" si="1"/>
        <v/>
      </c>
      <c r="O25" s="90" t="str">
        <f t="shared" ca="1" si="4"/>
        <v/>
      </c>
      <c r="P25" s="54" t="str">
        <f t="shared" ca="1" si="3"/>
        <v/>
      </c>
    </row>
    <row r="26" spans="2:16" x14ac:dyDescent="0.25">
      <c r="B26" s="41">
        <v>21</v>
      </c>
      <c r="C26" s="42" t="str">
        <f ca="1">IFERROR(INDEX('MAPA DE PREÇOS'!M:M,MATCH(B26,'MAPA DE PREÇOS'!B:B,0)+19)/(SUMPRODUCT(EDITAL!I:I,EDITAL!J:J)),"")</f>
        <v/>
      </c>
      <c r="D26" s="42" t="str">
        <f t="shared" ca="1" si="2"/>
        <v/>
      </c>
      <c r="E26" s="41" t="str">
        <f t="shared" ca="1" si="0"/>
        <v/>
      </c>
      <c r="F26" s="41" t="str">
        <f ca="1">IFERROR(VLOOKUP($E26,'MAPA DE PREÇOS'!$B:$D,2,FALSE),"")</f>
        <v/>
      </c>
      <c r="G26" s="41" t="str">
        <f ca="1">IFERROR(VLOOKUP($E26,'MAPA DE PREÇOS'!$B:$D,3,FALSE),"")</f>
        <v/>
      </c>
      <c r="H26" s="41" t="str">
        <f t="array" aca="1" ref="H26" ca="1">IFERROR(IF(E26="","",INDEX('MAPA DE PREÇOS'!H:H,0+MATCH(ABC!E26,'MAPA DE PREÇOS'!B:B,0))),"")</f>
        <v/>
      </c>
      <c r="I26" t="str">
        <f ca="1">IF(E26="","",INDEX('MAPA DE PREÇOS'!H:H,MATCH(ABC!E26,'MAPA DE PREÇOS'!B:B,0)+1))</f>
        <v/>
      </c>
      <c r="J26" s="41" t="str">
        <f ca="1">IFERROR(IF(E26="","",INDEX('MAPA DE PREÇOS'!M:M,3+MATCH(ABC!E26,'MAPA DE PREÇOS'!B:B,0))),"")</f>
        <v/>
      </c>
      <c r="K26" s="52" t="str">
        <f t="array" aca="1" ref="K26" ca="1">IFERROR(IF(E26="","",INDEX('MAPA DE PREÇOS'!M:M,2+MATCH(ABC!E26,'MAPA DE PREÇOS'!B:B,0))),"")</f>
        <v/>
      </c>
      <c r="L26" s="53" t="str">
        <f t="array" aca="1" ref="L26" ca="1">IFERROR(IF(AND(E25&lt;&gt;"",E26=""),"TOTAL ESTIMADO",INDEX('MAPA DE PREÇOS'!M:M,0+MATCH(ABC!E26,'MAPA DE PREÇOS'!B:B,0))),"")</f>
        <v/>
      </c>
      <c r="M26" s="54" t="str">
        <f ca="1">IFERROR(IF(AND(E25&lt;&gt;"",E26=""),SUM($M$5:M25),INDEX('MAPA DE PREÇOS'!M:M,19+MATCH(ABC!E26,'MAPA DE PREÇOS'!B:B,0))),"")</f>
        <v/>
      </c>
      <c r="N26" s="90" t="str">
        <f t="shared" ca="1" si="1"/>
        <v/>
      </c>
      <c r="O26" s="90" t="str">
        <f t="shared" ca="1" si="4"/>
        <v/>
      </c>
      <c r="P26" s="54" t="str">
        <f t="shared" ca="1" si="3"/>
        <v/>
      </c>
    </row>
    <row r="27" spans="2:16" x14ac:dyDescent="0.25">
      <c r="B27" s="41">
        <v>22</v>
      </c>
      <c r="C27" s="42" t="str">
        <f ca="1">IFERROR(INDEX('MAPA DE PREÇOS'!M:M,MATCH(B27,'MAPA DE PREÇOS'!B:B,0)+19)/(SUMPRODUCT(EDITAL!I:I,EDITAL!J:J)),"")</f>
        <v/>
      </c>
      <c r="D27" s="42" t="str">
        <f t="shared" ca="1" si="2"/>
        <v/>
      </c>
      <c r="E27" s="41" t="str">
        <f t="shared" ca="1" si="0"/>
        <v/>
      </c>
      <c r="F27" s="41" t="str">
        <f ca="1">IFERROR(VLOOKUP($E27,'MAPA DE PREÇOS'!$B:$D,2,FALSE),"")</f>
        <v/>
      </c>
      <c r="G27" s="41" t="str">
        <f ca="1">IFERROR(VLOOKUP($E27,'MAPA DE PREÇOS'!$B:$D,3,FALSE),"")</f>
        <v/>
      </c>
      <c r="H27" s="41" t="str">
        <f t="array" aca="1" ref="H27" ca="1">IFERROR(IF(E27="","",INDEX('MAPA DE PREÇOS'!H:H,0+MATCH(ABC!E27,'MAPA DE PREÇOS'!B:B,0))),"")</f>
        <v/>
      </c>
      <c r="I27" t="str">
        <f ca="1">IF(E27="","",INDEX('MAPA DE PREÇOS'!H:H,MATCH(ABC!E27,'MAPA DE PREÇOS'!B:B,0)+1))</f>
        <v/>
      </c>
      <c r="J27" s="41" t="str">
        <f ca="1">IFERROR(IF(E27="","",INDEX('MAPA DE PREÇOS'!M:M,3+MATCH(ABC!E27,'MAPA DE PREÇOS'!B:B,0))),"")</f>
        <v/>
      </c>
      <c r="K27" s="52" t="str">
        <f t="array" aca="1" ref="K27" ca="1">IFERROR(IF(E27="","",INDEX('MAPA DE PREÇOS'!M:M,2+MATCH(ABC!E27,'MAPA DE PREÇOS'!B:B,0))),"")</f>
        <v/>
      </c>
      <c r="L27" s="53" t="str">
        <f t="array" aca="1" ref="L27" ca="1">IFERROR(IF(AND(E26&lt;&gt;"",E27=""),"TOTAL ESTIMADO",INDEX('MAPA DE PREÇOS'!M:M,0+MATCH(ABC!E27,'MAPA DE PREÇOS'!B:B,0))),"")</f>
        <v/>
      </c>
      <c r="M27" s="54" t="str">
        <f ca="1">IFERROR(IF(AND(E26&lt;&gt;"",E27=""),SUM($M$5:M26),INDEX('MAPA DE PREÇOS'!M:M,19+MATCH(ABC!E27,'MAPA DE PREÇOS'!B:B,0))),"")</f>
        <v/>
      </c>
      <c r="N27" s="90" t="str">
        <f t="shared" ca="1" si="1"/>
        <v/>
      </c>
      <c r="O27" s="90" t="str">
        <f t="shared" ca="1" si="4"/>
        <v/>
      </c>
      <c r="P27" s="54" t="str">
        <f t="shared" ca="1" si="3"/>
        <v/>
      </c>
    </row>
    <row r="28" spans="2:16" x14ac:dyDescent="0.25">
      <c r="B28" s="41">
        <v>23</v>
      </c>
      <c r="C28" s="42" t="str">
        <f ca="1">IFERROR(INDEX('MAPA DE PREÇOS'!M:M,MATCH(B28,'MAPA DE PREÇOS'!B:B,0)+19)/(SUMPRODUCT(EDITAL!I:I,EDITAL!J:J)),"")</f>
        <v/>
      </c>
      <c r="D28" s="42" t="str">
        <f t="shared" ca="1" si="2"/>
        <v/>
      </c>
      <c r="E28" s="41" t="str">
        <f t="shared" ca="1" si="0"/>
        <v/>
      </c>
      <c r="F28" s="41" t="str">
        <f ca="1">IFERROR(VLOOKUP($E28,'MAPA DE PREÇOS'!$B:$D,2,FALSE),"")</f>
        <v/>
      </c>
      <c r="G28" s="41" t="str">
        <f ca="1">IFERROR(VLOOKUP($E28,'MAPA DE PREÇOS'!$B:$D,3,FALSE),"")</f>
        <v/>
      </c>
      <c r="H28" s="41" t="str">
        <f t="array" aca="1" ref="H28" ca="1">IFERROR(IF(E28="","",INDEX('MAPA DE PREÇOS'!H:H,0+MATCH(ABC!E28,'MAPA DE PREÇOS'!B:B,0))),"")</f>
        <v/>
      </c>
      <c r="I28" t="str">
        <f ca="1">IF(E28="","",INDEX('MAPA DE PREÇOS'!H:H,MATCH(ABC!E28,'MAPA DE PREÇOS'!B:B,0)+1))</f>
        <v/>
      </c>
      <c r="J28" s="41" t="str">
        <f ca="1">IFERROR(IF(E28="","",INDEX('MAPA DE PREÇOS'!M:M,3+MATCH(ABC!E28,'MAPA DE PREÇOS'!B:B,0))),"")</f>
        <v/>
      </c>
      <c r="K28" s="52" t="str">
        <f t="array" aca="1" ref="K28" ca="1">IFERROR(IF(E28="","",INDEX('MAPA DE PREÇOS'!M:M,2+MATCH(ABC!E28,'MAPA DE PREÇOS'!B:B,0))),"")</f>
        <v/>
      </c>
      <c r="L28" s="53" t="str">
        <f t="array" aca="1" ref="L28" ca="1">IFERROR(IF(AND(E27&lt;&gt;"",E28=""),"TOTAL ESTIMADO",INDEX('MAPA DE PREÇOS'!M:M,0+MATCH(ABC!E28,'MAPA DE PREÇOS'!B:B,0))),"")</f>
        <v/>
      </c>
      <c r="M28" s="54" t="str">
        <f ca="1">IFERROR(IF(AND(E27&lt;&gt;"",E28=""),SUM($M$5:M27),INDEX('MAPA DE PREÇOS'!M:M,19+MATCH(ABC!E28,'MAPA DE PREÇOS'!B:B,0))),"")</f>
        <v/>
      </c>
      <c r="N28" s="90" t="str">
        <f t="shared" ca="1" si="1"/>
        <v/>
      </c>
      <c r="O28" s="90" t="str">
        <f t="shared" ca="1" si="4"/>
        <v/>
      </c>
      <c r="P28" s="54" t="str">
        <f t="shared" ca="1" si="3"/>
        <v/>
      </c>
    </row>
    <row r="29" spans="2:16" x14ac:dyDescent="0.25">
      <c r="B29" s="41">
        <v>24</v>
      </c>
      <c r="C29" s="42" t="str">
        <f ca="1">IFERROR(INDEX('MAPA DE PREÇOS'!M:M,MATCH(B29,'MAPA DE PREÇOS'!B:B,0)+19)/(SUMPRODUCT(EDITAL!I:I,EDITAL!J:J)),"")</f>
        <v/>
      </c>
      <c r="D29" s="42" t="str">
        <f t="shared" ca="1" si="2"/>
        <v/>
      </c>
      <c r="E29" s="41" t="str">
        <f t="shared" ca="1" si="0"/>
        <v/>
      </c>
      <c r="F29" s="41" t="str">
        <f ca="1">IFERROR(VLOOKUP($E29,'MAPA DE PREÇOS'!$B:$D,2,FALSE),"")</f>
        <v/>
      </c>
      <c r="G29" s="41" t="str">
        <f ca="1">IFERROR(VLOOKUP($E29,'MAPA DE PREÇOS'!$B:$D,3,FALSE),"")</f>
        <v/>
      </c>
      <c r="H29" s="41" t="str">
        <f t="array" aca="1" ref="H29" ca="1">IFERROR(IF(E29="","",INDEX('MAPA DE PREÇOS'!H:H,0+MATCH(ABC!E29,'MAPA DE PREÇOS'!B:B,0))),"")</f>
        <v/>
      </c>
      <c r="I29" t="str">
        <f ca="1">IF(E29="","",INDEX('MAPA DE PREÇOS'!H:H,MATCH(ABC!E29,'MAPA DE PREÇOS'!B:B,0)+1))</f>
        <v/>
      </c>
      <c r="J29" s="41" t="str">
        <f ca="1">IFERROR(IF(E29="","",INDEX('MAPA DE PREÇOS'!M:M,3+MATCH(ABC!E29,'MAPA DE PREÇOS'!B:B,0))),"")</f>
        <v/>
      </c>
      <c r="K29" s="52" t="str">
        <f t="array" aca="1" ref="K29" ca="1">IFERROR(IF(E29="","",INDEX('MAPA DE PREÇOS'!M:M,2+MATCH(ABC!E29,'MAPA DE PREÇOS'!B:B,0))),"")</f>
        <v/>
      </c>
      <c r="L29" s="53" t="str">
        <f t="array" aca="1" ref="L29" ca="1">IFERROR(IF(AND(E28&lt;&gt;"",E29=""),"TOTAL ESTIMADO",INDEX('MAPA DE PREÇOS'!M:M,0+MATCH(ABC!E29,'MAPA DE PREÇOS'!B:B,0))),"")</f>
        <v/>
      </c>
      <c r="M29" s="54" t="str">
        <f ca="1">IFERROR(IF(AND(E28&lt;&gt;"",E29=""),SUM($M$5:M28),INDEX('MAPA DE PREÇOS'!M:M,19+MATCH(ABC!E29,'MAPA DE PREÇOS'!B:B,0))),"")</f>
        <v/>
      </c>
      <c r="N29" s="90" t="str">
        <f t="shared" ca="1" si="1"/>
        <v/>
      </c>
      <c r="O29" s="90" t="str">
        <f t="shared" ca="1" si="4"/>
        <v/>
      </c>
      <c r="P29" s="54" t="str">
        <f t="shared" ca="1" si="3"/>
        <v/>
      </c>
    </row>
    <row r="30" spans="2:16" x14ac:dyDescent="0.25">
      <c r="B30" s="41">
        <v>25</v>
      </c>
      <c r="C30" s="42" t="str">
        <f ca="1">IFERROR(INDEX('MAPA DE PREÇOS'!M:M,MATCH(B30,'MAPA DE PREÇOS'!B:B,0)+19)/(SUMPRODUCT(EDITAL!I:I,EDITAL!J:J)),"")</f>
        <v/>
      </c>
      <c r="D30" s="42" t="str">
        <f t="shared" ca="1" si="2"/>
        <v/>
      </c>
      <c r="E30" s="41" t="str">
        <f t="shared" ca="1" si="0"/>
        <v/>
      </c>
      <c r="F30" s="41" t="str">
        <f ca="1">IFERROR(VLOOKUP($E30,'MAPA DE PREÇOS'!$B:$D,2,FALSE),"")</f>
        <v/>
      </c>
      <c r="G30" s="41" t="str">
        <f ca="1">IFERROR(VLOOKUP($E30,'MAPA DE PREÇOS'!$B:$D,3,FALSE),"")</f>
        <v/>
      </c>
      <c r="H30" s="41" t="str">
        <f t="array" aca="1" ref="H30" ca="1">IFERROR(IF(E30="","",INDEX('MAPA DE PREÇOS'!H:H,0+MATCH(ABC!E30,'MAPA DE PREÇOS'!B:B,0))),"")</f>
        <v/>
      </c>
      <c r="I30" t="str">
        <f ca="1">IF(E30="","",INDEX('MAPA DE PREÇOS'!H:H,MATCH(ABC!E30,'MAPA DE PREÇOS'!B:B,0)+1))</f>
        <v/>
      </c>
      <c r="J30" s="41" t="str">
        <f ca="1">IFERROR(IF(E30="","",INDEX('MAPA DE PREÇOS'!M:M,3+MATCH(ABC!E30,'MAPA DE PREÇOS'!B:B,0))),"")</f>
        <v/>
      </c>
      <c r="K30" s="52" t="str">
        <f t="array" aca="1" ref="K30" ca="1">IFERROR(IF(E30="","",INDEX('MAPA DE PREÇOS'!M:M,2+MATCH(ABC!E30,'MAPA DE PREÇOS'!B:B,0))),"")</f>
        <v/>
      </c>
      <c r="L30" s="53" t="str">
        <f t="array" aca="1" ref="L30" ca="1">IFERROR(IF(AND(E29&lt;&gt;"",E30=""),"TOTAL ESTIMADO",INDEX('MAPA DE PREÇOS'!M:M,0+MATCH(ABC!E30,'MAPA DE PREÇOS'!B:B,0))),"")</f>
        <v/>
      </c>
      <c r="M30" s="54" t="str">
        <f ca="1">IFERROR(IF(AND(E29&lt;&gt;"",E30=""),SUM($M$5:M29),INDEX('MAPA DE PREÇOS'!M:M,19+MATCH(ABC!E30,'MAPA DE PREÇOS'!B:B,0))),"")</f>
        <v/>
      </c>
      <c r="N30" s="90" t="str">
        <f t="shared" ca="1" si="1"/>
        <v/>
      </c>
      <c r="O30" s="90" t="str">
        <f t="shared" ca="1" si="4"/>
        <v/>
      </c>
      <c r="P30" s="54" t="str">
        <f t="shared" ca="1" si="3"/>
        <v/>
      </c>
    </row>
    <row r="31" spans="2:16" x14ac:dyDescent="0.25">
      <c r="B31" s="41">
        <v>26</v>
      </c>
      <c r="C31" s="42" t="str">
        <f ca="1">IFERROR(INDEX('MAPA DE PREÇOS'!M:M,MATCH(B31,'MAPA DE PREÇOS'!B:B,0)+19)/(SUMPRODUCT(EDITAL!I:I,EDITAL!J:J)),"")</f>
        <v/>
      </c>
      <c r="D31" s="42" t="str">
        <f t="shared" ca="1" si="2"/>
        <v/>
      </c>
      <c r="E31" s="41" t="str">
        <f t="shared" ca="1" si="0"/>
        <v/>
      </c>
      <c r="F31" s="41" t="str">
        <f ca="1">IFERROR(VLOOKUP($E31,'MAPA DE PREÇOS'!$B:$D,2,FALSE),"")</f>
        <v/>
      </c>
      <c r="G31" s="41" t="str">
        <f ca="1">IFERROR(VLOOKUP($E31,'MAPA DE PREÇOS'!$B:$D,3,FALSE),"")</f>
        <v/>
      </c>
      <c r="H31" s="41" t="str">
        <f t="array" aca="1" ref="H31" ca="1">IFERROR(IF(E31="","",INDEX('MAPA DE PREÇOS'!H:H,0+MATCH(ABC!E31,'MAPA DE PREÇOS'!B:B,0))),"")</f>
        <v/>
      </c>
      <c r="I31" t="str">
        <f ca="1">IF(E31="","",INDEX('MAPA DE PREÇOS'!H:H,MATCH(ABC!E31,'MAPA DE PREÇOS'!B:B,0)+1))</f>
        <v/>
      </c>
      <c r="J31" s="41" t="str">
        <f ca="1">IFERROR(IF(E31="","",INDEX('MAPA DE PREÇOS'!M:M,3+MATCH(ABC!E31,'MAPA DE PREÇOS'!B:B,0))),"")</f>
        <v/>
      </c>
      <c r="K31" s="52" t="str">
        <f t="array" aca="1" ref="K31" ca="1">IFERROR(IF(E31="","",INDEX('MAPA DE PREÇOS'!M:M,2+MATCH(ABC!E31,'MAPA DE PREÇOS'!B:B,0))),"")</f>
        <v/>
      </c>
      <c r="L31" s="53" t="str">
        <f t="array" aca="1" ref="L31" ca="1">IFERROR(IF(AND(E30&lt;&gt;"",E31=""),"TOTAL ESTIMADO",INDEX('MAPA DE PREÇOS'!M:M,0+MATCH(ABC!E31,'MAPA DE PREÇOS'!B:B,0))),"")</f>
        <v/>
      </c>
      <c r="M31" s="54" t="str">
        <f ca="1">IFERROR(IF(AND(E30&lt;&gt;"",E31=""),SUM($M$5:M30),INDEX('MAPA DE PREÇOS'!M:M,19+MATCH(ABC!E31,'MAPA DE PREÇOS'!B:B,0))),"")</f>
        <v/>
      </c>
      <c r="N31" s="90" t="str">
        <f t="shared" ca="1" si="1"/>
        <v/>
      </c>
      <c r="O31" s="90" t="str">
        <f t="shared" ca="1" si="4"/>
        <v/>
      </c>
      <c r="P31" s="54" t="str">
        <f t="shared" ca="1" si="3"/>
        <v/>
      </c>
    </row>
    <row r="32" spans="2:16" x14ac:dyDescent="0.25">
      <c r="B32" s="41">
        <v>27</v>
      </c>
      <c r="C32" s="42" t="str">
        <f ca="1">IFERROR(INDEX('MAPA DE PREÇOS'!M:M,MATCH(B32,'MAPA DE PREÇOS'!B:B,0)+19)/(SUMPRODUCT(EDITAL!I:I,EDITAL!J:J)),"")</f>
        <v/>
      </c>
      <c r="D32" s="42" t="str">
        <f t="shared" ca="1" si="2"/>
        <v/>
      </c>
      <c r="E32" s="41" t="str">
        <f t="shared" ca="1" si="0"/>
        <v/>
      </c>
      <c r="F32" s="41" t="str">
        <f ca="1">IFERROR(VLOOKUP($E32,'MAPA DE PREÇOS'!$B:$D,2,FALSE),"")</f>
        <v/>
      </c>
      <c r="G32" s="41" t="str">
        <f ca="1">IFERROR(VLOOKUP($E32,'MAPA DE PREÇOS'!$B:$D,3,FALSE),"")</f>
        <v/>
      </c>
      <c r="H32" s="41" t="str">
        <f t="array" aca="1" ref="H32" ca="1">IFERROR(IF(E32="","",INDEX('MAPA DE PREÇOS'!H:H,0+MATCH(ABC!E32,'MAPA DE PREÇOS'!B:B,0))),"")</f>
        <v/>
      </c>
      <c r="I32" t="str">
        <f ca="1">IF(E32="","",INDEX('MAPA DE PREÇOS'!H:H,MATCH(ABC!E32,'MAPA DE PREÇOS'!B:B,0)+1))</f>
        <v/>
      </c>
      <c r="J32" s="41" t="str">
        <f ca="1">IFERROR(IF(E32="","",INDEX('MAPA DE PREÇOS'!M:M,3+MATCH(ABC!E32,'MAPA DE PREÇOS'!B:B,0))),"")</f>
        <v/>
      </c>
      <c r="K32" s="52" t="str">
        <f t="array" aca="1" ref="K32" ca="1">IFERROR(IF(E32="","",INDEX('MAPA DE PREÇOS'!M:M,2+MATCH(ABC!E32,'MAPA DE PREÇOS'!B:B,0))),"")</f>
        <v/>
      </c>
      <c r="L32" s="53" t="str">
        <f t="array" aca="1" ref="L32" ca="1">IFERROR(IF(AND(E31&lt;&gt;"",E32=""),"TOTAL ESTIMADO",INDEX('MAPA DE PREÇOS'!M:M,0+MATCH(ABC!E32,'MAPA DE PREÇOS'!B:B,0))),"")</f>
        <v/>
      </c>
      <c r="M32" s="54" t="str">
        <f ca="1">IFERROR(IF(AND(E31&lt;&gt;"",E32=""),SUM($M$5:M31),INDEX('MAPA DE PREÇOS'!M:M,19+MATCH(ABC!E32,'MAPA DE PREÇOS'!B:B,0))),"")</f>
        <v/>
      </c>
      <c r="N32" s="90" t="str">
        <f t="shared" ca="1" si="1"/>
        <v/>
      </c>
      <c r="O32" s="90" t="str">
        <f t="shared" ca="1" si="4"/>
        <v/>
      </c>
      <c r="P32" s="54" t="str">
        <f t="shared" ca="1" si="3"/>
        <v/>
      </c>
    </row>
    <row r="33" spans="2:16" x14ac:dyDescent="0.25">
      <c r="B33" s="41">
        <v>28</v>
      </c>
      <c r="C33" s="42" t="str">
        <f ca="1">IFERROR(INDEX('MAPA DE PREÇOS'!M:M,MATCH(B33,'MAPA DE PREÇOS'!B:B,0)+19)/(SUMPRODUCT(EDITAL!I:I,EDITAL!J:J)),"")</f>
        <v/>
      </c>
      <c r="D33" s="42" t="str">
        <f t="shared" ca="1" si="2"/>
        <v/>
      </c>
      <c r="E33" s="41" t="str">
        <f t="shared" ca="1" si="0"/>
        <v/>
      </c>
      <c r="F33" s="41" t="str">
        <f ca="1">IFERROR(VLOOKUP($E33,'MAPA DE PREÇOS'!$B:$D,2,FALSE),"")</f>
        <v/>
      </c>
      <c r="G33" s="41" t="str">
        <f ca="1">IFERROR(VLOOKUP($E33,'MAPA DE PREÇOS'!$B:$D,3,FALSE),"")</f>
        <v/>
      </c>
      <c r="H33" s="41" t="str">
        <f t="array" aca="1" ref="H33" ca="1">IFERROR(IF(E33="","",INDEX('MAPA DE PREÇOS'!H:H,0+MATCH(ABC!E33,'MAPA DE PREÇOS'!B:B,0))),"")</f>
        <v/>
      </c>
      <c r="I33" t="str">
        <f ca="1">IF(E33="","",INDEX('MAPA DE PREÇOS'!H:H,MATCH(ABC!E33,'MAPA DE PREÇOS'!B:B,0)+1))</f>
        <v/>
      </c>
      <c r="J33" s="41" t="str">
        <f ca="1">IFERROR(IF(E33="","",INDEX('MAPA DE PREÇOS'!M:M,3+MATCH(ABC!E33,'MAPA DE PREÇOS'!B:B,0))),"")</f>
        <v/>
      </c>
      <c r="K33" s="52" t="str">
        <f t="array" aca="1" ref="K33" ca="1">IFERROR(IF(E33="","",INDEX('MAPA DE PREÇOS'!M:M,2+MATCH(ABC!E33,'MAPA DE PREÇOS'!B:B,0))),"")</f>
        <v/>
      </c>
      <c r="L33" s="53" t="str">
        <f t="array" aca="1" ref="L33" ca="1">IFERROR(IF(AND(E32&lt;&gt;"",E33=""),"TOTAL ESTIMADO",INDEX('MAPA DE PREÇOS'!M:M,0+MATCH(ABC!E33,'MAPA DE PREÇOS'!B:B,0))),"")</f>
        <v/>
      </c>
      <c r="M33" s="54" t="str">
        <f ca="1">IFERROR(IF(AND(E32&lt;&gt;"",E33=""),SUM($M$5:M32),INDEX('MAPA DE PREÇOS'!M:M,19+MATCH(ABC!E33,'MAPA DE PREÇOS'!B:B,0))),"")</f>
        <v/>
      </c>
      <c r="N33" s="90" t="str">
        <f t="shared" ca="1" si="1"/>
        <v/>
      </c>
      <c r="O33" s="90" t="str">
        <f t="shared" ca="1" si="4"/>
        <v/>
      </c>
      <c r="P33" s="54" t="str">
        <f t="shared" ca="1" si="3"/>
        <v/>
      </c>
    </row>
    <row r="34" spans="2:16" x14ac:dyDescent="0.25">
      <c r="B34" s="41">
        <v>29</v>
      </c>
      <c r="C34" s="42" t="str">
        <f ca="1">IFERROR(INDEX('MAPA DE PREÇOS'!M:M,MATCH(B34,'MAPA DE PREÇOS'!B:B,0)+19)/(SUMPRODUCT(EDITAL!I:I,EDITAL!J:J)),"")</f>
        <v/>
      </c>
      <c r="D34" s="42" t="str">
        <f t="shared" ca="1" si="2"/>
        <v/>
      </c>
      <c r="E34" s="41" t="str">
        <f t="shared" ca="1" si="0"/>
        <v/>
      </c>
      <c r="F34" s="41" t="str">
        <f ca="1">IFERROR(VLOOKUP($E34,'MAPA DE PREÇOS'!$B:$D,2,FALSE),"")</f>
        <v/>
      </c>
      <c r="G34" s="41" t="str">
        <f ca="1">IFERROR(VLOOKUP($E34,'MAPA DE PREÇOS'!$B:$D,3,FALSE),"")</f>
        <v/>
      </c>
      <c r="H34" s="41" t="str">
        <f t="array" aca="1" ref="H34" ca="1">IFERROR(IF(E34="","",INDEX('MAPA DE PREÇOS'!H:H,0+MATCH(ABC!E34,'MAPA DE PREÇOS'!B:B,0))),"")</f>
        <v/>
      </c>
      <c r="I34" t="str">
        <f ca="1">IF(E34="","",INDEX('MAPA DE PREÇOS'!H:H,MATCH(ABC!E34,'MAPA DE PREÇOS'!B:B,0)+1))</f>
        <v/>
      </c>
      <c r="J34" s="41" t="str">
        <f ca="1">IFERROR(IF(E34="","",INDEX('MAPA DE PREÇOS'!M:M,3+MATCH(ABC!E34,'MAPA DE PREÇOS'!B:B,0))),"")</f>
        <v/>
      </c>
      <c r="K34" s="52" t="str">
        <f t="array" aca="1" ref="K34" ca="1">IFERROR(IF(E34="","",INDEX('MAPA DE PREÇOS'!M:M,2+MATCH(ABC!E34,'MAPA DE PREÇOS'!B:B,0))),"")</f>
        <v/>
      </c>
      <c r="L34" s="53" t="str">
        <f t="array" aca="1" ref="L34" ca="1">IFERROR(IF(AND(E33&lt;&gt;"",E34=""),"TOTAL ESTIMADO",INDEX('MAPA DE PREÇOS'!M:M,0+MATCH(ABC!E34,'MAPA DE PREÇOS'!B:B,0))),"")</f>
        <v/>
      </c>
      <c r="M34" s="54" t="str">
        <f ca="1">IFERROR(IF(AND(E33&lt;&gt;"",E34=""),SUM($M$5:M33),INDEX('MAPA DE PREÇOS'!M:M,19+MATCH(ABC!E34,'MAPA DE PREÇOS'!B:B,0))),"")</f>
        <v/>
      </c>
      <c r="N34" s="90" t="str">
        <f t="shared" ca="1" si="1"/>
        <v/>
      </c>
      <c r="O34" s="90" t="str">
        <f t="shared" ca="1" si="4"/>
        <v/>
      </c>
      <c r="P34" s="54" t="str">
        <f t="shared" ca="1" si="3"/>
        <v/>
      </c>
    </row>
    <row r="35" spans="2:16" x14ac:dyDescent="0.25">
      <c r="B35" s="41">
        <v>30</v>
      </c>
      <c r="C35" s="42" t="str">
        <f ca="1">IFERROR(INDEX('MAPA DE PREÇOS'!M:M,MATCH(B35,'MAPA DE PREÇOS'!B:B,0)+19)/(SUMPRODUCT(EDITAL!I:I,EDITAL!J:J)),"")</f>
        <v/>
      </c>
      <c r="D35" s="42" t="str">
        <f t="shared" ca="1" si="2"/>
        <v/>
      </c>
      <c r="E35" s="41" t="str">
        <f t="shared" ca="1" si="0"/>
        <v/>
      </c>
      <c r="F35" s="41" t="str">
        <f ca="1">IFERROR(VLOOKUP($E35,'MAPA DE PREÇOS'!$B:$D,2,FALSE),"")</f>
        <v/>
      </c>
      <c r="G35" s="41" t="str">
        <f ca="1">IFERROR(VLOOKUP($E35,'MAPA DE PREÇOS'!$B:$D,3,FALSE),"")</f>
        <v/>
      </c>
      <c r="H35" s="41" t="str">
        <f t="array" aca="1" ref="H35" ca="1">IFERROR(IF(E35="","",INDEX('MAPA DE PREÇOS'!H:H,0+MATCH(ABC!E35,'MAPA DE PREÇOS'!B:B,0))),"")</f>
        <v/>
      </c>
      <c r="I35" t="str">
        <f ca="1">IF(E35="","",INDEX('MAPA DE PREÇOS'!H:H,MATCH(ABC!E35,'MAPA DE PREÇOS'!B:B,0)+1))</f>
        <v/>
      </c>
      <c r="J35" s="41" t="str">
        <f ca="1">IFERROR(IF(E35="","",INDEX('MAPA DE PREÇOS'!M:M,3+MATCH(ABC!E35,'MAPA DE PREÇOS'!B:B,0))),"")</f>
        <v/>
      </c>
      <c r="K35" s="52" t="str">
        <f t="array" aca="1" ref="K35" ca="1">IFERROR(IF(E35="","",INDEX('MAPA DE PREÇOS'!M:M,2+MATCH(ABC!E35,'MAPA DE PREÇOS'!B:B,0))),"")</f>
        <v/>
      </c>
      <c r="L35" s="53" t="str">
        <f t="array" aca="1" ref="L35" ca="1">IFERROR(IF(AND(E34&lt;&gt;"",E35=""),"TOTAL ESTIMADO",INDEX('MAPA DE PREÇOS'!M:M,0+MATCH(ABC!E35,'MAPA DE PREÇOS'!B:B,0))),"")</f>
        <v/>
      </c>
      <c r="M35" s="54" t="str">
        <f ca="1">IFERROR(IF(AND(E34&lt;&gt;"",E35=""),SUM($M$5:M34),INDEX('MAPA DE PREÇOS'!M:M,19+MATCH(ABC!E35,'MAPA DE PREÇOS'!B:B,0))),"")</f>
        <v/>
      </c>
      <c r="N35" s="90" t="str">
        <f t="shared" ca="1" si="1"/>
        <v/>
      </c>
      <c r="O35" s="90" t="str">
        <f t="shared" ca="1" si="4"/>
        <v/>
      </c>
      <c r="P35" s="54" t="str">
        <f t="shared" ca="1" si="3"/>
        <v/>
      </c>
    </row>
    <row r="36" spans="2:16" x14ac:dyDescent="0.25">
      <c r="B36" s="41">
        <v>31</v>
      </c>
      <c r="C36" s="42" t="str">
        <f ca="1">IFERROR(INDEX('MAPA DE PREÇOS'!M:M,MATCH(B36,'MAPA DE PREÇOS'!B:B,0)+19)/(SUMPRODUCT(EDITAL!I:I,EDITAL!J:J)),"")</f>
        <v/>
      </c>
      <c r="D36" s="42" t="str">
        <f t="shared" ca="1" si="2"/>
        <v/>
      </c>
      <c r="E36" s="41" t="str">
        <f t="shared" ca="1" si="0"/>
        <v/>
      </c>
      <c r="F36" s="41" t="str">
        <f ca="1">IFERROR(VLOOKUP($E36,'MAPA DE PREÇOS'!$B:$D,2,FALSE),"")</f>
        <v/>
      </c>
      <c r="G36" s="41" t="str">
        <f ca="1">IFERROR(VLOOKUP($E36,'MAPA DE PREÇOS'!$B:$D,3,FALSE),"")</f>
        <v/>
      </c>
      <c r="H36" s="41" t="str">
        <f t="array" aca="1" ref="H36" ca="1">IFERROR(IF(E36="","",INDEX('MAPA DE PREÇOS'!H:H,0+MATCH(ABC!E36,'MAPA DE PREÇOS'!B:B,0))),"")</f>
        <v/>
      </c>
      <c r="I36" t="str">
        <f ca="1">IF(E36="","",INDEX('MAPA DE PREÇOS'!H:H,MATCH(ABC!E36,'MAPA DE PREÇOS'!B:B,0)+1))</f>
        <v/>
      </c>
      <c r="J36" s="41" t="str">
        <f ca="1">IFERROR(IF(E36="","",INDEX('MAPA DE PREÇOS'!M:M,3+MATCH(ABC!E36,'MAPA DE PREÇOS'!B:B,0))),"")</f>
        <v/>
      </c>
      <c r="K36" s="52" t="str">
        <f t="array" aca="1" ref="K36" ca="1">IFERROR(IF(E36="","",INDEX('MAPA DE PREÇOS'!M:M,2+MATCH(ABC!E36,'MAPA DE PREÇOS'!B:B,0))),"")</f>
        <v/>
      </c>
      <c r="L36" s="53" t="str">
        <f t="array" aca="1" ref="L36" ca="1">IFERROR(IF(AND(E35&lt;&gt;"",E36=""),"TOTAL ESTIMADO",INDEX('MAPA DE PREÇOS'!M:M,0+MATCH(ABC!E36,'MAPA DE PREÇOS'!B:B,0))),"")</f>
        <v/>
      </c>
      <c r="M36" s="54" t="str">
        <f ca="1">IFERROR(IF(AND(E35&lt;&gt;"",E36=""),SUM($M$5:M35),INDEX('MAPA DE PREÇOS'!M:M,19+MATCH(ABC!E36,'MAPA DE PREÇOS'!B:B,0))),"")</f>
        <v/>
      </c>
      <c r="N36" s="90" t="str">
        <f t="shared" ca="1" si="1"/>
        <v/>
      </c>
      <c r="O36" s="90" t="str">
        <f t="shared" ca="1" si="4"/>
        <v/>
      </c>
      <c r="P36" s="54" t="str">
        <f t="shared" ca="1" si="3"/>
        <v/>
      </c>
    </row>
    <row r="37" spans="2:16" x14ac:dyDescent="0.25">
      <c r="B37" s="41">
        <v>32</v>
      </c>
      <c r="C37" s="42" t="str">
        <f ca="1">IFERROR(INDEX('MAPA DE PREÇOS'!M:M,MATCH(B37,'MAPA DE PREÇOS'!B:B,0)+19)/(SUMPRODUCT(EDITAL!I:I,EDITAL!J:J)),"")</f>
        <v/>
      </c>
      <c r="D37" s="42" t="str">
        <f t="shared" ca="1" si="2"/>
        <v/>
      </c>
      <c r="E37" s="41" t="str">
        <f t="shared" ca="1" si="0"/>
        <v/>
      </c>
      <c r="F37" s="41" t="str">
        <f ca="1">IFERROR(VLOOKUP($E37,'MAPA DE PREÇOS'!$B:$D,2,FALSE),"")</f>
        <v/>
      </c>
      <c r="G37" s="41" t="str">
        <f ca="1">IFERROR(VLOOKUP($E37,'MAPA DE PREÇOS'!$B:$D,3,FALSE),"")</f>
        <v/>
      </c>
      <c r="H37" s="41" t="str">
        <f t="array" aca="1" ref="H37" ca="1">IFERROR(IF(E37="","",INDEX('MAPA DE PREÇOS'!H:H,0+MATCH(ABC!E37,'MAPA DE PREÇOS'!B:B,0))),"")</f>
        <v/>
      </c>
      <c r="I37" t="str">
        <f ca="1">IF(E37="","",INDEX('MAPA DE PREÇOS'!H:H,MATCH(ABC!E37,'MAPA DE PREÇOS'!B:B,0)+1))</f>
        <v/>
      </c>
      <c r="J37" s="41" t="str">
        <f ca="1">IFERROR(IF(E37="","",INDEX('MAPA DE PREÇOS'!M:M,3+MATCH(ABC!E37,'MAPA DE PREÇOS'!B:B,0))),"")</f>
        <v/>
      </c>
      <c r="K37" s="52" t="str">
        <f t="array" aca="1" ref="K37" ca="1">IFERROR(IF(E37="","",INDEX('MAPA DE PREÇOS'!M:M,2+MATCH(ABC!E37,'MAPA DE PREÇOS'!B:B,0))),"")</f>
        <v/>
      </c>
      <c r="L37" s="53" t="str">
        <f t="array" aca="1" ref="L37" ca="1">IFERROR(IF(AND(E36&lt;&gt;"",E37=""),"TOTAL ESTIMADO",INDEX('MAPA DE PREÇOS'!M:M,0+MATCH(ABC!E37,'MAPA DE PREÇOS'!B:B,0))),"")</f>
        <v/>
      </c>
      <c r="M37" s="54" t="str">
        <f ca="1">IFERROR(IF(AND(E36&lt;&gt;"",E37=""),SUM($M$5:M36),INDEX('MAPA DE PREÇOS'!M:M,19+MATCH(ABC!E37,'MAPA DE PREÇOS'!B:B,0))),"")</f>
        <v/>
      </c>
      <c r="N37" s="90" t="str">
        <f t="shared" ca="1" si="1"/>
        <v/>
      </c>
      <c r="O37" s="90" t="str">
        <f t="shared" ca="1" si="4"/>
        <v/>
      </c>
      <c r="P37" s="54" t="str">
        <f t="shared" ca="1" si="3"/>
        <v/>
      </c>
    </row>
    <row r="38" spans="2:16" x14ac:dyDescent="0.25">
      <c r="B38" s="41">
        <v>33</v>
      </c>
      <c r="C38" s="42" t="str">
        <f ca="1">IFERROR(INDEX('MAPA DE PREÇOS'!M:M,MATCH(B38,'MAPA DE PREÇOS'!B:B,0)+19)/(SUMPRODUCT(EDITAL!I:I,EDITAL!J:J)),"")</f>
        <v/>
      </c>
      <c r="D38" s="42" t="str">
        <f t="shared" ca="1" si="2"/>
        <v/>
      </c>
      <c r="E38" s="41" t="str">
        <f t="shared" ref="E38:E69" ca="1" si="5">IFERROR(INDEX(B:B,MATCH(LARGE(D:D,ROW()-5),D:D,0)),"")</f>
        <v/>
      </c>
      <c r="F38" s="41" t="str">
        <f ca="1">IFERROR(VLOOKUP($E38,'MAPA DE PREÇOS'!$B:$D,2,FALSE),"")</f>
        <v/>
      </c>
      <c r="G38" s="41" t="str">
        <f ca="1">IFERROR(VLOOKUP($E38,'MAPA DE PREÇOS'!$B:$D,3,FALSE),"")</f>
        <v/>
      </c>
      <c r="H38" s="41" t="str">
        <f t="array" aca="1" ref="H38" ca="1">IFERROR(IF(E38="","",INDEX('MAPA DE PREÇOS'!H:H,0+MATCH(ABC!E38,'MAPA DE PREÇOS'!B:B,0))),"")</f>
        <v/>
      </c>
      <c r="I38" t="str">
        <f ca="1">IF(E38="","",INDEX('MAPA DE PREÇOS'!H:H,MATCH(ABC!E38,'MAPA DE PREÇOS'!B:B,0)+1))</f>
        <v/>
      </c>
      <c r="J38" s="41" t="str">
        <f ca="1">IFERROR(IF(E38="","",INDEX('MAPA DE PREÇOS'!M:M,3+MATCH(ABC!E38,'MAPA DE PREÇOS'!B:B,0))),"")</f>
        <v/>
      </c>
      <c r="K38" s="52" t="str">
        <f t="array" aca="1" ref="K38" ca="1">IFERROR(IF(E38="","",INDEX('MAPA DE PREÇOS'!M:M,2+MATCH(ABC!E38,'MAPA DE PREÇOS'!B:B,0))),"")</f>
        <v/>
      </c>
      <c r="L38" s="53" t="str">
        <f t="array" aca="1" ref="L38" ca="1">IFERROR(IF(AND(E37&lt;&gt;"",E38=""),"TOTAL ESTIMADO",INDEX('MAPA DE PREÇOS'!M:M,0+MATCH(ABC!E38,'MAPA DE PREÇOS'!B:B,0))),"")</f>
        <v/>
      </c>
      <c r="M38" s="54" t="str">
        <f ca="1">IFERROR(IF(AND(E37&lt;&gt;"",E38=""),SUM($M$5:M37),INDEX('MAPA DE PREÇOS'!M:M,19+MATCH(ABC!E38,'MAPA DE PREÇOS'!B:B,0))),"")</f>
        <v/>
      </c>
      <c r="N38" s="90" t="str">
        <f t="shared" ref="N38:N69" ca="1" si="6">IFERROR(VLOOKUP(E38,$B:$C,2),"")</f>
        <v/>
      </c>
      <c r="O38" s="90" t="str">
        <f t="shared" ca="1" si="4"/>
        <v/>
      </c>
      <c r="P38" s="54" t="str">
        <f t="shared" ca="1" si="3"/>
        <v/>
      </c>
    </row>
    <row r="39" spans="2:16" x14ac:dyDescent="0.25">
      <c r="B39" s="41">
        <v>34</v>
      </c>
      <c r="C39" s="42" t="str">
        <f ca="1">IFERROR(INDEX('MAPA DE PREÇOS'!M:M,MATCH(B39,'MAPA DE PREÇOS'!B:B,0)+19)/(SUMPRODUCT(EDITAL!I:I,EDITAL!J:J)),"")</f>
        <v/>
      </c>
      <c r="D39" s="42" t="str">
        <f t="shared" ca="1" si="2"/>
        <v/>
      </c>
      <c r="E39" s="41" t="str">
        <f t="shared" ca="1" si="5"/>
        <v/>
      </c>
      <c r="F39" s="41" t="str">
        <f ca="1">IFERROR(VLOOKUP($E39,'MAPA DE PREÇOS'!$B:$D,2,FALSE),"")</f>
        <v/>
      </c>
      <c r="G39" s="41" t="str">
        <f ca="1">IFERROR(VLOOKUP($E39,'MAPA DE PREÇOS'!$B:$D,3,FALSE),"")</f>
        <v/>
      </c>
      <c r="H39" s="41" t="str">
        <f t="array" aca="1" ref="H39" ca="1">IFERROR(IF(E39="","",INDEX('MAPA DE PREÇOS'!H:H,0+MATCH(ABC!E39,'MAPA DE PREÇOS'!B:B,0))),"")</f>
        <v/>
      </c>
      <c r="I39" t="str">
        <f ca="1">IF(E39="","",INDEX('MAPA DE PREÇOS'!H:H,MATCH(ABC!E39,'MAPA DE PREÇOS'!B:B,0)+1))</f>
        <v/>
      </c>
      <c r="J39" s="41" t="str">
        <f ca="1">IFERROR(IF(E39="","",INDEX('MAPA DE PREÇOS'!M:M,3+MATCH(ABC!E39,'MAPA DE PREÇOS'!B:B,0))),"")</f>
        <v/>
      </c>
      <c r="K39" s="52" t="str">
        <f t="array" aca="1" ref="K39" ca="1">IFERROR(IF(E39="","",INDEX('MAPA DE PREÇOS'!M:M,2+MATCH(ABC!E39,'MAPA DE PREÇOS'!B:B,0))),"")</f>
        <v/>
      </c>
      <c r="L39" s="53" t="str">
        <f t="array" aca="1" ref="L39" ca="1">IFERROR(IF(AND(E38&lt;&gt;"",E39=""),"TOTAL ESTIMADO",INDEX('MAPA DE PREÇOS'!M:M,0+MATCH(ABC!E39,'MAPA DE PREÇOS'!B:B,0))),"")</f>
        <v/>
      </c>
      <c r="M39" s="54" t="str">
        <f ca="1">IFERROR(IF(AND(E38&lt;&gt;"",E39=""),SUM($M$5:M38),INDEX('MAPA DE PREÇOS'!M:M,19+MATCH(ABC!E39,'MAPA DE PREÇOS'!B:B,0))),"")</f>
        <v/>
      </c>
      <c r="N39" s="90" t="str">
        <f t="shared" ca="1" si="6"/>
        <v/>
      </c>
      <c r="O39" s="90" t="str">
        <f t="shared" ca="1" si="4"/>
        <v/>
      </c>
      <c r="P39" s="54" t="str">
        <f t="shared" ca="1" si="3"/>
        <v/>
      </c>
    </row>
    <row r="40" spans="2:16" x14ac:dyDescent="0.25">
      <c r="B40" s="41">
        <v>35</v>
      </c>
      <c r="C40" s="42" t="str">
        <f ca="1">IFERROR(INDEX('MAPA DE PREÇOS'!M:M,MATCH(B40,'MAPA DE PREÇOS'!B:B,0)+19)/(SUMPRODUCT(EDITAL!I:I,EDITAL!J:J)),"")</f>
        <v/>
      </c>
      <c r="D40" s="42" t="str">
        <f t="shared" ca="1" si="2"/>
        <v/>
      </c>
      <c r="E40" s="41" t="str">
        <f t="shared" ca="1" si="5"/>
        <v/>
      </c>
      <c r="F40" s="41" t="str">
        <f ca="1">IFERROR(VLOOKUP($E40,'MAPA DE PREÇOS'!$B:$D,2,FALSE),"")</f>
        <v/>
      </c>
      <c r="G40" s="41" t="str">
        <f ca="1">IFERROR(VLOOKUP($E40,'MAPA DE PREÇOS'!$B:$D,3,FALSE),"")</f>
        <v/>
      </c>
      <c r="H40" s="41" t="str">
        <f t="array" aca="1" ref="H40" ca="1">IFERROR(IF(E40="","",INDEX('MAPA DE PREÇOS'!H:H,0+MATCH(ABC!E40,'MAPA DE PREÇOS'!B:B,0))),"")</f>
        <v/>
      </c>
      <c r="I40" t="str">
        <f ca="1">IF(E40="","",INDEX('MAPA DE PREÇOS'!H:H,MATCH(ABC!E40,'MAPA DE PREÇOS'!B:B,0)+1))</f>
        <v/>
      </c>
      <c r="J40" s="41" t="str">
        <f ca="1">IFERROR(IF(E40="","",INDEX('MAPA DE PREÇOS'!M:M,3+MATCH(ABC!E40,'MAPA DE PREÇOS'!B:B,0))),"")</f>
        <v/>
      </c>
      <c r="K40" s="52" t="str">
        <f t="array" aca="1" ref="K40" ca="1">IFERROR(IF(E40="","",INDEX('MAPA DE PREÇOS'!M:M,2+MATCH(ABC!E40,'MAPA DE PREÇOS'!B:B,0))),"")</f>
        <v/>
      </c>
      <c r="L40" s="53" t="str">
        <f t="array" aca="1" ref="L40" ca="1">IFERROR(IF(AND(E39&lt;&gt;"",E40=""),"TOTAL ESTIMADO",INDEX('MAPA DE PREÇOS'!M:M,0+MATCH(ABC!E40,'MAPA DE PREÇOS'!B:B,0))),"")</f>
        <v/>
      </c>
      <c r="M40" s="54" t="str">
        <f ca="1">IFERROR(IF(AND(E39&lt;&gt;"",E40=""),SUM($M$5:M39),INDEX('MAPA DE PREÇOS'!M:M,19+MATCH(ABC!E40,'MAPA DE PREÇOS'!B:B,0))),"")</f>
        <v/>
      </c>
      <c r="N40" s="90" t="str">
        <f t="shared" ca="1" si="6"/>
        <v/>
      </c>
      <c r="O40" s="90" t="str">
        <f t="shared" ca="1" si="4"/>
        <v/>
      </c>
      <c r="P40" s="54" t="str">
        <f t="shared" ca="1" si="3"/>
        <v/>
      </c>
    </row>
    <row r="41" spans="2:16" x14ac:dyDescent="0.25">
      <c r="B41" s="41">
        <v>36</v>
      </c>
      <c r="C41" s="42" t="str">
        <f ca="1">IFERROR(INDEX('MAPA DE PREÇOS'!M:M,MATCH(B41,'MAPA DE PREÇOS'!B:B,0)+19)/(SUMPRODUCT(EDITAL!I:I,EDITAL!J:J)),"")</f>
        <v/>
      </c>
      <c r="D41" s="42" t="str">
        <f t="shared" ca="1" si="2"/>
        <v/>
      </c>
      <c r="E41" s="41" t="str">
        <f t="shared" ca="1" si="5"/>
        <v/>
      </c>
      <c r="F41" s="41" t="str">
        <f ca="1">IFERROR(VLOOKUP($E41,'MAPA DE PREÇOS'!$B:$D,2,FALSE),"")</f>
        <v/>
      </c>
      <c r="G41" s="41" t="str">
        <f ca="1">IFERROR(VLOOKUP($E41,'MAPA DE PREÇOS'!$B:$D,3,FALSE),"")</f>
        <v/>
      </c>
      <c r="H41" s="41" t="str">
        <f t="array" aca="1" ref="H41" ca="1">IFERROR(IF(E41="","",INDEX('MAPA DE PREÇOS'!H:H,0+MATCH(ABC!E41,'MAPA DE PREÇOS'!B:B,0))),"")</f>
        <v/>
      </c>
      <c r="I41" t="str">
        <f ca="1">IF(E41="","",INDEX('MAPA DE PREÇOS'!H:H,MATCH(ABC!E41,'MAPA DE PREÇOS'!B:B,0)+1))</f>
        <v/>
      </c>
      <c r="J41" s="41" t="str">
        <f ca="1">IFERROR(IF(E41="","",INDEX('MAPA DE PREÇOS'!M:M,3+MATCH(ABC!E41,'MAPA DE PREÇOS'!B:B,0))),"")</f>
        <v/>
      </c>
      <c r="K41" s="52" t="str">
        <f t="array" aca="1" ref="K41" ca="1">IFERROR(IF(E41="","",INDEX('MAPA DE PREÇOS'!M:M,2+MATCH(ABC!E41,'MAPA DE PREÇOS'!B:B,0))),"")</f>
        <v/>
      </c>
      <c r="L41" s="53" t="str">
        <f t="array" aca="1" ref="L41" ca="1">IFERROR(IF(AND(E40&lt;&gt;"",E41=""),"TOTAL ESTIMADO",INDEX('MAPA DE PREÇOS'!M:M,0+MATCH(ABC!E41,'MAPA DE PREÇOS'!B:B,0))),"")</f>
        <v/>
      </c>
      <c r="M41" s="54" t="str">
        <f ca="1">IFERROR(IF(AND(E40&lt;&gt;"",E41=""),SUM($M$5:M40),INDEX('MAPA DE PREÇOS'!M:M,19+MATCH(ABC!E41,'MAPA DE PREÇOS'!B:B,0))),"")</f>
        <v/>
      </c>
      <c r="N41" s="90" t="str">
        <f t="shared" ca="1" si="6"/>
        <v/>
      </c>
      <c r="O41" s="90" t="str">
        <f t="shared" ca="1" si="4"/>
        <v/>
      </c>
      <c r="P41" s="54" t="str">
        <f t="shared" ca="1" si="3"/>
        <v/>
      </c>
    </row>
    <row r="42" spans="2:16" x14ac:dyDescent="0.25">
      <c r="B42" s="41">
        <v>37</v>
      </c>
      <c r="C42" s="42" t="str">
        <f ca="1">IFERROR(INDEX('MAPA DE PREÇOS'!M:M,MATCH(B42,'MAPA DE PREÇOS'!B:B,0)+19)/(SUMPRODUCT(EDITAL!I:I,EDITAL!J:J)),"")</f>
        <v/>
      </c>
      <c r="D42" s="42" t="str">
        <f t="shared" ca="1" si="2"/>
        <v/>
      </c>
      <c r="E42" s="41" t="str">
        <f t="shared" ca="1" si="5"/>
        <v/>
      </c>
      <c r="F42" s="41" t="str">
        <f ca="1">IFERROR(VLOOKUP($E42,'MAPA DE PREÇOS'!$B:$D,2,FALSE),"")</f>
        <v/>
      </c>
      <c r="G42" s="41" t="str">
        <f ca="1">IFERROR(VLOOKUP($E42,'MAPA DE PREÇOS'!$B:$D,3,FALSE),"")</f>
        <v/>
      </c>
      <c r="H42" s="41" t="str">
        <f t="array" aca="1" ref="H42" ca="1">IFERROR(IF(E42="","",INDEX('MAPA DE PREÇOS'!H:H,0+MATCH(ABC!E42,'MAPA DE PREÇOS'!B:B,0))),"")</f>
        <v/>
      </c>
      <c r="I42" t="str">
        <f ca="1">IF(E42="","",INDEX('MAPA DE PREÇOS'!H:H,MATCH(ABC!E42,'MAPA DE PREÇOS'!B:B,0)+1))</f>
        <v/>
      </c>
      <c r="J42" s="41" t="str">
        <f ca="1">IFERROR(IF(E42="","",INDEX('MAPA DE PREÇOS'!M:M,3+MATCH(ABC!E42,'MAPA DE PREÇOS'!B:B,0))),"")</f>
        <v/>
      </c>
      <c r="K42" s="52" t="str">
        <f t="array" aca="1" ref="K42" ca="1">IFERROR(IF(E42="","",INDEX('MAPA DE PREÇOS'!M:M,2+MATCH(ABC!E42,'MAPA DE PREÇOS'!B:B,0))),"")</f>
        <v/>
      </c>
      <c r="L42" s="53" t="str">
        <f t="array" aca="1" ref="L42" ca="1">IFERROR(IF(AND(E41&lt;&gt;"",E42=""),"TOTAL ESTIMADO",INDEX('MAPA DE PREÇOS'!M:M,0+MATCH(ABC!E42,'MAPA DE PREÇOS'!B:B,0))),"")</f>
        <v/>
      </c>
      <c r="M42" s="54" t="str">
        <f ca="1">IFERROR(IF(AND(E41&lt;&gt;"",E42=""),SUM($M$5:M41),INDEX('MAPA DE PREÇOS'!M:M,19+MATCH(ABC!E42,'MAPA DE PREÇOS'!B:B,0))),"")</f>
        <v/>
      </c>
      <c r="N42" s="90" t="str">
        <f t="shared" ca="1" si="6"/>
        <v/>
      </c>
      <c r="O42" s="90" t="str">
        <f t="shared" ca="1" si="4"/>
        <v/>
      </c>
      <c r="P42" s="54" t="str">
        <f t="shared" ca="1" si="3"/>
        <v/>
      </c>
    </row>
    <row r="43" spans="2:16" x14ac:dyDescent="0.25">
      <c r="B43" s="41">
        <v>38</v>
      </c>
      <c r="C43" s="42" t="str">
        <f ca="1">IFERROR(INDEX('MAPA DE PREÇOS'!M:M,MATCH(B43,'MAPA DE PREÇOS'!B:B,0)+19)/(SUMPRODUCT(EDITAL!I:I,EDITAL!J:J)),"")</f>
        <v/>
      </c>
      <c r="D43" s="42" t="str">
        <f t="shared" ca="1" si="2"/>
        <v/>
      </c>
      <c r="E43" s="41" t="str">
        <f t="shared" ca="1" si="5"/>
        <v/>
      </c>
      <c r="F43" s="41" t="str">
        <f ca="1">IFERROR(VLOOKUP($E43,'MAPA DE PREÇOS'!$B:$D,2,FALSE),"")</f>
        <v/>
      </c>
      <c r="G43" s="41" t="str">
        <f ca="1">IFERROR(VLOOKUP($E43,'MAPA DE PREÇOS'!$B:$D,3,FALSE),"")</f>
        <v/>
      </c>
      <c r="H43" s="41" t="str">
        <f t="array" aca="1" ref="H43" ca="1">IFERROR(IF(E43="","",INDEX('MAPA DE PREÇOS'!H:H,0+MATCH(ABC!E43,'MAPA DE PREÇOS'!B:B,0))),"")</f>
        <v/>
      </c>
      <c r="I43" t="str">
        <f ca="1">IF(E43="","",INDEX('MAPA DE PREÇOS'!H:H,MATCH(ABC!E43,'MAPA DE PREÇOS'!B:B,0)+1))</f>
        <v/>
      </c>
      <c r="J43" s="41" t="str">
        <f ca="1">IFERROR(IF(E43="","",INDEX('MAPA DE PREÇOS'!M:M,3+MATCH(ABC!E43,'MAPA DE PREÇOS'!B:B,0))),"")</f>
        <v/>
      </c>
      <c r="K43" s="52" t="str">
        <f t="array" aca="1" ref="K43" ca="1">IFERROR(IF(E43="","",INDEX('MAPA DE PREÇOS'!M:M,2+MATCH(ABC!E43,'MAPA DE PREÇOS'!B:B,0))),"")</f>
        <v/>
      </c>
      <c r="L43" s="53" t="str">
        <f t="array" aca="1" ref="L43" ca="1">IFERROR(IF(AND(E42&lt;&gt;"",E43=""),"TOTAL ESTIMADO",INDEX('MAPA DE PREÇOS'!M:M,0+MATCH(ABC!E43,'MAPA DE PREÇOS'!B:B,0))),"")</f>
        <v/>
      </c>
      <c r="M43" s="54" t="str">
        <f ca="1">IFERROR(IF(AND(E42&lt;&gt;"",E43=""),SUM($M$5:M42),INDEX('MAPA DE PREÇOS'!M:M,19+MATCH(ABC!E43,'MAPA DE PREÇOS'!B:B,0))),"")</f>
        <v/>
      </c>
      <c r="N43" s="90" t="str">
        <f t="shared" ca="1" si="6"/>
        <v/>
      </c>
      <c r="O43" s="90" t="str">
        <f t="shared" ca="1" si="4"/>
        <v/>
      </c>
      <c r="P43" s="54" t="str">
        <f t="shared" ca="1" si="3"/>
        <v/>
      </c>
    </row>
    <row r="44" spans="2:16" x14ac:dyDescent="0.25">
      <c r="B44" s="41">
        <v>39</v>
      </c>
      <c r="C44" s="42" t="str">
        <f ca="1">IFERROR(INDEX('MAPA DE PREÇOS'!M:M,MATCH(B44,'MAPA DE PREÇOS'!B:B,0)+19)/(SUMPRODUCT(EDITAL!I:I,EDITAL!J:J)),"")</f>
        <v/>
      </c>
      <c r="D44" s="42" t="str">
        <f t="shared" ca="1" si="2"/>
        <v/>
      </c>
      <c r="E44" s="41" t="str">
        <f t="shared" ca="1" si="5"/>
        <v/>
      </c>
      <c r="F44" s="41" t="str">
        <f ca="1">IFERROR(VLOOKUP($E44,'MAPA DE PREÇOS'!$B:$D,2,FALSE),"")</f>
        <v/>
      </c>
      <c r="G44" s="41" t="str">
        <f ca="1">IFERROR(VLOOKUP($E44,'MAPA DE PREÇOS'!$B:$D,3,FALSE),"")</f>
        <v/>
      </c>
      <c r="H44" s="41" t="str">
        <f t="array" aca="1" ref="H44" ca="1">IFERROR(IF(E44="","",INDEX('MAPA DE PREÇOS'!H:H,0+MATCH(ABC!E44,'MAPA DE PREÇOS'!B:B,0))),"")</f>
        <v/>
      </c>
      <c r="I44" t="str">
        <f ca="1">IF(E44="","",INDEX('MAPA DE PREÇOS'!H:H,MATCH(ABC!E44,'MAPA DE PREÇOS'!B:B,0)+1))</f>
        <v/>
      </c>
      <c r="J44" s="41" t="str">
        <f ca="1">IFERROR(IF(E44="","",INDEX('MAPA DE PREÇOS'!M:M,3+MATCH(ABC!E44,'MAPA DE PREÇOS'!B:B,0))),"")</f>
        <v/>
      </c>
      <c r="K44" s="52" t="str">
        <f t="array" aca="1" ref="K44" ca="1">IFERROR(IF(E44="","",INDEX('MAPA DE PREÇOS'!M:M,2+MATCH(ABC!E44,'MAPA DE PREÇOS'!B:B,0))),"")</f>
        <v/>
      </c>
      <c r="L44" s="53" t="str">
        <f t="array" aca="1" ref="L44" ca="1">IFERROR(IF(AND(E43&lt;&gt;"",E44=""),"TOTAL ESTIMADO",INDEX('MAPA DE PREÇOS'!M:M,0+MATCH(ABC!E44,'MAPA DE PREÇOS'!B:B,0))),"")</f>
        <v/>
      </c>
      <c r="M44" s="54" t="str">
        <f ca="1">IFERROR(IF(AND(E43&lt;&gt;"",E44=""),SUM($M$5:M43),INDEX('MAPA DE PREÇOS'!M:M,19+MATCH(ABC!E44,'MAPA DE PREÇOS'!B:B,0))),"")</f>
        <v/>
      </c>
      <c r="N44" s="90" t="str">
        <f t="shared" ca="1" si="6"/>
        <v/>
      </c>
      <c r="O44" s="90" t="str">
        <f t="shared" ca="1" si="4"/>
        <v/>
      </c>
      <c r="P44" s="54" t="str">
        <f t="shared" ca="1" si="3"/>
        <v/>
      </c>
    </row>
    <row r="45" spans="2:16" x14ac:dyDescent="0.25">
      <c r="B45" s="41">
        <v>40</v>
      </c>
      <c r="C45" s="42" t="str">
        <f ca="1">IFERROR(INDEX('MAPA DE PREÇOS'!M:M,MATCH(B45,'MAPA DE PREÇOS'!B:B,0)+19)/(SUMPRODUCT(EDITAL!I:I,EDITAL!J:J)),"")</f>
        <v/>
      </c>
      <c r="D45" s="42" t="str">
        <f t="shared" ca="1" si="2"/>
        <v/>
      </c>
      <c r="E45" s="41" t="str">
        <f t="shared" ca="1" si="5"/>
        <v/>
      </c>
      <c r="F45" s="41" t="str">
        <f ca="1">IFERROR(VLOOKUP($E45,'MAPA DE PREÇOS'!$B:$D,2,FALSE),"")</f>
        <v/>
      </c>
      <c r="G45" s="41" t="str">
        <f ca="1">IFERROR(VLOOKUP($E45,'MAPA DE PREÇOS'!$B:$D,3,FALSE),"")</f>
        <v/>
      </c>
      <c r="H45" s="41" t="str">
        <f t="array" aca="1" ref="H45" ca="1">IFERROR(IF(E45="","",INDEX('MAPA DE PREÇOS'!H:H,0+MATCH(ABC!E45,'MAPA DE PREÇOS'!B:B,0))),"")</f>
        <v/>
      </c>
      <c r="I45" t="str">
        <f ca="1">IF(E45="","",INDEX('MAPA DE PREÇOS'!H:H,MATCH(ABC!E45,'MAPA DE PREÇOS'!B:B,0)+1))</f>
        <v/>
      </c>
      <c r="J45" s="41" t="str">
        <f ca="1">IFERROR(IF(E45="","",INDEX('MAPA DE PREÇOS'!M:M,3+MATCH(ABC!E45,'MAPA DE PREÇOS'!B:B,0))),"")</f>
        <v/>
      </c>
      <c r="K45" s="52" t="str">
        <f t="array" aca="1" ref="K45" ca="1">IFERROR(IF(E45="","",INDEX('MAPA DE PREÇOS'!M:M,2+MATCH(ABC!E45,'MAPA DE PREÇOS'!B:B,0))),"")</f>
        <v/>
      </c>
      <c r="L45" s="53" t="str">
        <f t="array" aca="1" ref="L45" ca="1">IFERROR(IF(AND(E44&lt;&gt;"",E45=""),"TOTAL ESTIMADO",INDEX('MAPA DE PREÇOS'!M:M,0+MATCH(ABC!E45,'MAPA DE PREÇOS'!B:B,0))),"")</f>
        <v/>
      </c>
      <c r="M45" s="54" t="str">
        <f ca="1">IFERROR(IF(AND(E44&lt;&gt;"",E45=""),SUM($M$5:M44),INDEX('MAPA DE PREÇOS'!M:M,19+MATCH(ABC!E45,'MAPA DE PREÇOS'!B:B,0))),"")</f>
        <v/>
      </c>
      <c r="N45" s="90" t="str">
        <f t="shared" ca="1" si="6"/>
        <v/>
      </c>
      <c r="O45" s="90" t="str">
        <f t="shared" ca="1" si="4"/>
        <v/>
      </c>
      <c r="P45" s="54" t="str">
        <f t="shared" ca="1" si="3"/>
        <v/>
      </c>
    </row>
    <row r="46" spans="2:16" x14ac:dyDescent="0.25">
      <c r="B46" s="41">
        <v>41</v>
      </c>
      <c r="C46" s="42" t="str">
        <f ca="1">IFERROR(INDEX('MAPA DE PREÇOS'!M:M,MATCH(B46,'MAPA DE PREÇOS'!B:B,0)+19)/(SUMPRODUCT(EDITAL!I:I,EDITAL!J:J)),"")</f>
        <v/>
      </c>
      <c r="D46" s="42" t="str">
        <f t="shared" ca="1" si="2"/>
        <v/>
      </c>
      <c r="E46" s="41" t="str">
        <f t="shared" ca="1" si="5"/>
        <v/>
      </c>
      <c r="F46" s="41" t="str">
        <f ca="1">IFERROR(VLOOKUP($E46,'MAPA DE PREÇOS'!$B:$D,2,FALSE),"")</f>
        <v/>
      </c>
      <c r="G46" s="41" t="str">
        <f ca="1">IFERROR(VLOOKUP($E46,'MAPA DE PREÇOS'!$B:$D,3,FALSE),"")</f>
        <v/>
      </c>
      <c r="H46" s="41" t="str">
        <f t="array" aca="1" ref="H46" ca="1">IFERROR(IF(E46="","",INDEX('MAPA DE PREÇOS'!H:H,0+MATCH(ABC!E46,'MAPA DE PREÇOS'!B:B,0))),"")</f>
        <v/>
      </c>
      <c r="I46" t="str">
        <f ca="1">IF(E46="","",INDEX('MAPA DE PREÇOS'!H:H,MATCH(ABC!E46,'MAPA DE PREÇOS'!B:B,0)+1))</f>
        <v/>
      </c>
      <c r="J46" s="41" t="str">
        <f ca="1">IFERROR(IF(E46="","",INDEX('MAPA DE PREÇOS'!M:M,3+MATCH(ABC!E46,'MAPA DE PREÇOS'!B:B,0))),"")</f>
        <v/>
      </c>
      <c r="K46" s="52" t="str">
        <f t="array" aca="1" ref="K46" ca="1">IFERROR(IF(E46="","",INDEX('MAPA DE PREÇOS'!M:M,2+MATCH(ABC!E46,'MAPA DE PREÇOS'!B:B,0))),"")</f>
        <v/>
      </c>
      <c r="L46" s="53" t="str">
        <f t="array" aca="1" ref="L46" ca="1">IFERROR(IF(AND(E45&lt;&gt;"",E46=""),"TOTAL ESTIMADO",INDEX('MAPA DE PREÇOS'!M:M,0+MATCH(ABC!E46,'MAPA DE PREÇOS'!B:B,0))),"")</f>
        <v/>
      </c>
      <c r="M46" s="54" t="str">
        <f ca="1">IFERROR(IF(AND(E45&lt;&gt;"",E46=""),SUM($M$5:M45),INDEX('MAPA DE PREÇOS'!M:M,19+MATCH(ABC!E46,'MAPA DE PREÇOS'!B:B,0))),"")</f>
        <v/>
      </c>
      <c r="N46" s="90" t="str">
        <f t="shared" ca="1" si="6"/>
        <v/>
      </c>
      <c r="O46" s="90" t="str">
        <f t="shared" ca="1" si="4"/>
        <v/>
      </c>
      <c r="P46" s="54" t="str">
        <f t="shared" ca="1" si="3"/>
        <v/>
      </c>
    </row>
    <row r="47" spans="2:16" x14ac:dyDescent="0.25">
      <c r="B47" s="41">
        <v>42</v>
      </c>
      <c r="C47" s="42" t="str">
        <f ca="1">IFERROR(INDEX('MAPA DE PREÇOS'!M:M,MATCH(B47,'MAPA DE PREÇOS'!B:B,0)+19)/(SUMPRODUCT(EDITAL!I:I,EDITAL!J:J)),"")</f>
        <v/>
      </c>
      <c r="D47" s="42" t="str">
        <f t="shared" ca="1" si="2"/>
        <v/>
      </c>
      <c r="E47" s="41" t="str">
        <f t="shared" ca="1" si="5"/>
        <v/>
      </c>
      <c r="F47" s="41" t="str">
        <f ca="1">IFERROR(VLOOKUP($E47,'MAPA DE PREÇOS'!$B:$D,2,FALSE),"")</f>
        <v/>
      </c>
      <c r="G47" s="41" t="str">
        <f ca="1">IFERROR(VLOOKUP($E47,'MAPA DE PREÇOS'!$B:$D,3,FALSE),"")</f>
        <v/>
      </c>
      <c r="H47" s="41" t="str">
        <f t="array" aca="1" ref="H47" ca="1">IFERROR(IF(E47="","",INDEX('MAPA DE PREÇOS'!H:H,0+MATCH(ABC!E47,'MAPA DE PREÇOS'!B:B,0))),"")</f>
        <v/>
      </c>
      <c r="I47" t="str">
        <f ca="1">IF(E47="","",INDEX('MAPA DE PREÇOS'!H:H,MATCH(ABC!E47,'MAPA DE PREÇOS'!B:B,0)+1))</f>
        <v/>
      </c>
      <c r="J47" s="41" t="str">
        <f ca="1">IFERROR(IF(E47="","",INDEX('MAPA DE PREÇOS'!M:M,3+MATCH(ABC!E47,'MAPA DE PREÇOS'!B:B,0))),"")</f>
        <v/>
      </c>
      <c r="K47" s="52" t="str">
        <f t="array" aca="1" ref="K47" ca="1">IFERROR(IF(E47="","",INDEX('MAPA DE PREÇOS'!M:M,2+MATCH(ABC!E47,'MAPA DE PREÇOS'!B:B,0))),"")</f>
        <v/>
      </c>
      <c r="L47" s="53" t="str">
        <f t="array" aca="1" ref="L47" ca="1">IFERROR(IF(AND(E46&lt;&gt;"",E47=""),"TOTAL ESTIMADO",INDEX('MAPA DE PREÇOS'!M:M,0+MATCH(ABC!E47,'MAPA DE PREÇOS'!B:B,0))),"")</f>
        <v/>
      </c>
      <c r="M47" s="54" t="str">
        <f ca="1">IFERROR(IF(AND(E46&lt;&gt;"",E47=""),SUM($M$5:M46),INDEX('MAPA DE PREÇOS'!M:M,19+MATCH(ABC!E47,'MAPA DE PREÇOS'!B:B,0))),"")</f>
        <v/>
      </c>
      <c r="N47" s="90" t="str">
        <f t="shared" ca="1" si="6"/>
        <v/>
      </c>
      <c r="O47" s="90" t="str">
        <f t="shared" ca="1" si="4"/>
        <v/>
      </c>
      <c r="P47" s="54" t="str">
        <f t="shared" ca="1" si="3"/>
        <v/>
      </c>
    </row>
    <row r="48" spans="2:16" x14ac:dyDescent="0.25">
      <c r="B48" s="41">
        <v>43</v>
      </c>
      <c r="C48" s="42" t="str">
        <f ca="1">IFERROR(INDEX('MAPA DE PREÇOS'!M:M,MATCH(B48,'MAPA DE PREÇOS'!B:B,0)+19)/(SUMPRODUCT(EDITAL!I:I,EDITAL!J:J)),"")</f>
        <v/>
      </c>
      <c r="D48" s="42" t="str">
        <f t="shared" ca="1" si="2"/>
        <v/>
      </c>
      <c r="E48" s="41" t="str">
        <f t="shared" ca="1" si="5"/>
        <v/>
      </c>
      <c r="F48" s="41" t="str">
        <f ca="1">IFERROR(VLOOKUP($E48,'MAPA DE PREÇOS'!$B:$D,2,FALSE),"")</f>
        <v/>
      </c>
      <c r="G48" s="41" t="str">
        <f ca="1">IFERROR(VLOOKUP($E48,'MAPA DE PREÇOS'!$B:$D,3,FALSE),"")</f>
        <v/>
      </c>
      <c r="H48" s="41" t="str">
        <f t="array" aca="1" ref="H48" ca="1">IFERROR(IF(E48="","",INDEX('MAPA DE PREÇOS'!H:H,0+MATCH(ABC!E48,'MAPA DE PREÇOS'!B:B,0))),"")</f>
        <v/>
      </c>
      <c r="I48" t="str">
        <f ca="1">IF(E48="","",INDEX('MAPA DE PREÇOS'!H:H,MATCH(ABC!E48,'MAPA DE PREÇOS'!B:B,0)+1))</f>
        <v/>
      </c>
      <c r="J48" s="41" t="str">
        <f ca="1">IFERROR(IF(E48="","",INDEX('MAPA DE PREÇOS'!M:M,3+MATCH(ABC!E48,'MAPA DE PREÇOS'!B:B,0))),"")</f>
        <v/>
      </c>
      <c r="K48" s="52" t="str">
        <f t="array" aca="1" ref="K48" ca="1">IFERROR(IF(E48="","",INDEX('MAPA DE PREÇOS'!M:M,2+MATCH(ABC!E48,'MAPA DE PREÇOS'!B:B,0))),"")</f>
        <v/>
      </c>
      <c r="L48" s="53" t="str">
        <f t="array" aca="1" ref="L48" ca="1">IFERROR(IF(AND(E47&lt;&gt;"",E48=""),"TOTAL ESTIMADO",INDEX('MAPA DE PREÇOS'!M:M,0+MATCH(ABC!E48,'MAPA DE PREÇOS'!B:B,0))),"")</f>
        <v/>
      </c>
      <c r="M48" s="54" t="str">
        <f ca="1">IFERROR(IF(AND(E47&lt;&gt;"",E48=""),SUM($M$5:M47),INDEX('MAPA DE PREÇOS'!M:M,19+MATCH(ABC!E48,'MAPA DE PREÇOS'!B:B,0))),"")</f>
        <v/>
      </c>
      <c r="N48" s="90" t="str">
        <f t="shared" ca="1" si="6"/>
        <v/>
      </c>
      <c r="O48" s="90" t="str">
        <f t="shared" ca="1" si="4"/>
        <v/>
      </c>
      <c r="P48" s="54" t="str">
        <f t="shared" ca="1" si="3"/>
        <v/>
      </c>
    </row>
    <row r="49" spans="2:16" x14ac:dyDescent="0.25">
      <c r="B49" s="41">
        <v>44</v>
      </c>
      <c r="C49" s="42" t="str">
        <f ca="1">IFERROR(INDEX('MAPA DE PREÇOS'!M:M,MATCH(B49,'MAPA DE PREÇOS'!B:B,0)+19)/(SUMPRODUCT(EDITAL!I:I,EDITAL!J:J)),"")</f>
        <v/>
      </c>
      <c r="D49" s="42" t="str">
        <f t="shared" ca="1" si="2"/>
        <v/>
      </c>
      <c r="E49" s="41" t="str">
        <f t="shared" ca="1" si="5"/>
        <v/>
      </c>
      <c r="F49" s="41" t="str">
        <f ca="1">IFERROR(VLOOKUP($E49,'MAPA DE PREÇOS'!$B:$D,2,FALSE),"")</f>
        <v/>
      </c>
      <c r="G49" s="41" t="str">
        <f ca="1">IFERROR(VLOOKUP($E49,'MAPA DE PREÇOS'!$B:$D,3,FALSE),"")</f>
        <v/>
      </c>
      <c r="H49" s="41" t="str">
        <f t="array" aca="1" ref="H49" ca="1">IFERROR(IF(E49="","",INDEX('MAPA DE PREÇOS'!H:H,0+MATCH(ABC!E49,'MAPA DE PREÇOS'!B:B,0))),"")</f>
        <v/>
      </c>
      <c r="I49" t="str">
        <f ca="1">IF(E49="","",INDEX('MAPA DE PREÇOS'!H:H,MATCH(ABC!E49,'MAPA DE PREÇOS'!B:B,0)+1))</f>
        <v/>
      </c>
      <c r="J49" s="41" t="str">
        <f ca="1">IFERROR(IF(E49="","",INDEX('MAPA DE PREÇOS'!M:M,3+MATCH(ABC!E49,'MAPA DE PREÇOS'!B:B,0))),"")</f>
        <v/>
      </c>
      <c r="K49" s="52" t="str">
        <f t="array" aca="1" ref="K49" ca="1">IFERROR(IF(E49="","",INDEX('MAPA DE PREÇOS'!M:M,2+MATCH(ABC!E49,'MAPA DE PREÇOS'!B:B,0))),"")</f>
        <v/>
      </c>
      <c r="L49" s="53" t="str">
        <f t="array" aca="1" ref="L49" ca="1">IFERROR(IF(AND(E48&lt;&gt;"",E49=""),"TOTAL ESTIMADO",INDEX('MAPA DE PREÇOS'!M:M,0+MATCH(ABC!E49,'MAPA DE PREÇOS'!B:B,0))),"")</f>
        <v/>
      </c>
      <c r="M49" s="54" t="str">
        <f ca="1">IFERROR(IF(AND(E48&lt;&gt;"",E49=""),SUM($M$5:M48),INDEX('MAPA DE PREÇOS'!M:M,19+MATCH(ABC!E49,'MAPA DE PREÇOS'!B:B,0))),"")</f>
        <v/>
      </c>
      <c r="N49" s="90" t="str">
        <f t="shared" ca="1" si="6"/>
        <v/>
      </c>
      <c r="O49" s="90" t="str">
        <f t="shared" ca="1" si="4"/>
        <v/>
      </c>
      <c r="P49" s="54" t="str">
        <f t="shared" ca="1" si="3"/>
        <v/>
      </c>
    </row>
    <row r="50" spans="2:16" x14ac:dyDescent="0.25">
      <c r="B50" s="41">
        <v>45</v>
      </c>
      <c r="C50" s="42" t="str">
        <f ca="1">IFERROR(INDEX('MAPA DE PREÇOS'!M:M,MATCH(B50,'MAPA DE PREÇOS'!B:B,0)+19)/(SUMPRODUCT(EDITAL!I:I,EDITAL!J:J)),"")</f>
        <v/>
      </c>
      <c r="D50" s="42" t="str">
        <f t="shared" ca="1" si="2"/>
        <v/>
      </c>
      <c r="E50" s="41" t="str">
        <f t="shared" ca="1" si="5"/>
        <v/>
      </c>
      <c r="F50" s="41" t="str">
        <f ca="1">IFERROR(VLOOKUP($E50,'MAPA DE PREÇOS'!$B:$D,2,FALSE),"")</f>
        <v/>
      </c>
      <c r="G50" s="41" t="str">
        <f ca="1">IFERROR(VLOOKUP($E50,'MAPA DE PREÇOS'!$B:$D,3,FALSE),"")</f>
        <v/>
      </c>
      <c r="H50" s="41" t="str">
        <f t="array" aca="1" ref="H50" ca="1">IFERROR(IF(E50="","",INDEX('MAPA DE PREÇOS'!H:H,0+MATCH(ABC!E50,'MAPA DE PREÇOS'!B:B,0))),"")</f>
        <v/>
      </c>
      <c r="I50" t="str">
        <f ca="1">IF(E50="","",INDEX('MAPA DE PREÇOS'!H:H,MATCH(ABC!E50,'MAPA DE PREÇOS'!B:B,0)+1))</f>
        <v/>
      </c>
      <c r="J50" s="41" t="str">
        <f ca="1">IFERROR(IF(E50="","",INDEX('MAPA DE PREÇOS'!M:M,3+MATCH(ABC!E50,'MAPA DE PREÇOS'!B:B,0))),"")</f>
        <v/>
      </c>
      <c r="K50" s="52" t="str">
        <f t="array" aca="1" ref="K50" ca="1">IFERROR(IF(E50="","",INDEX('MAPA DE PREÇOS'!M:M,2+MATCH(ABC!E50,'MAPA DE PREÇOS'!B:B,0))),"")</f>
        <v/>
      </c>
      <c r="L50" s="53" t="str">
        <f t="array" aca="1" ref="L50" ca="1">IFERROR(IF(AND(E49&lt;&gt;"",E50=""),"TOTAL ESTIMADO",INDEX('MAPA DE PREÇOS'!M:M,0+MATCH(ABC!E50,'MAPA DE PREÇOS'!B:B,0))),"")</f>
        <v/>
      </c>
      <c r="M50" s="54" t="str">
        <f ca="1">IFERROR(IF(AND(E49&lt;&gt;"",E50=""),SUM($M$5:M49),INDEX('MAPA DE PREÇOS'!M:M,19+MATCH(ABC!E50,'MAPA DE PREÇOS'!B:B,0))),"")</f>
        <v/>
      </c>
      <c r="N50" s="90" t="str">
        <f t="shared" ca="1" si="6"/>
        <v/>
      </c>
      <c r="O50" s="90" t="str">
        <f t="shared" ca="1" si="4"/>
        <v/>
      </c>
      <c r="P50" s="54" t="str">
        <f t="shared" ca="1" si="3"/>
        <v/>
      </c>
    </row>
    <row r="51" spans="2:16" x14ac:dyDescent="0.25">
      <c r="B51" s="41">
        <v>46</v>
      </c>
      <c r="C51" s="42" t="str">
        <f ca="1">IFERROR(INDEX('MAPA DE PREÇOS'!M:M,MATCH(B51,'MAPA DE PREÇOS'!B:B,0)+19)/(SUMPRODUCT(EDITAL!I:I,EDITAL!J:J)),"")</f>
        <v/>
      </c>
      <c r="D51" s="42" t="str">
        <f t="shared" ca="1" si="2"/>
        <v/>
      </c>
      <c r="E51" s="41" t="str">
        <f t="shared" ca="1" si="5"/>
        <v/>
      </c>
      <c r="F51" s="41" t="str">
        <f ca="1">IFERROR(VLOOKUP($E51,'MAPA DE PREÇOS'!$B:$D,2,FALSE),"")</f>
        <v/>
      </c>
      <c r="G51" s="41" t="str">
        <f ca="1">IFERROR(VLOOKUP($E51,'MAPA DE PREÇOS'!$B:$D,3,FALSE),"")</f>
        <v/>
      </c>
      <c r="H51" s="41" t="str">
        <f t="array" aca="1" ref="H51" ca="1">IFERROR(IF(E51="","",INDEX('MAPA DE PREÇOS'!H:H,0+MATCH(ABC!E51,'MAPA DE PREÇOS'!B:B,0))),"")</f>
        <v/>
      </c>
      <c r="I51" t="str">
        <f ca="1">IF(E51="","",INDEX('MAPA DE PREÇOS'!H:H,MATCH(ABC!E51,'MAPA DE PREÇOS'!B:B,0)+1))</f>
        <v/>
      </c>
      <c r="J51" s="41" t="str">
        <f ca="1">IFERROR(IF(E51="","",INDEX('MAPA DE PREÇOS'!M:M,3+MATCH(ABC!E51,'MAPA DE PREÇOS'!B:B,0))),"")</f>
        <v/>
      </c>
      <c r="K51" s="52" t="str">
        <f t="array" aca="1" ref="K51" ca="1">IFERROR(IF(E51="","",INDEX('MAPA DE PREÇOS'!M:M,2+MATCH(ABC!E51,'MAPA DE PREÇOS'!B:B,0))),"")</f>
        <v/>
      </c>
      <c r="L51" s="53" t="str">
        <f t="array" aca="1" ref="L51" ca="1">IFERROR(IF(AND(E50&lt;&gt;"",E51=""),"TOTAL ESTIMADO",INDEX('MAPA DE PREÇOS'!M:M,0+MATCH(ABC!E51,'MAPA DE PREÇOS'!B:B,0))),"")</f>
        <v/>
      </c>
      <c r="M51" s="54" t="str">
        <f ca="1">IFERROR(IF(AND(E50&lt;&gt;"",E51=""),SUM($M$5:M50),INDEX('MAPA DE PREÇOS'!M:M,19+MATCH(ABC!E51,'MAPA DE PREÇOS'!B:B,0))),"")</f>
        <v/>
      </c>
      <c r="N51" s="90" t="str">
        <f t="shared" ca="1" si="6"/>
        <v/>
      </c>
      <c r="O51" s="90" t="str">
        <f t="shared" ca="1" si="4"/>
        <v/>
      </c>
      <c r="P51" s="54" t="str">
        <f t="shared" ca="1" si="3"/>
        <v/>
      </c>
    </row>
    <row r="52" spans="2:16" x14ac:dyDescent="0.25">
      <c r="B52" s="41">
        <v>47</v>
      </c>
      <c r="C52" s="42" t="str">
        <f ca="1">IFERROR(INDEX('MAPA DE PREÇOS'!M:M,MATCH(B52,'MAPA DE PREÇOS'!B:B,0)+19)/(SUMPRODUCT(EDITAL!I:I,EDITAL!J:J)),"")</f>
        <v/>
      </c>
      <c r="D52" s="42" t="str">
        <f t="shared" ca="1" si="2"/>
        <v/>
      </c>
      <c r="E52" s="41" t="str">
        <f t="shared" ca="1" si="5"/>
        <v/>
      </c>
      <c r="F52" s="41" t="str">
        <f ca="1">IFERROR(VLOOKUP($E52,'MAPA DE PREÇOS'!$B:$D,2,FALSE),"")</f>
        <v/>
      </c>
      <c r="G52" s="41" t="str">
        <f ca="1">IFERROR(VLOOKUP($E52,'MAPA DE PREÇOS'!$B:$D,3,FALSE),"")</f>
        <v/>
      </c>
      <c r="H52" s="41" t="str">
        <f t="array" aca="1" ref="H52" ca="1">IFERROR(IF(E52="","",INDEX('MAPA DE PREÇOS'!H:H,0+MATCH(ABC!E52,'MAPA DE PREÇOS'!B:B,0))),"")</f>
        <v/>
      </c>
      <c r="I52" t="str">
        <f ca="1">IF(E52="","",INDEX('MAPA DE PREÇOS'!H:H,MATCH(ABC!E52,'MAPA DE PREÇOS'!B:B,0)+1))</f>
        <v/>
      </c>
      <c r="J52" s="41" t="str">
        <f ca="1">IFERROR(IF(E52="","",INDEX('MAPA DE PREÇOS'!M:M,3+MATCH(ABC!E52,'MAPA DE PREÇOS'!B:B,0))),"")</f>
        <v/>
      </c>
      <c r="K52" s="52" t="str">
        <f t="array" aca="1" ref="K52" ca="1">IFERROR(IF(E52="","",INDEX('MAPA DE PREÇOS'!M:M,2+MATCH(ABC!E52,'MAPA DE PREÇOS'!B:B,0))),"")</f>
        <v/>
      </c>
      <c r="L52" s="53" t="str">
        <f t="array" aca="1" ref="L52" ca="1">IFERROR(IF(AND(E51&lt;&gt;"",E52=""),"TOTAL ESTIMADO",INDEX('MAPA DE PREÇOS'!M:M,0+MATCH(ABC!E52,'MAPA DE PREÇOS'!B:B,0))),"")</f>
        <v/>
      </c>
      <c r="M52" s="54" t="str">
        <f ca="1">IFERROR(IF(AND(E51&lt;&gt;"",E52=""),SUM($M$5:M51),INDEX('MAPA DE PREÇOS'!M:M,19+MATCH(ABC!E52,'MAPA DE PREÇOS'!B:B,0))),"")</f>
        <v/>
      </c>
      <c r="N52" s="90" t="str">
        <f t="shared" ca="1" si="6"/>
        <v/>
      </c>
      <c r="O52" s="90" t="str">
        <f t="shared" ca="1" si="4"/>
        <v/>
      </c>
      <c r="P52" s="54" t="str">
        <f t="shared" ca="1" si="3"/>
        <v/>
      </c>
    </row>
    <row r="53" spans="2:16" x14ac:dyDescent="0.25">
      <c r="B53" s="41">
        <v>48</v>
      </c>
      <c r="C53" s="42" t="str">
        <f ca="1">IFERROR(INDEX('MAPA DE PREÇOS'!M:M,MATCH(B53,'MAPA DE PREÇOS'!B:B,0)+19)/(SUMPRODUCT(EDITAL!I:I,EDITAL!J:J)),"")</f>
        <v/>
      </c>
      <c r="D53" s="42" t="str">
        <f t="shared" ca="1" si="2"/>
        <v/>
      </c>
      <c r="E53" s="41" t="str">
        <f t="shared" ca="1" si="5"/>
        <v/>
      </c>
      <c r="F53" s="41" t="str">
        <f ca="1">IFERROR(VLOOKUP($E53,'MAPA DE PREÇOS'!$B:$D,2,FALSE),"")</f>
        <v/>
      </c>
      <c r="G53" s="41" t="str">
        <f ca="1">IFERROR(VLOOKUP($E53,'MAPA DE PREÇOS'!$B:$D,3,FALSE),"")</f>
        <v/>
      </c>
      <c r="H53" s="41" t="str">
        <f t="array" aca="1" ref="H53" ca="1">IFERROR(IF(E53="","",INDEX('MAPA DE PREÇOS'!H:H,0+MATCH(ABC!E53,'MAPA DE PREÇOS'!B:B,0))),"")</f>
        <v/>
      </c>
      <c r="I53" t="str">
        <f ca="1">IF(E53="","",INDEX('MAPA DE PREÇOS'!H:H,MATCH(ABC!E53,'MAPA DE PREÇOS'!B:B,0)+1))</f>
        <v/>
      </c>
      <c r="J53" s="41" t="str">
        <f ca="1">IFERROR(IF(E53="","",INDEX('MAPA DE PREÇOS'!M:M,3+MATCH(ABC!E53,'MAPA DE PREÇOS'!B:B,0))),"")</f>
        <v/>
      </c>
      <c r="K53" s="52" t="str">
        <f t="array" aca="1" ref="K53" ca="1">IFERROR(IF(E53="","",INDEX('MAPA DE PREÇOS'!M:M,2+MATCH(ABC!E53,'MAPA DE PREÇOS'!B:B,0))),"")</f>
        <v/>
      </c>
      <c r="L53" s="53" t="str">
        <f t="array" aca="1" ref="L53" ca="1">IFERROR(IF(AND(E52&lt;&gt;"",E53=""),"TOTAL ESTIMADO",INDEX('MAPA DE PREÇOS'!M:M,0+MATCH(ABC!E53,'MAPA DE PREÇOS'!B:B,0))),"")</f>
        <v/>
      </c>
      <c r="M53" s="54" t="str">
        <f ca="1">IFERROR(IF(AND(E52&lt;&gt;"",E53=""),SUM($M$5:M52),INDEX('MAPA DE PREÇOS'!M:M,19+MATCH(ABC!E53,'MAPA DE PREÇOS'!B:B,0))),"")</f>
        <v/>
      </c>
      <c r="N53" s="90" t="str">
        <f t="shared" ca="1" si="6"/>
        <v/>
      </c>
      <c r="O53" s="90" t="str">
        <f t="shared" ca="1" si="4"/>
        <v/>
      </c>
      <c r="P53" s="54" t="str">
        <f t="shared" ca="1" si="3"/>
        <v/>
      </c>
    </row>
    <row r="54" spans="2:16" x14ac:dyDescent="0.25">
      <c r="B54" s="41">
        <v>49</v>
      </c>
      <c r="C54" s="42" t="str">
        <f ca="1">IFERROR(INDEX('MAPA DE PREÇOS'!M:M,MATCH(B54,'MAPA DE PREÇOS'!B:B,0)+19)/(SUMPRODUCT(EDITAL!I:I,EDITAL!J:J)),"")</f>
        <v/>
      </c>
      <c r="D54" s="42" t="str">
        <f t="shared" ca="1" si="2"/>
        <v/>
      </c>
      <c r="E54" s="41" t="str">
        <f t="shared" ca="1" si="5"/>
        <v/>
      </c>
      <c r="F54" s="41" t="str">
        <f ca="1">IFERROR(VLOOKUP($E54,'MAPA DE PREÇOS'!$B:$D,2,FALSE),"")</f>
        <v/>
      </c>
      <c r="G54" s="41" t="str">
        <f ca="1">IFERROR(VLOOKUP($E54,'MAPA DE PREÇOS'!$B:$D,3,FALSE),"")</f>
        <v/>
      </c>
      <c r="H54" s="41" t="str">
        <f t="array" aca="1" ref="H54" ca="1">IFERROR(IF(E54="","",INDEX('MAPA DE PREÇOS'!H:H,0+MATCH(ABC!E54,'MAPA DE PREÇOS'!B:B,0))),"")</f>
        <v/>
      </c>
      <c r="I54" t="str">
        <f ca="1">IF(E54="","",INDEX('MAPA DE PREÇOS'!H:H,MATCH(ABC!E54,'MAPA DE PREÇOS'!B:B,0)+1))</f>
        <v/>
      </c>
      <c r="J54" s="41" t="str">
        <f ca="1">IFERROR(IF(E54="","",INDEX('MAPA DE PREÇOS'!M:M,3+MATCH(ABC!E54,'MAPA DE PREÇOS'!B:B,0))),"")</f>
        <v/>
      </c>
      <c r="K54" s="52" t="str">
        <f t="array" aca="1" ref="K54" ca="1">IFERROR(IF(E54="","",INDEX('MAPA DE PREÇOS'!M:M,2+MATCH(ABC!E54,'MAPA DE PREÇOS'!B:B,0))),"")</f>
        <v/>
      </c>
      <c r="L54" s="53" t="str">
        <f t="array" aca="1" ref="L54" ca="1">IFERROR(IF(AND(E53&lt;&gt;"",E54=""),"TOTAL ESTIMADO",INDEX('MAPA DE PREÇOS'!M:M,0+MATCH(ABC!E54,'MAPA DE PREÇOS'!B:B,0))),"")</f>
        <v/>
      </c>
      <c r="M54" s="54" t="str">
        <f ca="1">IFERROR(IF(AND(E53&lt;&gt;"",E54=""),SUM($M$5:M53),INDEX('MAPA DE PREÇOS'!M:M,19+MATCH(ABC!E54,'MAPA DE PREÇOS'!B:B,0))),"")</f>
        <v/>
      </c>
      <c r="N54" s="90" t="str">
        <f t="shared" ca="1" si="6"/>
        <v/>
      </c>
      <c r="O54" s="90" t="str">
        <f t="shared" ca="1" si="4"/>
        <v/>
      </c>
      <c r="P54" s="54" t="str">
        <f t="shared" ca="1" si="3"/>
        <v/>
      </c>
    </row>
    <row r="55" spans="2:16" x14ac:dyDescent="0.25">
      <c r="B55" s="41">
        <v>50</v>
      </c>
      <c r="C55" s="42" t="str">
        <f ca="1">IFERROR(INDEX('MAPA DE PREÇOS'!M:M,MATCH(B55,'MAPA DE PREÇOS'!B:B,0)+19)/(SUMPRODUCT(EDITAL!I:I,EDITAL!J:J)),"")</f>
        <v/>
      </c>
      <c r="D55" s="42" t="str">
        <f t="shared" ca="1" si="2"/>
        <v/>
      </c>
      <c r="E55" s="41" t="str">
        <f t="shared" ca="1" si="5"/>
        <v/>
      </c>
      <c r="F55" s="41" t="str">
        <f ca="1">IFERROR(VLOOKUP($E55,'MAPA DE PREÇOS'!$B:$D,2,FALSE),"")</f>
        <v/>
      </c>
      <c r="G55" s="41" t="str">
        <f ca="1">IFERROR(VLOOKUP($E55,'MAPA DE PREÇOS'!$B:$D,3,FALSE),"")</f>
        <v/>
      </c>
      <c r="H55" s="41" t="str">
        <f t="array" aca="1" ref="H55" ca="1">IFERROR(IF(E55="","",INDEX('MAPA DE PREÇOS'!H:H,0+MATCH(ABC!E55,'MAPA DE PREÇOS'!B:B,0))),"")</f>
        <v/>
      </c>
      <c r="I55" t="str">
        <f ca="1">IF(E55="","",INDEX('MAPA DE PREÇOS'!H:H,MATCH(ABC!E55,'MAPA DE PREÇOS'!B:B,0)+1))</f>
        <v/>
      </c>
      <c r="J55" s="41" t="str">
        <f ca="1">IFERROR(IF(E55="","",INDEX('MAPA DE PREÇOS'!M:M,3+MATCH(ABC!E55,'MAPA DE PREÇOS'!B:B,0))),"")</f>
        <v/>
      </c>
      <c r="K55" s="52" t="str">
        <f t="array" aca="1" ref="K55" ca="1">IFERROR(IF(E55="","",INDEX('MAPA DE PREÇOS'!M:M,2+MATCH(ABC!E55,'MAPA DE PREÇOS'!B:B,0))),"")</f>
        <v/>
      </c>
      <c r="L55" s="53" t="str">
        <f t="array" aca="1" ref="L55" ca="1">IFERROR(IF(AND(E54&lt;&gt;"",E55=""),"TOTAL ESTIMADO",INDEX('MAPA DE PREÇOS'!M:M,0+MATCH(ABC!E55,'MAPA DE PREÇOS'!B:B,0))),"")</f>
        <v/>
      </c>
      <c r="M55" s="54" t="str">
        <f ca="1">IFERROR(IF(AND(E54&lt;&gt;"",E55=""),SUM($M$5:M54),INDEX('MAPA DE PREÇOS'!M:M,19+MATCH(ABC!E55,'MAPA DE PREÇOS'!B:B,0))),"")</f>
        <v/>
      </c>
      <c r="N55" s="90" t="str">
        <f t="shared" ca="1" si="6"/>
        <v/>
      </c>
      <c r="O55" s="90" t="str">
        <f t="shared" ca="1" si="4"/>
        <v/>
      </c>
      <c r="P55" s="54" t="str">
        <f t="shared" ca="1" si="3"/>
        <v/>
      </c>
    </row>
    <row r="56" spans="2:16" x14ac:dyDescent="0.25">
      <c r="B56" s="41">
        <v>51</v>
      </c>
      <c r="C56" s="42" t="str">
        <f ca="1">IFERROR(INDEX('MAPA DE PREÇOS'!M:M,MATCH(B56,'MAPA DE PREÇOS'!B:B,0)+19)/(SUMPRODUCT(EDITAL!I:I,EDITAL!J:J)),"")</f>
        <v/>
      </c>
      <c r="D56" s="42" t="str">
        <f t="shared" ca="1" si="2"/>
        <v/>
      </c>
      <c r="E56" s="41" t="str">
        <f t="shared" ca="1" si="5"/>
        <v/>
      </c>
      <c r="F56" s="41" t="str">
        <f ca="1">IFERROR(VLOOKUP($E56,'MAPA DE PREÇOS'!$B:$D,2,FALSE),"")</f>
        <v/>
      </c>
      <c r="G56" s="41" t="str">
        <f ca="1">IFERROR(VLOOKUP($E56,'MAPA DE PREÇOS'!$B:$D,3,FALSE),"")</f>
        <v/>
      </c>
      <c r="H56" s="41" t="str">
        <f t="array" aca="1" ref="H56" ca="1">IFERROR(IF(E56="","",INDEX('MAPA DE PREÇOS'!H:H,0+MATCH(ABC!E56,'MAPA DE PREÇOS'!B:B,0))),"")</f>
        <v/>
      </c>
      <c r="I56" t="str">
        <f ca="1">IF(E56="","",INDEX('MAPA DE PREÇOS'!H:H,MATCH(ABC!E56,'MAPA DE PREÇOS'!B:B,0)+1))</f>
        <v/>
      </c>
      <c r="J56" s="41" t="str">
        <f ca="1">IFERROR(IF(E56="","",INDEX('MAPA DE PREÇOS'!M:M,3+MATCH(ABC!E56,'MAPA DE PREÇOS'!B:B,0))),"")</f>
        <v/>
      </c>
      <c r="K56" s="52" t="str">
        <f t="array" aca="1" ref="K56" ca="1">IFERROR(IF(E56="","",INDEX('MAPA DE PREÇOS'!M:M,2+MATCH(ABC!E56,'MAPA DE PREÇOS'!B:B,0))),"")</f>
        <v/>
      </c>
      <c r="L56" s="53" t="str">
        <f t="array" aca="1" ref="L56" ca="1">IFERROR(IF(AND(E55&lt;&gt;"",E56=""),"TOTAL ESTIMADO",INDEX('MAPA DE PREÇOS'!M:M,0+MATCH(ABC!E56,'MAPA DE PREÇOS'!B:B,0))),"")</f>
        <v/>
      </c>
      <c r="M56" s="54" t="str">
        <f ca="1">IFERROR(IF(AND(E55&lt;&gt;"",E56=""),SUM($M$5:M55),INDEX('MAPA DE PREÇOS'!M:M,19+MATCH(ABC!E56,'MAPA DE PREÇOS'!B:B,0))),"")</f>
        <v/>
      </c>
      <c r="N56" s="90" t="str">
        <f t="shared" ca="1" si="6"/>
        <v/>
      </c>
      <c r="O56" s="90" t="str">
        <f t="shared" ca="1" si="4"/>
        <v/>
      </c>
      <c r="P56" s="54" t="str">
        <f t="shared" ca="1" si="3"/>
        <v/>
      </c>
    </row>
    <row r="57" spans="2:16" x14ac:dyDescent="0.25">
      <c r="B57" s="41">
        <v>52</v>
      </c>
      <c r="C57" s="42" t="str">
        <f ca="1">IFERROR(INDEX('MAPA DE PREÇOS'!M:M,MATCH(B57,'MAPA DE PREÇOS'!B:B,0)+19)/(SUMPRODUCT(EDITAL!I:I,EDITAL!J:J)),"")</f>
        <v/>
      </c>
      <c r="D57" s="42" t="str">
        <f t="shared" ca="1" si="2"/>
        <v/>
      </c>
      <c r="E57" s="41" t="str">
        <f t="shared" ca="1" si="5"/>
        <v/>
      </c>
      <c r="F57" s="41" t="str">
        <f ca="1">IFERROR(VLOOKUP($E57,'MAPA DE PREÇOS'!$B:$D,2,FALSE),"")</f>
        <v/>
      </c>
      <c r="G57" s="41" t="str">
        <f ca="1">IFERROR(VLOOKUP($E57,'MAPA DE PREÇOS'!$B:$D,3,FALSE),"")</f>
        <v/>
      </c>
      <c r="H57" s="41" t="str">
        <f t="array" aca="1" ref="H57" ca="1">IFERROR(IF(E57="","",INDEX('MAPA DE PREÇOS'!H:H,0+MATCH(ABC!E57,'MAPA DE PREÇOS'!B:B,0))),"")</f>
        <v/>
      </c>
      <c r="I57" t="str">
        <f ca="1">IF(E57="","",INDEX('MAPA DE PREÇOS'!H:H,MATCH(ABC!E57,'MAPA DE PREÇOS'!B:B,0)+1))</f>
        <v/>
      </c>
      <c r="J57" s="41" t="str">
        <f ca="1">IFERROR(IF(E57="","",INDEX('MAPA DE PREÇOS'!M:M,3+MATCH(ABC!E57,'MAPA DE PREÇOS'!B:B,0))),"")</f>
        <v/>
      </c>
      <c r="K57" s="52" t="str">
        <f t="array" aca="1" ref="K57" ca="1">IFERROR(IF(E57="","",INDEX('MAPA DE PREÇOS'!M:M,2+MATCH(ABC!E57,'MAPA DE PREÇOS'!B:B,0))),"")</f>
        <v/>
      </c>
      <c r="L57" s="53" t="str">
        <f t="array" aca="1" ref="L57" ca="1">IFERROR(IF(AND(E56&lt;&gt;"",E57=""),"TOTAL ESTIMADO",INDEX('MAPA DE PREÇOS'!M:M,0+MATCH(ABC!E57,'MAPA DE PREÇOS'!B:B,0))),"")</f>
        <v/>
      </c>
      <c r="M57" s="54" t="str">
        <f ca="1">IFERROR(IF(AND(E56&lt;&gt;"",E57=""),SUM($M$5:M56),INDEX('MAPA DE PREÇOS'!M:M,19+MATCH(ABC!E57,'MAPA DE PREÇOS'!B:B,0))),"")</f>
        <v/>
      </c>
      <c r="N57" s="90" t="str">
        <f t="shared" ca="1" si="6"/>
        <v/>
      </c>
      <c r="O57" s="90" t="str">
        <f t="shared" ca="1" si="4"/>
        <v/>
      </c>
      <c r="P57" s="54" t="str">
        <f t="shared" ca="1" si="3"/>
        <v/>
      </c>
    </row>
    <row r="58" spans="2:16" x14ac:dyDescent="0.25">
      <c r="B58" s="41">
        <v>53</v>
      </c>
      <c r="C58" s="42" t="str">
        <f ca="1">IFERROR(INDEX('MAPA DE PREÇOS'!M:M,MATCH(B58,'MAPA DE PREÇOS'!B:B,0)+19)/(SUMPRODUCT(EDITAL!I:I,EDITAL!J:J)),"")</f>
        <v/>
      </c>
      <c r="D58" s="42" t="str">
        <f t="shared" ca="1" si="2"/>
        <v/>
      </c>
      <c r="E58" s="41" t="str">
        <f t="shared" ca="1" si="5"/>
        <v/>
      </c>
      <c r="F58" s="41" t="str">
        <f ca="1">IFERROR(VLOOKUP($E58,'MAPA DE PREÇOS'!$B:$D,2,FALSE),"")</f>
        <v/>
      </c>
      <c r="G58" s="41" t="str">
        <f ca="1">IFERROR(VLOOKUP($E58,'MAPA DE PREÇOS'!$B:$D,3,FALSE),"")</f>
        <v/>
      </c>
      <c r="H58" s="41" t="str">
        <f t="array" aca="1" ref="H58" ca="1">IFERROR(IF(E58="","",INDEX('MAPA DE PREÇOS'!H:H,0+MATCH(ABC!E58,'MAPA DE PREÇOS'!B:B,0))),"")</f>
        <v/>
      </c>
      <c r="I58" t="str">
        <f ca="1">IF(E58="","",INDEX('MAPA DE PREÇOS'!H:H,MATCH(ABC!E58,'MAPA DE PREÇOS'!B:B,0)+1))</f>
        <v/>
      </c>
      <c r="J58" s="41" t="str">
        <f ca="1">IFERROR(IF(E58="","",INDEX('MAPA DE PREÇOS'!M:M,3+MATCH(ABC!E58,'MAPA DE PREÇOS'!B:B,0))),"")</f>
        <v/>
      </c>
      <c r="K58" s="52" t="str">
        <f t="array" aca="1" ref="K58" ca="1">IFERROR(IF(E58="","",INDEX('MAPA DE PREÇOS'!M:M,2+MATCH(ABC!E58,'MAPA DE PREÇOS'!B:B,0))),"")</f>
        <v/>
      </c>
      <c r="L58" s="53" t="str">
        <f t="array" aca="1" ref="L58" ca="1">IFERROR(IF(AND(E57&lt;&gt;"",E58=""),"TOTAL ESTIMADO",INDEX('MAPA DE PREÇOS'!M:M,0+MATCH(ABC!E58,'MAPA DE PREÇOS'!B:B,0))),"")</f>
        <v/>
      </c>
      <c r="M58" s="54" t="str">
        <f ca="1">IFERROR(IF(AND(E57&lt;&gt;"",E58=""),SUM($M$5:M57),INDEX('MAPA DE PREÇOS'!M:M,19+MATCH(ABC!E58,'MAPA DE PREÇOS'!B:B,0))),"")</f>
        <v/>
      </c>
      <c r="N58" s="90" t="str">
        <f t="shared" ca="1" si="6"/>
        <v/>
      </c>
      <c r="O58" s="90" t="str">
        <f t="shared" ca="1" si="4"/>
        <v/>
      </c>
      <c r="P58" s="54" t="str">
        <f t="shared" ca="1" si="3"/>
        <v/>
      </c>
    </row>
    <row r="59" spans="2:16" x14ac:dyDescent="0.25">
      <c r="B59" s="41">
        <v>54</v>
      </c>
      <c r="C59" s="42" t="str">
        <f ca="1">IFERROR(INDEX('MAPA DE PREÇOS'!M:M,MATCH(B59,'MAPA DE PREÇOS'!B:B,0)+19)/(SUMPRODUCT(EDITAL!I:I,EDITAL!J:J)),"")</f>
        <v/>
      </c>
      <c r="D59" s="42" t="str">
        <f t="shared" ca="1" si="2"/>
        <v/>
      </c>
      <c r="E59" s="41" t="str">
        <f t="shared" ca="1" si="5"/>
        <v/>
      </c>
      <c r="F59" s="41" t="str">
        <f ca="1">IFERROR(VLOOKUP($E59,'MAPA DE PREÇOS'!$B:$D,2,FALSE),"")</f>
        <v/>
      </c>
      <c r="G59" s="41" t="str">
        <f ca="1">IFERROR(VLOOKUP($E59,'MAPA DE PREÇOS'!$B:$D,3,FALSE),"")</f>
        <v/>
      </c>
      <c r="H59" s="41" t="str">
        <f t="array" aca="1" ref="H59" ca="1">IFERROR(IF(E59="","",INDEX('MAPA DE PREÇOS'!H:H,0+MATCH(ABC!E59,'MAPA DE PREÇOS'!B:B,0))),"")</f>
        <v/>
      </c>
      <c r="I59" t="str">
        <f ca="1">IF(E59="","",INDEX('MAPA DE PREÇOS'!H:H,MATCH(ABC!E59,'MAPA DE PREÇOS'!B:B,0)+1))</f>
        <v/>
      </c>
      <c r="J59" s="41" t="str">
        <f ca="1">IFERROR(IF(E59="","",INDEX('MAPA DE PREÇOS'!M:M,3+MATCH(ABC!E59,'MAPA DE PREÇOS'!B:B,0))),"")</f>
        <v/>
      </c>
      <c r="K59" s="52" t="str">
        <f t="array" aca="1" ref="K59" ca="1">IFERROR(IF(E59="","",INDEX('MAPA DE PREÇOS'!M:M,2+MATCH(ABC!E59,'MAPA DE PREÇOS'!B:B,0))),"")</f>
        <v/>
      </c>
      <c r="L59" s="53" t="str">
        <f t="array" aca="1" ref="L59" ca="1">IFERROR(IF(AND(E58&lt;&gt;"",E59=""),"TOTAL ESTIMADO",INDEX('MAPA DE PREÇOS'!M:M,0+MATCH(ABC!E59,'MAPA DE PREÇOS'!B:B,0))),"")</f>
        <v/>
      </c>
      <c r="M59" s="54" t="str">
        <f ca="1">IFERROR(IF(AND(E58&lt;&gt;"",E59=""),SUM($M$5:M58),INDEX('MAPA DE PREÇOS'!M:M,19+MATCH(ABC!E59,'MAPA DE PREÇOS'!B:B,0))),"")</f>
        <v/>
      </c>
      <c r="N59" s="90" t="str">
        <f t="shared" ca="1" si="6"/>
        <v/>
      </c>
      <c r="O59" s="90" t="str">
        <f t="shared" ca="1" si="4"/>
        <v/>
      </c>
      <c r="P59" s="54" t="str">
        <f t="shared" ca="1" si="3"/>
        <v/>
      </c>
    </row>
    <row r="60" spans="2:16" x14ac:dyDescent="0.25">
      <c r="B60" s="41">
        <v>55</v>
      </c>
      <c r="C60" s="42" t="str">
        <f ca="1">IFERROR(INDEX('MAPA DE PREÇOS'!M:M,MATCH(B60,'MAPA DE PREÇOS'!B:B,0)+19)/(SUMPRODUCT(EDITAL!I:I,EDITAL!J:J)),"")</f>
        <v/>
      </c>
      <c r="D60" s="42" t="str">
        <f t="shared" ca="1" si="2"/>
        <v/>
      </c>
      <c r="E60" s="41" t="str">
        <f t="shared" ca="1" si="5"/>
        <v/>
      </c>
      <c r="F60" s="41" t="str">
        <f ca="1">IFERROR(VLOOKUP($E60,'MAPA DE PREÇOS'!$B:$D,2,FALSE),"")</f>
        <v/>
      </c>
      <c r="G60" s="41" t="str">
        <f ca="1">IFERROR(VLOOKUP($E60,'MAPA DE PREÇOS'!$B:$D,3,FALSE),"")</f>
        <v/>
      </c>
      <c r="H60" s="41" t="str">
        <f t="array" aca="1" ref="H60" ca="1">IFERROR(IF(E60="","",INDEX('MAPA DE PREÇOS'!H:H,0+MATCH(ABC!E60,'MAPA DE PREÇOS'!B:B,0))),"")</f>
        <v/>
      </c>
      <c r="I60" t="str">
        <f ca="1">IF(E60="","",INDEX('MAPA DE PREÇOS'!H:H,MATCH(ABC!E60,'MAPA DE PREÇOS'!B:B,0)+1))</f>
        <v/>
      </c>
      <c r="J60" s="41" t="str">
        <f ca="1">IFERROR(IF(E60="","",INDEX('MAPA DE PREÇOS'!M:M,3+MATCH(ABC!E60,'MAPA DE PREÇOS'!B:B,0))),"")</f>
        <v/>
      </c>
      <c r="K60" s="52" t="str">
        <f t="array" aca="1" ref="K60" ca="1">IFERROR(IF(E60="","",INDEX('MAPA DE PREÇOS'!M:M,2+MATCH(ABC!E60,'MAPA DE PREÇOS'!B:B,0))),"")</f>
        <v/>
      </c>
      <c r="L60" s="53" t="str">
        <f t="array" aca="1" ref="L60" ca="1">IFERROR(IF(AND(E59&lt;&gt;"",E60=""),"TOTAL ESTIMADO",INDEX('MAPA DE PREÇOS'!M:M,0+MATCH(ABC!E60,'MAPA DE PREÇOS'!B:B,0))),"")</f>
        <v/>
      </c>
      <c r="M60" s="54" t="str">
        <f ca="1">IFERROR(IF(AND(E59&lt;&gt;"",E60=""),SUM($M$5:M59),INDEX('MAPA DE PREÇOS'!M:M,19+MATCH(ABC!E60,'MAPA DE PREÇOS'!B:B,0))),"")</f>
        <v/>
      </c>
      <c r="N60" s="90" t="str">
        <f t="shared" ca="1" si="6"/>
        <v/>
      </c>
      <c r="O60" s="90" t="str">
        <f t="shared" ca="1" si="4"/>
        <v/>
      </c>
      <c r="P60" s="54" t="str">
        <f t="shared" ca="1" si="3"/>
        <v/>
      </c>
    </row>
    <row r="61" spans="2:16" x14ac:dyDescent="0.25">
      <c r="B61" s="41">
        <v>56</v>
      </c>
      <c r="C61" s="42" t="str">
        <f ca="1">IFERROR(INDEX('MAPA DE PREÇOS'!M:M,MATCH(B61,'MAPA DE PREÇOS'!B:B,0)+19)/(SUMPRODUCT(EDITAL!I:I,EDITAL!J:J)),"")</f>
        <v/>
      </c>
      <c r="D61" s="42" t="str">
        <f t="shared" ca="1" si="2"/>
        <v/>
      </c>
      <c r="E61" s="41" t="str">
        <f t="shared" ca="1" si="5"/>
        <v/>
      </c>
      <c r="F61" s="41" t="str">
        <f ca="1">IFERROR(VLOOKUP($E61,'MAPA DE PREÇOS'!$B:$D,2,FALSE),"")</f>
        <v/>
      </c>
      <c r="G61" s="41" t="str">
        <f ca="1">IFERROR(VLOOKUP($E61,'MAPA DE PREÇOS'!$B:$D,3,FALSE),"")</f>
        <v/>
      </c>
      <c r="H61" s="41" t="str">
        <f t="array" aca="1" ref="H61" ca="1">IFERROR(IF(E61="","",INDEX('MAPA DE PREÇOS'!H:H,0+MATCH(ABC!E61,'MAPA DE PREÇOS'!B:B,0))),"")</f>
        <v/>
      </c>
      <c r="I61" t="str">
        <f ca="1">IF(E61="","",INDEX('MAPA DE PREÇOS'!H:H,MATCH(ABC!E61,'MAPA DE PREÇOS'!B:B,0)+1))</f>
        <v/>
      </c>
      <c r="J61" s="41" t="str">
        <f ca="1">IFERROR(IF(E61="","",INDEX('MAPA DE PREÇOS'!M:M,3+MATCH(ABC!E61,'MAPA DE PREÇOS'!B:B,0))),"")</f>
        <v/>
      </c>
      <c r="K61" s="52" t="str">
        <f t="array" aca="1" ref="K61" ca="1">IFERROR(IF(E61="","",INDEX('MAPA DE PREÇOS'!M:M,2+MATCH(ABC!E61,'MAPA DE PREÇOS'!B:B,0))),"")</f>
        <v/>
      </c>
      <c r="L61" s="53" t="str">
        <f t="array" aca="1" ref="L61" ca="1">IFERROR(IF(AND(E60&lt;&gt;"",E61=""),"TOTAL ESTIMADO",INDEX('MAPA DE PREÇOS'!M:M,0+MATCH(ABC!E61,'MAPA DE PREÇOS'!B:B,0))),"")</f>
        <v/>
      </c>
      <c r="M61" s="54" t="str">
        <f ca="1">IFERROR(IF(AND(E60&lt;&gt;"",E61=""),SUM($M$5:M60),INDEX('MAPA DE PREÇOS'!M:M,19+MATCH(ABC!E61,'MAPA DE PREÇOS'!B:B,0))),"")</f>
        <v/>
      </c>
      <c r="N61" s="90" t="str">
        <f t="shared" ca="1" si="6"/>
        <v/>
      </c>
      <c r="O61" s="90" t="str">
        <f t="shared" ca="1" si="4"/>
        <v/>
      </c>
      <c r="P61" s="54" t="str">
        <f t="shared" ca="1" si="3"/>
        <v/>
      </c>
    </row>
    <row r="62" spans="2:16" x14ac:dyDescent="0.25">
      <c r="B62" s="41">
        <v>57</v>
      </c>
      <c r="C62" s="42" t="str">
        <f ca="1">IFERROR(INDEX('MAPA DE PREÇOS'!M:M,MATCH(B62,'MAPA DE PREÇOS'!B:B,0)+19)/(SUMPRODUCT(EDITAL!I:I,EDITAL!J:J)),"")</f>
        <v/>
      </c>
      <c r="D62" s="42" t="str">
        <f t="shared" ca="1" si="2"/>
        <v/>
      </c>
      <c r="E62" s="41" t="str">
        <f t="shared" ca="1" si="5"/>
        <v/>
      </c>
      <c r="F62" s="41" t="str">
        <f ca="1">IFERROR(VLOOKUP($E62,'MAPA DE PREÇOS'!$B:$D,2,FALSE),"")</f>
        <v/>
      </c>
      <c r="G62" s="41" t="str">
        <f ca="1">IFERROR(VLOOKUP($E62,'MAPA DE PREÇOS'!$B:$D,3,FALSE),"")</f>
        <v/>
      </c>
      <c r="H62" s="41" t="str">
        <f t="array" aca="1" ref="H62" ca="1">IFERROR(IF(E62="","",INDEX('MAPA DE PREÇOS'!H:H,0+MATCH(ABC!E62,'MAPA DE PREÇOS'!B:B,0))),"")</f>
        <v/>
      </c>
      <c r="I62" t="str">
        <f ca="1">IF(E62="","",INDEX('MAPA DE PREÇOS'!H:H,MATCH(ABC!E62,'MAPA DE PREÇOS'!B:B,0)+1))</f>
        <v/>
      </c>
      <c r="J62" s="41" t="str">
        <f ca="1">IFERROR(IF(E62="","",INDEX('MAPA DE PREÇOS'!M:M,3+MATCH(ABC!E62,'MAPA DE PREÇOS'!B:B,0))),"")</f>
        <v/>
      </c>
      <c r="K62" s="52" t="str">
        <f t="array" aca="1" ref="K62" ca="1">IFERROR(IF(E62="","",INDEX('MAPA DE PREÇOS'!M:M,2+MATCH(ABC!E62,'MAPA DE PREÇOS'!B:B,0))),"")</f>
        <v/>
      </c>
      <c r="L62" s="53" t="str">
        <f t="array" aca="1" ref="L62" ca="1">IFERROR(IF(AND(E61&lt;&gt;"",E62=""),"TOTAL ESTIMADO",INDEX('MAPA DE PREÇOS'!M:M,0+MATCH(ABC!E62,'MAPA DE PREÇOS'!B:B,0))),"")</f>
        <v/>
      </c>
      <c r="M62" s="54" t="str">
        <f ca="1">IFERROR(IF(AND(E61&lt;&gt;"",E62=""),SUM($M$5:M61),INDEX('MAPA DE PREÇOS'!M:M,19+MATCH(ABC!E62,'MAPA DE PREÇOS'!B:B,0))),"")</f>
        <v/>
      </c>
      <c r="N62" s="90" t="str">
        <f t="shared" ca="1" si="6"/>
        <v/>
      </c>
      <c r="O62" s="90" t="str">
        <f t="shared" ca="1" si="4"/>
        <v/>
      </c>
      <c r="P62" s="54" t="str">
        <f t="shared" ca="1" si="3"/>
        <v/>
      </c>
    </row>
    <row r="63" spans="2:16" x14ac:dyDescent="0.25">
      <c r="B63" s="41">
        <v>58</v>
      </c>
      <c r="C63" s="42" t="str">
        <f ca="1">IFERROR(INDEX('MAPA DE PREÇOS'!M:M,MATCH(B63,'MAPA DE PREÇOS'!B:B,0)+19)/(SUMPRODUCT(EDITAL!I:I,EDITAL!J:J)),"")</f>
        <v/>
      </c>
      <c r="D63" s="42" t="str">
        <f t="shared" ca="1" si="2"/>
        <v/>
      </c>
      <c r="E63" s="41" t="str">
        <f t="shared" ca="1" si="5"/>
        <v/>
      </c>
      <c r="F63" s="41" t="str">
        <f ca="1">IFERROR(VLOOKUP($E63,'MAPA DE PREÇOS'!$B:$D,2,FALSE),"")</f>
        <v/>
      </c>
      <c r="G63" s="41" t="str">
        <f ca="1">IFERROR(VLOOKUP($E63,'MAPA DE PREÇOS'!$B:$D,3,FALSE),"")</f>
        <v/>
      </c>
      <c r="H63" s="41" t="str">
        <f t="array" aca="1" ref="H63" ca="1">IFERROR(IF(E63="","",INDEX('MAPA DE PREÇOS'!H:H,0+MATCH(ABC!E63,'MAPA DE PREÇOS'!B:B,0))),"")</f>
        <v/>
      </c>
      <c r="I63" t="str">
        <f ca="1">IF(E63="","",INDEX('MAPA DE PREÇOS'!H:H,MATCH(ABC!E63,'MAPA DE PREÇOS'!B:B,0)+1))</f>
        <v/>
      </c>
      <c r="J63" s="41" t="str">
        <f ca="1">IFERROR(IF(E63="","",INDEX('MAPA DE PREÇOS'!M:M,3+MATCH(ABC!E63,'MAPA DE PREÇOS'!B:B,0))),"")</f>
        <v/>
      </c>
      <c r="K63" s="52" t="str">
        <f t="array" aca="1" ref="K63" ca="1">IFERROR(IF(E63="","",INDEX('MAPA DE PREÇOS'!M:M,2+MATCH(ABC!E63,'MAPA DE PREÇOS'!B:B,0))),"")</f>
        <v/>
      </c>
      <c r="L63" s="53" t="str">
        <f t="array" aca="1" ref="L63" ca="1">IFERROR(IF(AND(E62&lt;&gt;"",E63=""),"TOTAL ESTIMADO",INDEX('MAPA DE PREÇOS'!M:M,0+MATCH(ABC!E63,'MAPA DE PREÇOS'!B:B,0))),"")</f>
        <v/>
      </c>
      <c r="M63" s="54" t="str">
        <f ca="1">IFERROR(IF(AND(E62&lt;&gt;"",E63=""),SUM($M$5:M62),INDEX('MAPA DE PREÇOS'!M:M,19+MATCH(ABC!E63,'MAPA DE PREÇOS'!B:B,0))),"")</f>
        <v/>
      </c>
      <c r="N63" s="90" t="str">
        <f t="shared" ca="1" si="6"/>
        <v/>
      </c>
      <c r="O63" s="90" t="str">
        <f t="shared" ca="1" si="4"/>
        <v/>
      </c>
      <c r="P63" s="54" t="str">
        <f t="shared" ca="1" si="3"/>
        <v/>
      </c>
    </row>
    <row r="64" spans="2:16" x14ac:dyDescent="0.25">
      <c r="B64" s="41">
        <v>59</v>
      </c>
      <c r="C64" s="42" t="str">
        <f ca="1">IFERROR(INDEX('MAPA DE PREÇOS'!M:M,MATCH(B64,'MAPA DE PREÇOS'!B:B,0)+19)/(SUMPRODUCT(EDITAL!I:I,EDITAL!J:J)),"")</f>
        <v/>
      </c>
      <c r="D64" s="42" t="str">
        <f t="shared" ca="1" si="2"/>
        <v/>
      </c>
      <c r="E64" s="41" t="str">
        <f t="shared" ca="1" si="5"/>
        <v/>
      </c>
      <c r="F64" s="41" t="str">
        <f ca="1">IFERROR(VLOOKUP($E64,'MAPA DE PREÇOS'!$B:$D,2,FALSE),"")</f>
        <v/>
      </c>
      <c r="G64" s="41" t="str">
        <f ca="1">IFERROR(VLOOKUP($E64,'MAPA DE PREÇOS'!$B:$D,3,FALSE),"")</f>
        <v/>
      </c>
      <c r="H64" s="41" t="str">
        <f t="array" aca="1" ref="H64" ca="1">IFERROR(IF(E64="","",INDEX('MAPA DE PREÇOS'!H:H,0+MATCH(ABC!E64,'MAPA DE PREÇOS'!B:B,0))),"")</f>
        <v/>
      </c>
      <c r="I64" t="str">
        <f ca="1">IF(E64="","",INDEX('MAPA DE PREÇOS'!H:H,MATCH(ABC!E64,'MAPA DE PREÇOS'!B:B,0)+1))</f>
        <v/>
      </c>
      <c r="J64" s="41" t="str">
        <f ca="1">IFERROR(IF(E64="","",INDEX('MAPA DE PREÇOS'!M:M,3+MATCH(ABC!E64,'MAPA DE PREÇOS'!B:B,0))),"")</f>
        <v/>
      </c>
      <c r="K64" s="52" t="str">
        <f t="array" aca="1" ref="K64" ca="1">IFERROR(IF(E64="","",INDEX('MAPA DE PREÇOS'!M:M,2+MATCH(ABC!E64,'MAPA DE PREÇOS'!B:B,0))),"")</f>
        <v/>
      </c>
      <c r="L64" s="53" t="str">
        <f t="array" aca="1" ref="L64" ca="1">IFERROR(IF(AND(E63&lt;&gt;"",E64=""),"TOTAL ESTIMADO",INDEX('MAPA DE PREÇOS'!M:M,0+MATCH(ABC!E64,'MAPA DE PREÇOS'!B:B,0))),"")</f>
        <v/>
      </c>
      <c r="M64" s="54" t="str">
        <f ca="1">IFERROR(IF(AND(E63&lt;&gt;"",E64=""),SUM($M$5:M63),INDEX('MAPA DE PREÇOS'!M:M,19+MATCH(ABC!E64,'MAPA DE PREÇOS'!B:B,0))),"")</f>
        <v/>
      </c>
      <c r="N64" s="90" t="str">
        <f t="shared" ca="1" si="6"/>
        <v/>
      </c>
      <c r="O64" s="90" t="str">
        <f t="shared" ca="1" si="4"/>
        <v/>
      </c>
      <c r="P64" s="54" t="str">
        <f t="shared" ca="1" si="3"/>
        <v/>
      </c>
    </row>
    <row r="65" spans="2:16" x14ac:dyDescent="0.25">
      <c r="B65" s="41">
        <v>60</v>
      </c>
      <c r="C65" s="42" t="str">
        <f ca="1">IFERROR(INDEX('MAPA DE PREÇOS'!M:M,MATCH(B65,'MAPA DE PREÇOS'!B:B,0)+19)/(SUMPRODUCT(EDITAL!I:I,EDITAL!J:J)),"")</f>
        <v/>
      </c>
      <c r="D65" s="42" t="str">
        <f t="shared" ca="1" si="2"/>
        <v/>
      </c>
      <c r="E65" s="41" t="str">
        <f t="shared" ca="1" si="5"/>
        <v/>
      </c>
      <c r="F65" s="41" t="str">
        <f ca="1">IFERROR(VLOOKUP($E65,'MAPA DE PREÇOS'!$B:$D,2,FALSE),"")</f>
        <v/>
      </c>
      <c r="G65" s="41" t="str">
        <f ca="1">IFERROR(VLOOKUP($E65,'MAPA DE PREÇOS'!$B:$D,3,FALSE),"")</f>
        <v/>
      </c>
      <c r="H65" s="41" t="str">
        <f t="array" aca="1" ref="H65" ca="1">IFERROR(IF(E65="","",INDEX('MAPA DE PREÇOS'!H:H,0+MATCH(ABC!E65,'MAPA DE PREÇOS'!B:B,0))),"")</f>
        <v/>
      </c>
      <c r="I65" t="str">
        <f ca="1">IF(E65="","",INDEX('MAPA DE PREÇOS'!H:H,MATCH(ABC!E65,'MAPA DE PREÇOS'!B:B,0)+1))</f>
        <v/>
      </c>
      <c r="J65" s="41" t="str">
        <f ca="1">IFERROR(IF(E65="","",INDEX('MAPA DE PREÇOS'!M:M,3+MATCH(ABC!E65,'MAPA DE PREÇOS'!B:B,0))),"")</f>
        <v/>
      </c>
      <c r="K65" s="52" t="str">
        <f t="array" aca="1" ref="K65" ca="1">IFERROR(IF(E65="","",INDEX('MAPA DE PREÇOS'!M:M,2+MATCH(ABC!E65,'MAPA DE PREÇOS'!B:B,0))),"")</f>
        <v/>
      </c>
      <c r="L65" s="53" t="str">
        <f t="array" aca="1" ref="L65" ca="1">IFERROR(IF(AND(E64&lt;&gt;"",E65=""),"TOTAL ESTIMADO",INDEX('MAPA DE PREÇOS'!M:M,0+MATCH(ABC!E65,'MAPA DE PREÇOS'!B:B,0))),"")</f>
        <v/>
      </c>
      <c r="M65" s="54" t="str">
        <f ca="1">IFERROR(IF(AND(E64&lt;&gt;"",E65=""),SUM($M$5:M64),INDEX('MAPA DE PREÇOS'!M:M,19+MATCH(ABC!E65,'MAPA DE PREÇOS'!B:B,0))),"")</f>
        <v/>
      </c>
      <c r="N65" s="90" t="str">
        <f t="shared" ca="1" si="6"/>
        <v/>
      </c>
      <c r="O65" s="90" t="str">
        <f t="shared" ca="1" si="4"/>
        <v/>
      </c>
      <c r="P65" s="54" t="str">
        <f t="shared" ca="1" si="3"/>
        <v/>
      </c>
    </row>
    <row r="66" spans="2:16" x14ac:dyDescent="0.25">
      <c r="B66" s="41">
        <v>61</v>
      </c>
      <c r="C66" s="42" t="str">
        <f ca="1">IFERROR(INDEX('MAPA DE PREÇOS'!M:M,MATCH(B66,'MAPA DE PREÇOS'!B:B,0)+19)/(SUMPRODUCT(EDITAL!I:I,EDITAL!J:J)),"")</f>
        <v/>
      </c>
      <c r="D66" s="42" t="str">
        <f t="shared" ca="1" si="2"/>
        <v/>
      </c>
      <c r="E66" s="41" t="str">
        <f t="shared" ca="1" si="5"/>
        <v/>
      </c>
      <c r="F66" s="41" t="str">
        <f ca="1">IFERROR(VLOOKUP($E66,'MAPA DE PREÇOS'!$B:$D,2,FALSE),"")</f>
        <v/>
      </c>
      <c r="G66" s="41" t="str">
        <f ca="1">IFERROR(VLOOKUP($E66,'MAPA DE PREÇOS'!$B:$D,3,FALSE),"")</f>
        <v/>
      </c>
      <c r="H66" s="41" t="str">
        <f t="array" aca="1" ref="H66" ca="1">IFERROR(IF(E66="","",INDEX('MAPA DE PREÇOS'!H:H,0+MATCH(ABC!E66,'MAPA DE PREÇOS'!B:B,0))),"")</f>
        <v/>
      </c>
      <c r="I66" t="str">
        <f ca="1">IF(E66="","",INDEX('MAPA DE PREÇOS'!H:H,MATCH(ABC!E66,'MAPA DE PREÇOS'!B:B,0)+1))</f>
        <v/>
      </c>
      <c r="J66" s="41" t="str">
        <f ca="1">IFERROR(IF(E66="","",INDEX('MAPA DE PREÇOS'!M:M,3+MATCH(ABC!E66,'MAPA DE PREÇOS'!B:B,0))),"")</f>
        <v/>
      </c>
      <c r="K66" s="52" t="str">
        <f t="array" aca="1" ref="K66" ca="1">IFERROR(IF(E66="","",INDEX('MAPA DE PREÇOS'!M:M,2+MATCH(ABC!E66,'MAPA DE PREÇOS'!B:B,0))),"")</f>
        <v/>
      </c>
      <c r="L66" s="53" t="str">
        <f t="array" aca="1" ref="L66" ca="1">IFERROR(IF(AND(E65&lt;&gt;"",E66=""),"TOTAL ESTIMADO",INDEX('MAPA DE PREÇOS'!M:M,0+MATCH(ABC!E66,'MAPA DE PREÇOS'!B:B,0))),"")</f>
        <v/>
      </c>
      <c r="M66" s="54" t="str">
        <f ca="1">IFERROR(IF(AND(E65&lt;&gt;"",E66=""),SUM($M$5:M65),INDEX('MAPA DE PREÇOS'!M:M,19+MATCH(ABC!E66,'MAPA DE PREÇOS'!B:B,0))),"")</f>
        <v/>
      </c>
      <c r="N66" s="90" t="str">
        <f t="shared" ca="1" si="6"/>
        <v/>
      </c>
      <c r="O66" s="90" t="str">
        <f t="shared" ca="1" si="4"/>
        <v/>
      </c>
      <c r="P66" s="54" t="str">
        <f t="shared" ca="1" si="3"/>
        <v/>
      </c>
    </row>
    <row r="67" spans="2:16" x14ac:dyDescent="0.25">
      <c r="B67" s="41">
        <v>62</v>
      </c>
      <c r="C67" s="42" t="str">
        <f ca="1">IFERROR(INDEX('MAPA DE PREÇOS'!M:M,MATCH(B67,'MAPA DE PREÇOS'!B:B,0)+19)/(SUMPRODUCT(EDITAL!I:I,EDITAL!J:J)),"")</f>
        <v/>
      </c>
      <c r="D67" s="42" t="str">
        <f t="shared" ca="1" si="2"/>
        <v/>
      </c>
      <c r="E67" s="41" t="str">
        <f t="shared" ca="1" si="5"/>
        <v/>
      </c>
      <c r="F67" s="41" t="str">
        <f ca="1">IFERROR(VLOOKUP($E67,'MAPA DE PREÇOS'!$B:$D,2,FALSE),"")</f>
        <v/>
      </c>
      <c r="G67" s="41" t="str">
        <f ca="1">IFERROR(VLOOKUP($E67,'MAPA DE PREÇOS'!$B:$D,3,FALSE),"")</f>
        <v/>
      </c>
      <c r="H67" s="41" t="str">
        <f t="array" aca="1" ref="H67" ca="1">IFERROR(IF(E67="","",INDEX('MAPA DE PREÇOS'!H:H,0+MATCH(ABC!E67,'MAPA DE PREÇOS'!B:B,0))),"")</f>
        <v/>
      </c>
      <c r="I67" t="str">
        <f ca="1">IF(E67="","",INDEX('MAPA DE PREÇOS'!H:H,MATCH(ABC!E67,'MAPA DE PREÇOS'!B:B,0)+1))</f>
        <v/>
      </c>
      <c r="J67" s="41" t="str">
        <f ca="1">IFERROR(IF(E67="","",INDEX('MAPA DE PREÇOS'!M:M,3+MATCH(ABC!E67,'MAPA DE PREÇOS'!B:B,0))),"")</f>
        <v/>
      </c>
      <c r="K67" s="52" t="str">
        <f t="array" aca="1" ref="K67" ca="1">IFERROR(IF(E67="","",INDEX('MAPA DE PREÇOS'!M:M,2+MATCH(ABC!E67,'MAPA DE PREÇOS'!B:B,0))),"")</f>
        <v/>
      </c>
      <c r="L67" s="53" t="str">
        <f t="array" aca="1" ref="L67" ca="1">IFERROR(IF(AND(E66&lt;&gt;"",E67=""),"TOTAL ESTIMADO",INDEX('MAPA DE PREÇOS'!M:M,0+MATCH(ABC!E67,'MAPA DE PREÇOS'!B:B,0))),"")</f>
        <v/>
      </c>
      <c r="M67" s="54" t="str">
        <f ca="1">IFERROR(IF(AND(E66&lt;&gt;"",E67=""),SUM($M$5:M66),INDEX('MAPA DE PREÇOS'!M:M,19+MATCH(ABC!E67,'MAPA DE PREÇOS'!B:B,0))),"")</f>
        <v/>
      </c>
      <c r="N67" s="90" t="str">
        <f t="shared" ca="1" si="6"/>
        <v/>
      </c>
      <c r="O67" s="90" t="str">
        <f t="shared" ca="1" si="4"/>
        <v/>
      </c>
      <c r="P67" s="54" t="str">
        <f t="shared" ca="1" si="3"/>
        <v/>
      </c>
    </row>
    <row r="68" spans="2:16" x14ac:dyDescent="0.25">
      <c r="B68" s="41">
        <v>63</v>
      </c>
      <c r="C68" s="42" t="str">
        <f ca="1">IFERROR(INDEX('MAPA DE PREÇOS'!M:M,MATCH(B68,'MAPA DE PREÇOS'!B:B,0)+19)/(SUMPRODUCT(EDITAL!I:I,EDITAL!J:J)),"")</f>
        <v/>
      </c>
      <c r="D68" s="42" t="str">
        <f t="shared" ca="1" si="2"/>
        <v/>
      </c>
      <c r="E68" s="41" t="str">
        <f t="shared" ca="1" si="5"/>
        <v/>
      </c>
      <c r="F68" s="41" t="str">
        <f ca="1">IFERROR(VLOOKUP($E68,'MAPA DE PREÇOS'!$B:$D,2,FALSE),"")</f>
        <v/>
      </c>
      <c r="G68" s="41" t="str">
        <f ca="1">IFERROR(VLOOKUP($E68,'MAPA DE PREÇOS'!$B:$D,3,FALSE),"")</f>
        <v/>
      </c>
      <c r="H68" s="41" t="str">
        <f t="array" aca="1" ref="H68" ca="1">IFERROR(IF(E68="","",INDEX('MAPA DE PREÇOS'!H:H,0+MATCH(ABC!E68,'MAPA DE PREÇOS'!B:B,0))),"")</f>
        <v/>
      </c>
      <c r="I68" t="str">
        <f ca="1">IF(E68="","",INDEX('MAPA DE PREÇOS'!H:H,MATCH(ABC!E68,'MAPA DE PREÇOS'!B:B,0)+1))</f>
        <v/>
      </c>
      <c r="J68" s="41" t="str">
        <f ca="1">IFERROR(IF(E68="","",INDEX('MAPA DE PREÇOS'!M:M,3+MATCH(ABC!E68,'MAPA DE PREÇOS'!B:B,0))),"")</f>
        <v/>
      </c>
      <c r="K68" s="52" t="str">
        <f t="array" aca="1" ref="K68" ca="1">IFERROR(IF(E68="","",INDEX('MAPA DE PREÇOS'!M:M,2+MATCH(ABC!E68,'MAPA DE PREÇOS'!B:B,0))),"")</f>
        <v/>
      </c>
      <c r="L68" s="53" t="str">
        <f t="array" aca="1" ref="L68" ca="1">IFERROR(IF(AND(E67&lt;&gt;"",E68=""),"TOTAL ESTIMADO",INDEX('MAPA DE PREÇOS'!M:M,0+MATCH(ABC!E68,'MAPA DE PREÇOS'!B:B,0))),"")</f>
        <v/>
      </c>
      <c r="M68" s="54" t="str">
        <f ca="1">IFERROR(IF(AND(E67&lt;&gt;"",E68=""),SUM($M$5:M67),INDEX('MAPA DE PREÇOS'!M:M,19+MATCH(ABC!E68,'MAPA DE PREÇOS'!B:B,0))),"")</f>
        <v/>
      </c>
      <c r="N68" s="90" t="str">
        <f t="shared" ca="1" si="6"/>
        <v/>
      </c>
      <c r="O68" s="90" t="str">
        <f t="shared" ca="1" si="4"/>
        <v/>
      </c>
      <c r="P68" s="54" t="str">
        <f t="shared" ca="1" si="3"/>
        <v/>
      </c>
    </row>
    <row r="69" spans="2:16" x14ac:dyDescent="0.25">
      <c r="B69" s="41">
        <v>64</v>
      </c>
      <c r="C69" s="42" t="str">
        <f ca="1">IFERROR(INDEX('MAPA DE PREÇOS'!M:M,MATCH(B69,'MAPA DE PREÇOS'!B:B,0)+19)/(SUMPRODUCT(EDITAL!I:I,EDITAL!J:J)),"")</f>
        <v/>
      </c>
      <c r="D69" s="42" t="str">
        <f t="shared" ca="1" si="2"/>
        <v/>
      </c>
      <c r="E69" s="41" t="str">
        <f t="shared" ca="1" si="5"/>
        <v/>
      </c>
      <c r="F69" s="41" t="str">
        <f ca="1">IFERROR(VLOOKUP($E69,'MAPA DE PREÇOS'!$B:$D,2,FALSE),"")</f>
        <v/>
      </c>
      <c r="G69" s="41" t="str">
        <f ca="1">IFERROR(VLOOKUP($E69,'MAPA DE PREÇOS'!$B:$D,3,FALSE),"")</f>
        <v/>
      </c>
      <c r="H69" s="41" t="str">
        <f t="array" aca="1" ref="H69" ca="1">IFERROR(IF(E69="","",INDEX('MAPA DE PREÇOS'!H:H,0+MATCH(ABC!E69,'MAPA DE PREÇOS'!B:B,0))),"")</f>
        <v/>
      </c>
      <c r="I69" t="str">
        <f ca="1">IF(E69="","",INDEX('MAPA DE PREÇOS'!H:H,MATCH(ABC!E69,'MAPA DE PREÇOS'!B:B,0)+1))</f>
        <v/>
      </c>
      <c r="J69" s="41" t="str">
        <f ca="1">IFERROR(IF(E69="","",INDEX('MAPA DE PREÇOS'!M:M,3+MATCH(ABC!E69,'MAPA DE PREÇOS'!B:B,0))),"")</f>
        <v/>
      </c>
      <c r="K69" s="52" t="str">
        <f t="array" aca="1" ref="K69" ca="1">IFERROR(IF(E69="","",INDEX('MAPA DE PREÇOS'!M:M,2+MATCH(ABC!E69,'MAPA DE PREÇOS'!B:B,0))),"")</f>
        <v/>
      </c>
      <c r="L69" s="53" t="str">
        <f t="array" aca="1" ref="L69" ca="1">IFERROR(IF(AND(E68&lt;&gt;"",E69=""),"TOTAL ESTIMADO",INDEX('MAPA DE PREÇOS'!M:M,0+MATCH(ABC!E69,'MAPA DE PREÇOS'!B:B,0))),"")</f>
        <v/>
      </c>
      <c r="M69" s="54" t="str">
        <f ca="1">IFERROR(IF(AND(E68&lt;&gt;"",E69=""),SUM($M$5:M68),INDEX('MAPA DE PREÇOS'!M:M,19+MATCH(ABC!E69,'MAPA DE PREÇOS'!B:B,0))),"")</f>
        <v/>
      </c>
      <c r="N69" s="90" t="str">
        <f t="shared" ca="1" si="6"/>
        <v/>
      </c>
      <c r="O69" s="90" t="str">
        <f t="shared" ca="1" si="4"/>
        <v/>
      </c>
      <c r="P69" s="54" t="str">
        <f t="shared" ca="1" si="3"/>
        <v/>
      </c>
    </row>
    <row r="70" spans="2:16" x14ac:dyDescent="0.25">
      <c r="B70" s="41">
        <v>65</v>
      </c>
      <c r="C70" s="42" t="str">
        <f ca="1">IFERROR(INDEX('MAPA DE PREÇOS'!M:M,MATCH(B70,'MAPA DE PREÇOS'!B:B,0)+19)/(SUMPRODUCT(EDITAL!I:I,EDITAL!J:J)),"")</f>
        <v/>
      </c>
      <c r="D70" s="42" t="str">
        <f t="shared" ca="1" si="2"/>
        <v/>
      </c>
      <c r="E70" s="41" t="str">
        <f t="shared" ref="E70:E101" ca="1" si="7">IFERROR(INDEX(B:B,MATCH(LARGE(D:D,ROW()-5),D:D,0)),"")</f>
        <v/>
      </c>
      <c r="F70" s="41" t="str">
        <f ca="1">IFERROR(VLOOKUP($E70,'MAPA DE PREÇOS'!$B:$D,2,FALSE),"")</f>
        <v/>
      </c>
      <c r="G70" s="41" t="str">
        <f ca="1">IFERROR(VLOOKUP($E70,'MAPA DE PREÇOS'!$B:$D,3,FALSE),"")</f>
        <v/>
      </c>
      <c r="H70" s="41" t="str">
        <f t="array" aca="1" ref="H70" ca="1">IFERROR(IF(E70="","",INDEX('MAPA DE PREÇOS'!H:H,0+MATCH(ABC!E70,'MAPA DE PREÇOS'!B:B,0))),"")</f>
        <v/>
      </c>
      <c r="I70" t="str">
        <f ca="1">IF(E70="","",INDEX('MAPA DE PREÇOS'!H:H,MATCH(ABC!E70,'MAPA DE PREÇOS'!B:B,0)+1))</f>
        <v/>
      </c>
      <c r="J70" s="41" t="str">
        <f ca="1">IFERROR(IF(E70="","",INDEX('MAPA DE PREÇOS'!M:M,3+MATCH(ABC!E70,'MAPA DE PREÇOS'!B:B,0))),"")</f>
        <v/>
      </c>
      <c r="K70" s="52" t="str">
        <f t="array" aca="1" ref="K70" ca="1">IFERROR(IF(E70="","",INDEX('MAPA DE PREÇOS'!M:M,2+MATCH(ABC!E70,'MAPA DE PREÇOS'!B:B,0))),"")</f>
        <v/>
      </c>
      <c r="L70" s="53" t="str">
        <f t="array" aca="1" ref="L70" ca="1">IFERROR(IF(AND(E69&lt;&gt;"",E70=""),"TOTAL ESTIMADO",INDEX('MAPA DE PREÇOS'!M:M,0+MATCH(ABC!E70,'MAPA DE PREÇOS'!B:B,0))),"")</f>
        <v/>
      </c>
      <c r="M70" s="54" t="str">
        <f ca="1">IFERROR(IF(AND(E69&lt;&gt;"",E70=""),SUM($M$5:M69),INDEX('MAPA DE PREÇOS'!M:M,19+MATCH(ABC!E70,'MAPA DE PREÇOS'!B:B,0))),"")</f>
        <v/>
      </c>
      <c r="N70" s="90" t="str">
        <f t="shared" ref="N70:N105" ca="1" si="8">IFERROR(VLOOKUP(E70,$B:$C,2),"")</f>
        <v/>
      </c>
      <c r="O70" s="90" t="str">
        <f t="shared" ca="1" si="4"/>
        <v/>
      </c>
      <c r="P70" s="54" t="str">
        <f t="shared" ca="1" si="3"/>
        <v/>
      </c>
    </row>
    <row r="71" spans="2:16" x14ac:dyDescent="0.25">
      <c r="B71" s="41">
        <v>66</v>
      </c>
      <c r="C71" s="42" t="str">
        <f ca="1">IFERROR(INDEX('MAPA DE PREÇOS'!M:M,MATCH(B71,'MAPA DE PREÇOS'!B:B,0)+19)/(SUMPRODUCT(EDITAL!I:I,EDITAL!J:J)),"")</f>
        <v/>
      </c>
      <c r="D71" s="42" t="str">
        <f t="shared" ref="D71:D105" ca="1" si="9">IFERROR(IF(C71=C70,IF(D70="","",D70+0.000000001),C71),"")</f>
        <v/>
      </c>
      <c r="E71" s="41" t="str">
        <f t="shared" ca="1" si="7"/>
        <v/>
      </c>
      <c r="F71" s="41" t="str">
        <f ca="1">IFERROR(VLOOKUP($E71,'MAPA DE PREÇOS'!$B:$D,2,FALSE),"")</f>
        <v/>
      </c>
      <c r="G71" s="41" t="str">
        <f ca="1">IFERROR(VLOOKUP($E71,'MAPA DE PREÇOS'!$B:$D,3,FALSE),"")</f>
        <v/>
      </c>
      <c r="H71" s="41" t="str">
        <f t="array" aca="1" ref="H71" ca="1">IFERROR(IF(E71="","",INDEX('MAPA DE PREÇOS'!H:H,0+MATCH(ABC!E71,'MAPA DE PREÇOS'!B:B,0))),"")</f>
        <v/>
      </c>
      <c r="I71" t="str">
        <f ca="1">IF(E71="","",INDEX('MAPA DE PREÇOS'!H:H,MATCH(ABC!E71,'MAPA DE PREÇOS'!B:B,0)+1))</f>
        <v/>
      </c>
      <c r="J71" s="41" t="str">
        <f ca="1">IFERROR(IF(E71="","",INDEX('MAPA DE PREÇOS'!M:M,3+MATCH(ABC!E71,'MAPA DE PREÇOS'!B:B,0))),"")</f>
        <v/>
      </c>
      <c r="K71" s="52" t="str">
        <f t="array" aca="1" ref="K71" ca="1">IFERROR(IF(E71="","",INDEX('MAPA DE PREÇOS'!M:M,2+MATCH(ABC!E71,'MAPA DE PREÇOS'!B:B,0))),"")</f>
        <v/>
      </c>
      <c r="L71" s="53" t="str">
        <f t="array" aca="1" ref="L71" ca="1">IFERROR(IF(AND(E70&lt;&gt;"",E71=""),"TOTAL ESTIMADO",INDEX('MAPA DE PREÇOS'!M:M,0+MATCH(ABC!E71,'MAPA DE PREÇOS'!B:B,0))),"")</f>
        <v/>
      </c>
      <c r="M71" s="54" t="str">
        <f ca="1">IFERROR(IF(AND(E70&lt;&gt;"",E71=""),SUM($M$5:M70),INDEX('MAPA DE PREÇOS'!M:M,19+MATCH(ABC!E71,'MAPA DE PREÇOS'!B:B,0))),"")</f>
        <v/>
      </c>
      <c r="N71" s="90" t="str">
        <f t="shared" ca="1" si="8"/>
        <v/>
      </c>
      <c r="O71" s="90" t="str">
        <f t="shared" ca="1" si="4"/>
        <v/>
      </c>
      <c r="P71" s="54" t="str">
        <f t="shared" ref="P71:P105" ca="1" si="10">IF(O71="","",IF(OR(N71&gt;=$S$6,O71&lt;=$S$6),"A",IF(O71&lt;=SUM($S$6:$S$7),"B","C")))</f>
        <v/>
      </c>
    </row>
    <row r="72" spans="2:16" x14ac:dyDescent="0.25">
      <c r="B72" s="41">
        <v>67</v>
      </c>
      <c r="C72" s="42" t="str">
        <f ca="1">IFERROR(INDEX('MAPA DE PREÇOS'!M:M,MATCH(B72,'MAPA DE PREÇOS'!B:B,0)+19)/(SUMPRODUCT(EDITAL!I:I,EDITAL!J:J)),"")</f>
        <v/>
      </c>
      <c r="D72" s="42" t="str">
        <f t="shared" ca="1" si="9"/>
        <v/>
      </c>
      <c r="E72" s="41" t="str">
        <f t="shared" ca="1" si="7"/>
        <v/>
      </c>
      <c r="F72" s="41" t="str">
        <f ca="1">IFERROR(VLOOKUP($E72,'MAPA DE PREÇOS'!$B:$D,2,FALSE),"")</f>
        <v/>
      </c>
      <c r="G72" s="41" t="str">
        <f ca="1">IFERROR(VLOOKUP($E72,'MAPA DE PREÇOS'!$B:$D,3,FALSE),"")</f>
        <v/>
      </c>
      <c r="H72" s="41" t="str">
        <f t="array" aca="1" ref="H72" ca="1">IFERROR(IF(E72="","",INDEX('MAPA DE PREÇOS'!H:H,0+MATCH(ABC!E72,'MAPA DE PREÇOS'!B:B,0))),"")</f>
        <v/>
      </c>
      <c r="I72" t="str">
        <f ca="1">IF(E72="","",INDEX('MAPA DE PREÇOS'!H:H,MATCH(ABC!E72,'MAPA DE PREÇOS'!B:B,0)+1))</f>
        <v/>
      </c>
      <c r="J72" s="41" t="str">
        <f ca="1">IFERROR(IF(E72="","",INDEX('MAPA DE PREÇOS'!M:M,3+MATCH(ABC!E72,'MAPA DE PREÇOS'!B:B,0))),"")</f>
        <v/>
      </c>
      <c r="K72" s="52" t="str">
        <f t="array" aca="1" ref="K72" ca="1">IFERROR(IF(E72="","",INDEX('MAPA DE PREÇOS'!M:M,2+MATCH(ABC!E72,'MAPA DE PREÇOS'!B:B,0))),"")</f>
        <v/>
      </c>
      <c r="L72" s="53" t="str">
        <f t="array" aca="1" ref="L72" ca="1">IFERROR(IF(AND(E71&lt;&gt;"",E72=""),"TOTAL ESTIMADO",INDEX('MAPA DE PREÇOS'!M:M,0+MATCH(ABC!E72,'MAPA DE PREÇOS'!B:B,0))),"")</f>
        <v/>
      </c>
      <c r="M72" s="54" t="str">
        <f ca="1">IFERROR(IF(AND(E71&lt;&gt;"",E72=""),SUM($M$5:M71),INDEX('MAPA DE PREÇOS'!M:M,19+MATCH(ABC!E72,'MAPA DE PREÇOS'!B:B,0))),"")</f>
        <v/>
      </c>
      <c r="N72" s="90" t="str">
        <f t="shared" ca="1" si="8"/>
        <v/>
      </c>
      <c r="O72" s="90" t="str">
        <f t="shared" ref="O72:O103" ca="1" si="11">IFERROR(N72+O71,"")</f>
        <v/>
      </c>
      <c r="P72" s="54" t="str">
        <f t="shared" ca="1" si="10"/>
        <v/>
      </c>
    </row>
    <row r="73" spans="2:16" x14ac:dyDescent="0.25">
      <c r="B73" s="41">
        <v>68</v>
      </c>
      <c r="C73" s="42" t="str">
        <f ca="1">IFERROR(INDEX('MAPA DE PREÇOS'!M:M,MATCH(B73,'MAPA DE PREÇOS'!B:B,0)+19)/(SUMPRODUCT(EDITAL!I:I,EDITAL!J:J)),"")</f>
        <v/>
      </c>
      <c r="D73" s="42" t="str">
        <f t="shared" ca="1" si="9"/>
        <v/>
      </c>
      <c r="E73" s="41" t="str">
        <f t="shared" ca="1" si="7"/>
        <v/>
      </c>
      <c r="F73" s="41" t="str">
        <f ca="1">IFERROR(VLOOKUP($E73,'MAPA DE PREÇOS'!$B:$D,2,FALSE),"")</f>
        <v/>
      </c>
      <c r="G73" s="41" t="str">
        <f ca="1">IFERROR(VLOOKUP($E73,'MAPA DE PREÇOS'!$B:$D,3,FALSE),"")</f>
        <v/>
      </c>
      <c r="H73" s="41" t="str">
        <f t="array" aca="1" ref="H73" ca="1">IFERROR(IF(E73="","",INDEX('MAPA DE PREÇOS'!H:H,0+MATCH(ABC!E73,'MAPA DE PREÇOS'!B:B,0))),"")</f>
        <v/>
      </c>
      <c r="I73" t="str">
        <f ca="1">IF(E73="","",INDEX('MAPA DE PREÇOS'!H:H,MATCH(ABC!E73,'MAPA DE PREÇOS'!B:B,0)+1))</f>
        <v/>
      </c>
      <c r="J73" s="41" t="str">
        <f ca="1">IFERROR(IF(E73="","",INDEX('MAPA DE PREÇOS'!M:M,3+MATCH(ABC!E73,'MAPA DE PREÇOS'!B:B,0))),"")</f>
        <v/>
      </c>
      <c r="K73" s="52" t="str">
        <f t="array" aca="1" ref="K73" ca="1">IFERROR(IF(E73="","",INDEX('MAPA DE PREÇOS'!M:M,2+MATCH(ABC!E73,'MAPA DE PREÇOS'!B:B,0))),"")</f>
        <v/>
      </c>
      <c r="L73" s="53" t="str">
        <f t="array" aca="1" ref="L73" ca="1">IFERROR(IF(AND(E72&lt;&gt;"",E73=""),"TOTAL ESTIMADO",INDEX('MAPA DE PREÇOS'!M:M,0+MATCH(ABC!E73,'MAPA DE PREÇOS'!B:B,0))),"")</f>
        <v/>
      </c>
      <c r="M73" s="54" t="str">
        <f ca="1">IFERROR(IF(AND(E72&lt;&gt;"",E73=""),SUM($M$5:M72),INDEX('MAPA DE PREÇOS'!M:M,19+MATCH(ABC!E73,'MAPA DE PREÇOS'!B:B,0))),"")</f>
        <v/>
      </c>
      <c r="N73" s="90" t="str">
        <f t="shared" ca="1" si="8"/>
        <v/>
      </c>
      <c r="O73" s="90" t="str">
        <f t="shared" ca="1" si="11"/>
        <v/>
      </c>
      <c r="P73" s="54" t="str">
        <f t="shared" ca="1" si="10"/>
        <v/>
      </c>
    </row>
    <row r="74" spans="2:16" x14ac:dyDescent="0.25">
      <c r="B74" s="41">
        <v>69</v>
      </c>
      <c r="C74" s="42" t="str">
        <f ca="1">IFERROR(INDEX('MAPA DE PREÇOS'!M:M,MATCH(B74,'MAPA DE PREÇOS'!B:B,0)+19)/(SUMPRODUCT(EDITAL!I:I,EDITAL!J:J)),"")</f>
        <v/>
      </c>
      <c r="D74" s="42" t="str">
        <f t="shared" ca="1" si="9"/>
        <v/>
      </c>
      <c r="E74" s="41" t="str">
        <f t="shared" ca="1" si="7"/>
        <v/>
      </c>
      <c r="F74" s="41" t="str">
        <f ca="1">IFERROR(VLOOKUP($E74,'MAPA DE PREÇOS'!$B:$D,2,FALSE),"")</f>
        <v/>
      </c>
      <c r="G74" s="41" t="str">
        <f ca="1">IFERROR(VLOOKUP($E74,'MAPA DE PREÇOS'!$B:$D,3,FALSE),"")</f>
        <v/>
      </c>
      <c r="H74" s="41" t="str">
        <f t="array" aca="1" ref="H74" ca="1">IFERROR(IF(E74="","",INDEX('MAPA DE PREÇOS'!H:H,0+MATCH(ABC!E74,'MAPA DE PREÇOS'!B:B,0))),"")</f>
        <v/>
      </c>
      <c r="I74" t="str">
        <f ca="1">IF(E74="","",INDEX('MAPA DE PREÇOS'!H:H,MATCH(ABC!E74,'MAPA DE PREÇOS'!B:B,0)+1))</f>
        <v/>
      </c>
      <c r="J74" s="41" t="str">
        <f ca="1">IFERROR(IF(E74="","",INDEX('MAPA DE PREÇOS'!M:M,3+MATCH(ABC!E74,'MAPA DE PREÇOS'!B:B,0))),"")</f>
        <v/>
      </c>
      <c r="K74" s="52" t="str">
        <f t="array" aca="1" ref="K74" ca="1">IFERROR(IF(E74="","",INDEX('MAPA DE PREÇOS'!M:M,2+MATCH(ABC!E74,'MAPA DE PREÇOS'!B:B,0))),"")</f>
        <v/>
      </c>
      <c r="L74" s="53" t="str">
        <f t="array" aca="1" ref="L74" ca="1">IFERROR(IF(AND(E73&lt;&gt;"",E74=""),"TOTAL ESTIMADO",INDEX('MAPA DE PREÇOS'!M:M,0+MATCH(ABC!E74,'MAPA DE PREÇOS'!B:B,0))),"")</f>
        <v/>
      </c>
      <c r="M74" s="54" t="str">
        <f ca="1">IFERROR(IF(AND(E73&lt;&gt;"",E74=""),SUM($M$5:M73),INDEX('MAPA DE PREÇOS'!M:M,19+MATCH(ABC!E74,'MAPA DE PREÇOS'!B:B,0))),"")</f>
        <v/>
      </c>
      <c r="N74" s="90" t="str">
        <f t="shared" ca="1" si="8"/>
        <v/>
      </c>
      <c r="O74" s="90" t="str">
        <f t="shared" ca="1" si="11"/>
        <v/>
      </c>
      <c r="P74" s="54" t="str">
        <f t="shared" ca="1" si="10"/>
        <v/>
      </c>
    </row>
    <row r="75" spans="2:16" x14ac:dyDescent="0.25">
      <c r="B75" s="41">
        <v>70</v>
      </c>
      <c r="C75" s="42" t="str">
        <f ca="1">IFERROR(INDEX('MAPA DE PREÇOS'!M:M,MATCH(B75,'MAPA DE PREÇOS'!B:B,0)+19)/(SUMPRODUCT(EDITAL!I:I,EDITAL!J:J)),"")</f>
        <v/>
      </c>
      <c r="D75" s="42" t="str">
        <f t="shared" ca="1" si="9"/>
        <v/>
      </c>
      <c r="E75" s="41" t="str">
        <f t="shared" ca="1" si="7"/>
        <v/>
      </c>
      <c r="F75" s="41" t="str">
        <f ca="1">IFERROR(VLOOKUP($E75,'MAPA DE PREÇOS'!$B:$D,2,FALSE),"")</f>
        <v/>
      </c>
      <c r="G75" s="41" t="str">
        <f ca="1">IFERROR(VLOOKUP($E75,'MAPA DE PREÇOS'!$B:$D,3,FALSE),"")</f>
        <v/>
      </c>
      <c r="H75" s="41" t="str">
        <f t="array" aca="1" ref="H75" ca="1">IFERROR(IF(E75="","",INDEX('MAPA DE PREÇOS'!H:H,0+MATCH(ABC!E75,'MAPA DE PREÇOS'!B:B,0))),"")</f>
        <v/>
      </c>
      <c r="I75" t="str">
        <f ca="1">IF(E75="","",INDEX('MAPA DE PREÇOS'!H:H,MATCH(ABC!E75,'MAPA DE PREÇOS'!B:B,0)+1))</f>
        <v/>
      </c>
      <c r="J75" s="41" t="str">
        <f ca="1">IFERROR(IF(E75="","",INDEX('MAPA DE PREÇOS'!M:M,3+MATCH(ABC!E75,'MAPA DE PREÇOS'!B:B,0))),"")</f>
        <v/>
      </c>
      <c r="K75" s="52" t="str">
        <f t="array" aca="1" ref="K75" ca="1">IFERROR(IF(E75="","",INDEX('MAPA DE PREÇOS'!M:M,2+MATCH(ABC!E75,'MAPA DE PREÇOS'!B:B,0))),"")</f>
        <v/>
      </c>
      <c r="L75" s="53" t="str">
        <f t="array" aca="1" ref="L75" ca="1">IFERROR(IF(AND(E74&lt;&gt;"",E75=""),"TOTAL ESTIMADO",INDEX('MAPA DE PREÇOS'!M:M,0+MATCH(ABC!E75,'MAPA DE PREÇOS'!B:B,0))),"")</f>
        <v/>
      </c>
      <c r="M75" s="54" t="str">
        <f ca="1">IFERROR(IF(AND(E74&lt;&gt;"",E75=""),SUM($M$5:M74),INDEX('MAPA DE PREÇOS'!M:M,19+MATCH(ABC!E75,'MAPA DE PREÇOS'!B:B,0))),"")</f>
        <v/>
      </c>
      <c r="N75" s="90" t="str">
        <f t="shared" ca="1" si="8"/>
        <v/>
      </c>
      <c r="O75" s="90" t="str">
        <f t="shared" ca="1" si="11"/>
        <v/>
      </c>
      <c r="P75" s="54" t="str">
        <f t="shared" ca="1" si="10"/>
        <v/>
      </c>
    </row>
    <row r="76" spans="2:16" x14ac:dyDescent="0.25">
      <c r="B76" s="41">
        <v>71</v>
      </c>
      <c r="C76" s="42" t="str">
        <f ca="1">IFERROR(INDEX('MAPA DE PREÇOS'!M:M,MATCH(B76,'MAPA DE PREÇOS'!B:B,0)+19)/(SUMPRODUCT(EDITAL!I:I,EDITAL!J:J)),"")</f>
        <v/>
      </c>
      <c r="D76" s="42" t="str">
        <f t="shared" ca="1" si="9"/>
        <v/>
      </c>
      <c r="E76" s="41" t="str">
        <f t="shared" ca="1" si="7"/>
        <v/>
      </c>
      <c r="F76" s="41" t="str">
        <f ca="1">IFERROR(VLOOKUP($E76,'MAPA DE PREÇOS'!$B:$D,2,FALSE),"")</f>
        <v/>
      </c>
      <c r="G76" s="41" t="str">
        <f ca="1">IFERROR(VLOOKUP($E76,'MAPA DE PREÇOS'!$B:$D,3,FALSE),"")</f>
        <v/>
      </c>
      <c r="H76" s="41" t="str">
        <f t="array" aca="1" ref="H76" ca="1">IFERROR(IF(E76="","",INDEX('MAPA DE PREÇOS'!H:H,0+MATCH(ABC!E76,'MAPA DE PREÇOS'!B:B,0))),"")</f>
        <v/>
      </c>
      <c r="I76" t="str">
        <f ca="1">IF(E76="","",INDEX('MAPA DE PREÇOS'!H:H,MATCH(ABC!E76,'MAPA DE PREÇOS'!B:B,0)+1))</f>
        <v/>
      </c>
      <c r="J76" s="41" t="str">
        <f ca="1">IFERROR(IF(E76="","",INDEX('MAPA DE PREÇOS'!M:M,3+MATCH(ABC!E76,'MAPA DE PREÇOS'!B:B,0))),"")</f>
        <v/>
      </c>
      <c r="K76" s="52" t="str">
        <f t="array" aca="1" ref="K76" ca="1">IFERROR(IF(E76="","",INDEX('MAPA DE PREÇOS'!M:M,2+MATCH(ABC!E76,'MAPA DE PREÇOS'!B:B,0))),"")</f>
        <v/>
      </c>
      <c r="L76" s="53" t="str">
        <f t="array" aca="1" ref="L76" ca="1">IFERROR(IF(AND(E75&lt;&gt;"",E76=""),"TOTAL ESTIMADO",INDEX('MAPA DE PREÇOS'!M:M,0+MATCH(ABC!E76,'MAPA DE PREÇOS'!B:B,0))),"")</f>
        <v/>
      </c>
      <c r="M76" s="54" t="str">
        <f ca="1">IFERROR(IF(AND(E75&lt;&gt;"",E76=""),SUM($M$5:M75),INDEX('MAPA DE PREÇOS'!M:M,19+MATCH(ABC!E76,'MAPA DE PREÇOS'!B:B,0))),"")</f>
        <v/>
      </c>
      <c r="N76" s="90" t="str">
        <f t="shared" ca="1" si="8"/>
        <v/>
      </c>
      <c r="O76" s="90" t="str">
        <f t="shared" ca="1" si="11"/>
        <v/>
      </c>
      <c r="P76" s="54" t="str">
        <f t="shared" ca="1" si="10"/>
        <v/>
      </c>
    </row>
    <row r="77" spans="2:16" x14ac:dyDescent="0.25">
      <c r="B77" s="41">
        <v>72</v>
      </c>
      <c r="C77" s="42" t="str">
        <f ca="1">IFERROR(INDEX('MAPA DE PREÇOS'!M:M,MATCH(B77,'MAPA DE PREÇOS'!B:B,0)+19)/(SUMPRODUCT(EDITAL!I:I,EDITAL!J:J)),"")</f>
        <v/>
      </c>
      <c r="D77" s="42" t="str">
        <f t="shared" ca="1" si="9"/>
        <v/>
      </c>
      <c r="E77" s="41" t="str">
        <f t="shared" ca="1" si="7"/>
        <v/>
      </c>
      <c r="F77" s="41" t="str">
        <f ca="1">IFERROR(VLOOKUP($E77,'MAPA DE PREÇOS'!$B:$D,2,FALSE),"")</f>
        <v/>
      </c>
      <c r="G77" s="41" t="str">
        <f ca="1">IFERROR(VLOOKUP($E77,'MAPA DE PREÇOS'!$B:$D,3,FALSE),"")</f>
        <v/>
      </c>
      <c r="H77" s="41" t="str">
        <f t="array" aca="1" ref="H77" ca="1">IFERROR(IF(E77="","",INDEX('MAPA DE PREÇOS'!H:H,0+MATCH(ABC!E77,'MAPA DE PREÇOS'!B:B,0))),"")</f>
        <v/>
      </c>
      <c r="I77" t="str">
        <f ca="1">IF(E77="","",INDEX('MAPA DE PREÇOS'!H:H,MATCH(ABC!E77,'MAPA DE PREÇOS'!B:B,0)+1))</f>
        <v/>
      </c>
      <c r="J77" s="41" t="str">
        <f ca="1">IFERROR(IF(E77="","",INDEX('MAPA DE PREÇOS'!M:M,3+MATCH(ABC!E77,'MAPA DE PREÇOS'!B:B,0))),"")</f>
        <v/>
      </c>
      <c r="K77" s="52" t="str">
        <f t="array" aca="1" ref="K77" ca="1">IFERROR(IF(E77="","",INDEX('MAPA DE PREÇOS'!M:M,2+MATCH(ABC!E77,'MAPA DE PREÇOS'!B:B,0))),"")</f>
        <v/>
      </c>
      <c r="L77" s="53" t="str">
        <f t="array" aca="1" ref="L77" ca="1">IFERROR(IF(AND(E76&lt;&gt;"",E77=""),"TOTAL ESTIMADO",INDEX('MAPA DE PREÇOS'!M:M,0+MATCH(ABC!E77,'MAPA DE PREÇOS'!B:B,0))),"")</f>
        <v/>
      </c>
      <c r="M77" s="54" t="str">
        <f ca="1">IFERROR(IF(AND(E76&lt;&gt;"",E77=""),SUM($M$5:M76),INDEX('MAPA DE PREÇOS'!M:M,19+MATCH(ABC!E77,'MAPA DE PREÇOS'!B:B,0))),"")</f>
        <v/>
      </c>
      <c r="N77" s="90" t="str">
        <f t="shared" ca="1" si="8"/>
        <v/>
      </c>
      <c r="O77" s="90" t="str">
        <f t="shared" ca="1" si="11"/>
        <v/>
      </c>
      <c r="P77" s="54" t="str">
        <f t="shared" ca="1" si="10"/>
        <v/>
      </c>
    </row>
    <row r="78" spans="2:16" x14ac:dyDescent="0.25">
      <c r="B78" s="41">
        <v>73</v>
      </c>
      <c r="C78" s="42" t="str">
        <f ca="1">IFERROR(INDEX('MAPA DE PREÇOS'!M:M,MATCH(B78,'MAPA DE PREÇOS'!B:B,0)+19)/(SUMPRODUCT(EDITAL!I:I,EDITAL!J:J)),"")</f>
        <v/>
      </c>
      <c r="D78" s="42" t="str">
        <f t="shared" ca="1" si="9"/>
        <v/>
      </c>
      <c r="E78" s="41" t="str">
        <f t="shared" ca="1" si="7"/>
        <v/>
      </c>
      <c r="F78" s="41" t="str">
        <f ca="1">IFERROR(VLOOKUP($E78,'MAPA DE PREÇOS'!$B:$D,2,FALSE),"")</f>
        <v/>
      </c>
      <c r="G78" s="41" t="str">
        <f ca="1">IFERROR(VLOOKUP($E78,'MAPA DE PREÇOS'!$B:$D,3,FALSE),"")</f>
        <v/>
      </c>
      <c r="H78" s="41" t="str">
        <f t="array" aca="1" ref="H78" ca="1">IFERROR(IF(E78="","",INDEX('MAPA DE PREÇOS'!H:H,0+MATCH(ABC!E78,'MAPA DE PREÇOS'!B:B,0))),"")</f>
        <v/>
      </c>
      <c r="I78" t="str">
        <f ca="1">IF(E78="","",INDEX('MAPA DE PREÇOS'!H:H,MATCH(ABC!E78,'MAPA DE PREÇOS'!B:B,0)+1))</f>
        <v/>
      </c>
      <c r="J78" s="41" t="str">
        <f ca="1">IFERROR(IF(E78="","",INDEX('MAPA DE PREÇOS'!M:M,3+MATCH(ABC!E78,'MAPA DE PREÇOS'!B:B,0))),"")</f>
        <v/>
      </c>
      <c r="K78" s="52" t="str">
        <f t="array" aca="1" ref="K78" ca="1">IFERROR(IF(E78="","",INDEX('MAPA DE PREÇOS'!M:M,2+MATCH(ABC!E78,'MAPA DE PREÇOS'!B:B,0))),"")</f>
        <v/>
      </c>
      <c r="L78" s="53" t="str">
        <f t="array" aca="1" ref="L78" ca="1">IFERROR(IF(AND(E77&lt;&gt;"",E78=""),"TOTAL ESTIMADO",INDEX('MAPA DE PREÇOS'!M:M,0+MATCH(ABC!E78,'MAPA DE PREÇOS'!B:B,0))),"")</f>
        <v/>
      </c>
      <c r="M78" s="54" t="str">
        <f ca="1">IFERROR(IF(AND(E77&lt;&gt;"",E78=""),SUM($M$5:M77),INDEX('MAPA DE PREÇOS'!M:M,19+MATCH(ABC!E78,'MAPA DE PREÇOS'!B:B,0))),"")</f>
        <v/>
      </c>
      <c r="N78" s="90" t="str">
        <f t="shared" ca="1" si="8"/>
        <v/>
      </c>
      <c r="O78" s="90" t="str">
        <f t="shared" ca="1" si="11"/>
        <v/>
      </c>
      <c r="P78" s="54" t="str">
        <f t="shared" ca="1" si="10"/>
        <v/>
      </c>
    </row>
    <row r="79" spans="2:16" x14ac:dyDescent="0.25">
      <c r="B79" s="41">
        <v>74</v>
      </c>
      <c r="C79" s="42" t="str">
        <f ca="1">IFERROR(INDEX('MAPA DE PREÇOS'!M:M,MATCH(B79,'MAPA DE PREÇOS'!B:B,0)+19)/(SUMPRODUCT(EDITAL!I:I,EDITAL!J:J)),"")</f>
        <v/>
      </c>
      <c r="D79" s="42" t="str">
        <f t="shared" ca="1" si="9"/>
        <v/>
      </c>
      <c r="E79" s="41" t="str">
        <f t="shared" ca="1" si="7"/>
        <v/>
      </c>
      <c r="F79" s="41" t="str">
        <f ca="1">IFERROR(VLOOKUP($E79,'MAPA DE PREÇOS'!$B:$D,2,FALSE),"")</f>
        <v/>
      </c>
      <c r="G79" s="41" t="str">
        <f ca="1">IFERROR(VLOOKUP($E79,'MAPA DE PREÇOS'!$B:$D,3,FALSE),"")</f>
        <v/>
      </c>
      <c r="H79" s="41" t="str">
        <f t="array" aca="1" ref="H79" ca="1">IFERROR(IF(E79="","",INDEX('MAPA DE PREÇOS'!H:H,0+MATCH(ABC!E79,'MAPA DE PREÇOS'!B:B,0))),"")</f>
        <v/>
      </c>
      <c r="I79" t="str">
        <f ca="1">IF(E79="","",INDEX('MAPA DE PREÇOS'!H:H,MATCH(ABC!E79,'MAPA DE PREÇOS'!B:B,0)+1))</f>
        <v/>
      </c>
      <c r="J79" s="41" t="str">
        <f ca="1">IFERROR(IF(E79="","",INDEX('MAPA DE PREÇOS'!M:M,3+MATCH(ABC!E79,'MAPA DE PREÇOS'!B:B,0))),"")</f>
        <v/>
      </c>
      <c r="K79" s="52" t="str">
        <f t="array" aca="1" ref="K79" ca="1">IFERROR(IF(E79="","",INDEX('MAPA DE PREÇOS'!M:M,2+MATCH(ABC!E79,'MAPA DE PREÇOS'!B:B,0))),"")</f>
        <v/>
      </c>
      <c r="L79" s="53" t="str">
        <f t="array" aca="1" ref="L79" ca="1">IFERROR(IF(AND(E78&lt;&gt;"",E79=""),"TOTAL ESTIMADO",INDEX('MAPA DE PREÇOS'!M:M,0+MATCH(ABC!E79,'MAPA DE PREÇOS'!B:B,0))),"")</f>
        <v/>
      </c>
      <c r="M79" s="54" t="str">
        <f ca="1">IFERROR(IF(AND(E78&lt;&gt;"",E79=""),SUM($M$5:M78),INDEX('MAPA DE PREÇOS'!M:M,19+MATCH(ABC!E79,'MAPA DE PREÇOS'!B:B,0))),"")</f>
        <v/>
      </c>
      <c r="N79" s="90" t="str">
        <f t="shared" ca="1" si="8"/>
        <v/>
      </c>
      <c r="O79" s="90" t="str">
        <f t="shared" ca="1" si="11"/>
        <v/>
      </c>
      <c r="P79" s="54" t="str">
        <f t="shared" ca="1" si="10"/>
        <v/>
      </c>
    </row>
    <row r="80" spans="2:16" x14ac:dyDescent="0.25">
      <c r="B80" s="41">
        <v>75</v>
      </c>
      <c r="C80" s="42" t="str">
        <f ca="1">IFERROR(INDEX('MAPA DE PREÇOS'!M:M,MATCH(B80,'MAPA DE PREÇOS'!B:B,0)+19)/(SUMPRODUCT(EDITAL!I:I,EDITAL!J:J)),"")</f>
        <v/>
      </c>
      <c r="D80" s="42" t="str">
        <f t="shared" ca="1" si="9"/>
        <v/>
      </c>
      <c r="E80" s="41" t="str">
        <f t="shared" ca="1" si="7"/>
        <v/>
      </c>
      <c r="F80" s="41" t="str">
        <f ca="1">IFERROR(VLOOKUP($E80,'MAPA DE PREÇOS'!$B:$D,2,FALSE),"")</f>
        <v/>
      </c>
      <c r="G80" s="41" t="str">
        <f ca="1">IFERROR(VLOOKUP($E80,'MAPA DE PREÇOS'!$B:$D,3,FALSE),"")</f>
        <v/>
      </c>
      <c r="H80" s="41" t="str">
        <f t="array" aca="1" ref="H80" ca="1">IFERROR(IF(E80="","",INDEX('MAPA DE PREÇOS'!H:H,0+MATCH(ABC!E80,'MAPA DE PREÇOS'!B:B,0))),"")</f>
        <v/>
      </c>
      <c r="I80" t="str">
        <f ca="1">IF(E80="","",INDEX('MAPA DE PREÇOS'!H:H,MATCH(ABC!E80,'MAPA DE PREÇOS'!B:B,0)+1))</f>
        <v/>
      </c>
      <c r="J80" s="41" t="str">
        <f ca="1">IFERROR(IF(E80="","",INDEX('MAPA DE PREÇOS'!M:M,3+MATCH(ABC!E80,'MAPA DE PREÇOS'!B:B,0))),"")</f>
        <v/>
      </c>
      <c r="K80" s="52" t="str">
        <f t="array" aca="1" ref="K80" ca="1">IFERROR(IF(E80="","",INDEX('MAPA DE PREÇOS'!M:M,2+MATCH(ABC!E80,'MAPA DE PREÇOS'!B:B,0))),"")</f>
        <v/>
      </c>
      <c r="L80" s="53" t="str">
        <f t="array" aca="1" ref="L80" ca="1">IFERROR(IF(AND(E79&lt;&gt;"",E80=""),"TOTAL ESTIMADO",INDEX('MAPA DE PREÇOS'!M:M,0+MATCH(ABC!E80,'MAPA DE PREÇOS'!B:B,0))),"")</f>
        <v/>
      </c>
      <c r="M80" s="54" t="str">
        <f ca="1">IFERROR(IF(AND(E79&lt;&gt;"",E80=""),SUM($M$5:M79),INDEX('MAPA DE PREÇOS'!M:M,19+MATCH(ABC!E80,'MAPA DE PREÇOS'!B:B,0))),"")</f>
        <v/>
      </c>
      <c r="N80" s="90" t="str">
        <f t="shared" ca="1" si="8"/>
        <v/>
      </c>
      <c r="O80" s="90" t="str">
        <f t="shared" ca="1" si="11"/>
        <v/>
      </c>
      <c r="P80" s="54" t="str">
        <f t="shared" ca="1" si="10"/>
        <v/>
      </c>
    </row>
    <row r="81" spans="2:16" x14ac:dyDescent="0.25">
      <c r="B81" s="41">
        <v>76</v>
      </c>
      <c r="C81" s="42" t="str">
        <f ca="1">IFERROR(INDEX('MAPA DE PREÇOS'!M:M,MATCH(B81,'MAPA DE PREÇOS'!B:B,0)+19)/(SUMPRODUCT(EDITAL!I:I,EDITAL!J:J)),"")</f>
        <v/>
      </c>
      <c r="D81" s="42" t="str">
        <f t="shared" ca="1" si="9"/>
        <v/>
      </c>
      <c r="E81" s="41" t="str">
        <f t="shared" ca="1" si="7"/>
        <v/>
      </c>
      <c r="F81" s="41" t="str">
        <f ca="1">IFERROR(VLOOKUP($E81,'MAPA DE PREÇOS'!$B:$D,2,FALSE),"")</f>
        <v/>
      </c>
      <c r="G81" s="41" t="str">
        <f ca="1">IFERROR(VLOOKUP($E81,'MAPA DE PREÇOS'!$B:$D,3,FALSE),"")</f>
        <v/>
      </c>
      <c r="H81" s="41" t="str">
        <f t="array" aca="1" ref="H81" ca="1">IFERROR(IF(E81="","",INDEX('MAPA DE PREÇOS'!H:H,0+MATCH(ABC!E81,'MAPA DE PREÇOS'!B:B,0))),"")</f>
        <v/>
      </c>
      <c r="I81" t="str">
        <f ca="1">IF(E81="","",INDEX('MAPA DE PREÇOS'!H:H,MATCH(ABC!E81,'MAPA DE PREÇOS'!B:B,0)+1))</f>
        <v/>
      </c>
      <c r="J81" s="41" t="str">
        <f ca="1">IFERROR(IF(E81="","",INDEX('MAPA DE PREÇOS'!M:M,3+MATCH(ABC!E81,'MAPA DE PREÇOS'!B:B,0))),"")</f>
        <v/>
      </c>
      <c r="K81" s="52" t="str">
        <f t="array" aca="1" ref="K81" ca="1">IFERROR(IF(E81="","",INDEX('MAPA DE PREÇOS'!M:M,2+MATCH(ABC!E81,'MAPA DE PREÇOS'!B:B,0))),"")</f>
        <v/>
      </c>
      <c r="L81" s="53" t="str">
        <f t="array" aca="1" ref="L81" ca="1">IFERROR(IF(AND(E80&lt;&gt;"",E81=""),"TOTAL ESTIMADO",INDEX('MAPA DE PREÇOS'!M:M,0+MATCH(ABC!E81,'MAPA DE PREÇOS'!B:B,0))),"")</f>
        <v/>
      </c>
      <c r="M81" s="54" t="str">
        <f ca="1">IFERROR(IF(AND(E80&lt;&gt;"",E81=""),SUM($M$5:M80),INDEX('MAPA DE PREÇOS'!M:M,19+MATCH(ABC!E81,'MAPA DE PREÇOS'!B:B,0))),"")</f>
        <v/>
      </c>
      <c r="N81" s="90" t="str">
        <f t="shared" ca="1" si="8"/>
        <v/>
      </c>
      <c r="O81" s="90" t="str">
        <f t="shared" ca="1" si="11"/>
        <v/>
      </c>
      <c r="P81" s="54" t="str">
        <f t="shared" ca="1" si="10"/>
        <v/>
      </c>
    </row>
    <row r="82" spans="2:16" x14ac:dyDescent="0.25">
      <c r="B82" s="41">
        <v>77</v>
      </c>
      <c r="C82" s="42" t="str">
        <f ca="1">IFERROR(INDEX('MAPA DE PREÇOS'!M:M,MATCH(B82,'MAPA DE PREÇOS'!B:B,0)+19)/(SUMPRODUCT(EDITAL!I:I,EDITAL!J:J)),"")</f>
        <v/>
      </c>
      <c r="D82" s="42" t="str">
        <f t="shared" ca="1" si="9"/>
        <v/>
      </c>
      <c r="E82" s="41" t="str">
        <f t="shared" ca="1" si="7"/>
        <v/>
      </c>
      <c r="F82" s="41" t="str">
        <f ca="1">IFERROR(VLOOKUP($E82,'MAPA DE PREÇOS'!$B:$D,2,FALSE),"")</f>
        <v/>
      </c>
      <c r="G82" s="41" t="str">
        <f ca="1">IFERROR(VLOOKUP($E82,'MAPA DE PREÇOS'!$B:$D,3,FALSE),"")</f>
        <v/>
      </c>
      <c r="H82" s="41" t="str">
        <f t="array" aca="1" ref="H82" ca="1">IFERROR(IF(E82="","",INDEX('MAPA DE PREÇOS'!H:H,0+MATCH(ABC!E82,'MAPA DE PREÇOS'!B:B,0))),"")</f>
        <v/>
      </c>
      <c r="I82" t="str">
        <f ca="1">IF(E82="","",INDEX('MAPA DE PREÇOS'!H:H,MATCH(ABC!E82,'MAPA DE PREÇOS'!B:B,0)+1))</f>
        <v/>
      </c>
      <c r="J82" s="41" t="str">
        <f ca="1">IFERROR(IF(E82="","",INDEX('MAPA DE PREÇOS'!M:M,3+MATCH(ABC!E82,'MAPA DE PREÇOS'!B:B,0))),"")</f>
        <v/>
      </c>
      <c r="K82" s="52" t="str">
        <f t="array" aca="1" ref="K82" ca="1">IFERROR(IF(E82="","",INDEX('MAPA DE PREÇOS'!M:M,2+MATCH(ABC!E82,'MAPA DE PREÇOS'!B:B,0))),"")</f>
        <v/>
      </c>
      <c r="L82" s="53" t="str">
        <f t="array" aca="1" ref="L82" ca="1">IFERROR(IF(AND(E81&lt;&gt;"",E82=""),"TOTAL ESTIMADO",INDEX('MAPA DE PREÇOS'!M:M,0+MATCH(ABC!E82,'MAPA DE PREÇOS'!B:B,0))),"")</f>
        <v/>
      </c>
      <c r="M82" s="54" t="str">
        <f ca="1">IFERROR(IF(AND(E81&lt;&gt;"",E82=""),SUM($M$5:M81),INDEX('MAPA DE PREÇOS'!M:M,19+MATCH(ABC!E82,'MAPA DE PREÇOS'!B:B,0))),"")</f>
        <v/>
      </c>
      <c r="N82" s="90" t="str">
        <f t="shared" ca="1" si="8"/>
        <v/>
      </c>
      <c r="O82" s="90" t="str">
        <f t="shared" ca="1" si="11"/>
        <v/>
      </c>
      <c r="P82" s="54" t="str">
        <f t="shared" ca="1" si="10"/>
        <v/>
      </c>
    </row>
    <row r="83" spans="2:16" x14ac:dyDescent="0.25">
      <c r="B83" s="41">
        <v>78</v>
      </c>
      <c r="C83" s="42" t="str">
        <f ca="1">IFERROR(INDEX('MAPA DE PREÇOS'!M:M,MATCH(B83,'MAPA DE PREÇOS'!B:B,0)+19)/(SUMPRODUCT(EDITAL!I:I,EDITAL!J:J)),"")</f>
        <v/>
      </c>
      <c r="D83" s="42" t="str">
        <f t="shared" ca="1" si="9"/>
        <v/>
      </c>
      <c r="E83" s="41" t="str">
        <f t="shared" ca="1" si="7"/>
        <v/>
      </c>
      <c r="F83" s="41" t="str">
        <f ca="1">IFERROR(VLOOKUP($E83,'MAPA DE PREÇOS'!$B:$D,2,FALSE),"")</f>
        <v/>
      </c>
      <c r="G83" s="41" t="str">
        <f ca="1">IFERROR(VLOOKUP($E83,'MAPA DE PREÇOS'!$B:$D,3,FALSE),"")</f>
        <v/>
      </c>
      <c r="H83" s="41" t="str">
        <f t="array" aca="1" ref="H83" ca="1">IFERROR(IF(E83="","",INDEX('MAPA DE PREÇOS'!H:H,0+MATCH(ABC!E83,'MAPA DE PREÇOS'!B:B,0))),"")</f>
        <v/>
      </c>
      <c r="I83" t="str">
        <f ca="1">IF(E83="","",INDEX('MAPA DE PREÇOS'!H:H,MATCH(ABC!E83,'MAPA DE PREÇOS'!B:B,0)+1))</f>
        <v/>
      </c>
      <c r="J83" s="41" t="str">
        <f ca="1">IFERROR(IF(E83="","",INDEX('MAPA DE PREÇOS'!M:M,3+MATCH(ABC!E83,'MAPA DE PREÇOS'!B:B,0))),"")</f>
        <v/>
      </c>
      <c r="K83" s="52" t="str">
        <f t="array" aca="1" ref="K83" ca="1">IFERROR(IF(E83="","",INDEX('MAPA DE PREÇOS'!M:M,2+MATCH(ABC!E83,'MAPA DE PREÇOS'!B:B,0))),"")</f>
        <v/>
      </c>
      <c r="L83" s="53" t="str">
        <f t="array" aca="1" ref="L83" ca="1">IFERROR(IF(AND(E82&lt;&gt;"",E83=""),"TOTAL ESTIMADO",INDEX('MAPA DE PREÇOS'!M:M,0+MATCH(ABC!E83,'MAPA DE PREÇOS'!B:B,0))),"")</f>
        <v/>
      </c>
      <c r="M83" s="54" t="str">
        <f ca="1">IFERROR(IF(AND(E82&lt;&gt;"",E83=""),SUM($M$5:M82),INDEX('MAPA DE PREÇOS'!M:M,19+MATCH(ABC!E83,'MAPA DE PREÇOS'!B:B,0))),"")</f>
        <v/>
      </c>
      <c r="N83" s="90" t="str">
        <f t="shared" ca="1" si="8"/>
        <v/>
      </c>
      <c r="O83" s="90" t="str">
        <f t="shared" ca="1" si="11"/>
        <v/>
      </c>
      <c r="P83" s="54" t="str">
        <f t="shared" ca="1" si="10"/>
        <v/>
      </c>
    </row>
    <row r="84" spans="2:16" x14ac:dyDescent="0.25">
      <c r="B84" s="41">
        <v>79</v>
      </c>
      <c r="C84" s="42" t="str">
        <f ca="1">IFERROR(INDEX('MAPA DE PREÇOS'!M:M,MATCH(B84,'MAPA DE PREÇOS'!B:B,0)+19)/(SUMPRODUCT(EDITAL!I:I,EDITAL!J:J)),"")</f>
        <v/>
      </c>
      <c r="D84" s="42" t="str">
        <f t="shared" ca="1" si="9"/>
        <v/>
      </c>
      <c r="E84" s="41" t="str">
        <f t="shared" ca="1" si="7"/>
        <v/>
      </c>
      <c r="F84" s="41" t="str">
        <f ca="1">IFERROR(VLOOKUP($E84,'MAPA DE PREÇOS'!$B:$D,2,FALSE),"")</f>
        <v/>
      </c>
      <c r="G84" s="41" t="str">
        <f ca="1">IFERROR(VLOOKUP($E84,'MAPA DE PREÇOS'!$B:$D,3,FALSE),"")</f>
        <v/>
      </c>
      <c r="H84" s="41" t="str">
        <f t="array" aca="1" ref="H84" ca="1">IFERROR(IF(E84="","",INDEX('MAPA DE PREÇOS'!H:H,0+MATCH(ABC!E84,'MAPA DE PREÇOS'!B:B,0))),"")</f>
        <v/>
      </c>
      <c r="I84" t="str">
        <f ca="1">IF(E84="","",INDEX('MAPA DE PREÇOS'!H:H,MATCH(ABC!E84,'MAPA DE PREÇOS'!B:B,0)+1))</f>
        <v/>
      </c>
      <c r="J84" s="41" t="str">
        <f ca="1">IFERROR(IF(E84="","",INDEX('MAPA DE PREÇOS'!M:M,3+MATCH(ABC!E84,'MAPA DE PREÇOS'!B:B,0))),"")</f>
        <v/>
      </c>
      <c r="K84" s="52" t="str">
        <f t="array" aca="1" ref="K84" ca="1">IFERROR(IF(E84="","",INDEX('MAPA DE PREÇOS'!M:M,2+MATCH(ABC!E84,'MAPA DE PREÇOS'!B:B,0))),"")</f>
        <v/>
      </c>
      <c r="L84" s="53" t="str">
        <f t="array" aca="1" ref="L84" ca="1">IFERROR(IF(AND(E83&lt;&gt;"",E84=""),"TOTAL ESTIMADO",INDEX('MAPA DE PREÇOS'!M:M,0+MATCH(ABC!E84,'MAPA DE PREÇOS'!B:B,0))),"")</f>
        <v/>
      </c>
      <c r="M84" s="54" t="str">
        <f ca="1">IFERROR(IF(AND(E83&lt;&gt;"",E84=""),SUM($M$5:M83),INDEX('MAPA DE PREÇOS'!M:M,19+MATCH(ABC!E84,'MAPA DE PREÇOS'!B:B,0))),"")</f>
        <v/>
      </c>
      <c r="N84" s="90" t="str">
        <f t="shared" ca="1" si="8"/>
        <v/>
      </c>
      <c r="O84" s="90" t="str">
        <f t="shared" ca="1" si="11"/>
        <v/>
      </c>
      <c r="P84" s="54" t="str">
        <f t="shared" ca="1" si="10"/>
        <v/>
      </c>
    </row>
    <row r="85" spans="2:16" x14ac:dyDescent="0.25">
      <c r="B85" s="41">
        <v>80</v>
      </c>
      <c r="C85" s="42" t="str">
        <f ca="1">IFERROR(INDEX('MAPA DE PREÇOS'!M:M,MATCH(B85,'MAPA DE PREÇOS'!B:B,0)+19)/(SUMPRODUCT(EDITAL!I:I,EDITAL!J:J)),"")</f>
        <v/>
      </c>
      <c r="D85" s="42" t="str">
        <f t="shared" ca="1" si="9"/>
        <v/>
      </c>
      <c r="E85" s="41" t="str">
        <f t="shared" ca="1" si="7"/>
        <v/>
      </c>
      <c r="F85" s="41" t="str">
        <f ca="1">IFERROR(VLOOKUP($E85,'MAPA DE PREÇOS'!$B:$D,2,FALSE),"")</f>
        <v/>
      </c>
      <c r="G85" s="41" t="str">
        <f ca="1">IFERROR(VLOOKUP($E85,'MAPA DE PREÇOS'!$B:$D,3,FALSE),"")</f>
        <v/>
      </c>
      <c r="H85" s="41" t="str">
        <f t="array" aca="1" ref="H85" ca="1">IFERROR(IF(E85="","",INDEX('MAPA DE PREÇOS'!H:H,0+MATCH(ABC!E85,'MAPA DE PREÇOS'!B:B,0))),"")</f>
        <v/>
      </c>
      <c r="I85" t="str">
        <f ca="1">IF(E85="","",INDEX('MAPA DE PREÇOS'!H:H,MATCH(ABC!E85,'MAPA DE PREÇOS'!B:B,0)+1))</f>
        <v/>
      </c>
      <c r="J85" s="41" t="str">
        <f ca="1">IFERROR(IF(E85="","",INDEX('MAPA DE PREÇOS'!M:M,3+MATCH(ABC!E85,'MAPA DE PREÇOS'!B:B,0))),"")</f>
        <v/>
      </c>
      <c r="K85" s="52" t="str">
        <f t="array" aca="1" ref="K85" ca="1">IFERROR(IF(E85="","",INDEX('MAPA DE PREÇOS'!M:M,2+MATCH(ABC!E85,'MAPA DE PREÇOS'!B:B,0))),"")</f>
        <v/>
      </c>
      <c r="L85" s="53" t="str">
        <f t="array" aca="1" ref="L85" ca="1">IFERROR(IF(AND(E84&lt;&gt;"",E85=""),"TOTAL ESTIMADO",INDEX('MAPA DE PREÇOS'!M:M,0+MATCH(ABC!E85,'MAPA DE PREÇOS'!B:B,0))),"")</f>
        <v/>
      </c>
      <c r="M85" s="54" t="str">
        <f ca="1">IFERROR(IF(AND(E84&lt;&gt;"",E85=""),SUM($M$5:M84),INDEX('MAPA DE PREÇOS'!M:M,19+MATCH(ABC!E85,'MAPA DE PREÇOS'!B:B,0))),"")</f>
        <v/>
      </c>
      <c r="N85" s="90" t="str">
        <f t="shared" ca="1" si="8"/>
        <v/>
      </c>
      <c r="O85" s="90" t="str">
        <f t="shared" ca="1" si="11"/>
        <v/>
      </c>
      <c r="P85" s="54" t="str">
        <f t="shared" ca="1" si="10"/>
        <v/>
      </c>
    </row>
    <row r="86" spans="2:16" x14ac:dyDescent="0.25">
      <c r="B86" s="41">
        <v>81</v>
      </c>
      <c r="C86" s="42" t="str">
        <f ca="1">IFERROR(INDEX('MAPA DE PREÇOS'!M:M,MATCH(B86,'MAPA DE PREÇOS'!B:B,0)+19)/(SUMPRODUCT(EDITAL!I:I,EDITAL!J:J)),"")</f>
        <v/>
      </c>
      <c r="D86" s="42" t="str">
        <f t="shared" ca="1" si="9"/>
        <v/>
      </c>
      <c r="E86" s="41" t="str">
        <f t="shared" ca="1" si="7"/>
        <v/>
      </c>
      <c r="F86" s="41" t="str">
        <f ca="1">IFERROR(VLOOKUP($E86,'MAPA DE PREÇOS'!$B:$D,2,FALSE),"")</f>
        <v/>
      </c>
      <c r="G86" s="41" t="str">
        <f ca="1">IFERROR(VLOOKUP($E86,'MAPA DE PREÇOS'!$B:$D,3,FALSE),"")</f>
        <v/>
      </c>
      <c r="H86" s="41" t="str">
        <f t="array" aca="1" ref="H86" ca="1">IFERROR(IF(E86="","",INDEX('MAPA DE PREÇOS'!H:H,0+MATCH(ABC!E86,'MAPA DE PREÇOS'!B:B,0))),"")</f>
        <v/>
      </c>
      <c r="I86" t="str">
        <f ca="1">IF(E86="","",INDEX('MAPA DE PREÇOS'!H:H,MATCH(ABC!E86,'MAPA DE PREÇOS'!B:B,0)+1))</f>
        <v/>
      </c>
      <c r="J86" s="41" t="str">
        <f ca="1">IFERROR(IF(E86="","",INDEX('MAPA DE PREÇOS'!M:M,3+MATCH(ABC!E86,'MAPA DE PREÇOS'!B:B,0))),"")</f>
        <v/>
      </c>
      <c r="K86" s="52" t="str">
        <f t="array" aca="1" ref="K86" ca="1">IFERROR(IF(E86="","",INDEX('MAPA DE PREÇOS'!M:M,2+MATCH(ABC!E86,'MAPA DE PREÇOS'!B:B,0))),"")</f>
        <v/>
      </c>
      <c r="L86" s="53" t="str">
        <f t="array" aca="1" ref="L86" ca="1">IFERROR(IF(AND(E85&lt;&gt;"",E86=""),"TOTAL ESTIMADO",INDEX('MAPA DE PREÇOS'!M:M,0+MATCH(ABC!E86,'MAPA DE PREÇOS'!B:B,0))),"")</f>
        <v/>
      </c>
      <c r="M86" s="54" t="str">
        <f ca="1">IFERROR(IF(AND(E85&lt;&gt;"",E86=""),SUM($M$5:M85),INDEX('MAPA DE PREÇOS'!M:M,19+MATCH(ABC!E86,'MAPA DE PREÇOS'!B:B,0))),"")</f>
        <v/>
      </c>
      <c r="N86" s="90" t="str">
        <f t="shared" ca="1" si="8"/>
        <v/>
      </c>
      <c r="O86" s="90" t="str">
        <f t="shared" ca="1" si="11"/>
        <v/>
      </c>
      <c r="P86" s="54" t="str">
        <f t="shared" ca="1" si="10"/>
        <v/>
      </c>
    </row>
    <row r="87" spans="2:16" x14ac:dyDescent="0.25">
      <c r="B87" s="41">
        <v>82</v>
      </c>
      <c r="C87" s="42" t="str">
        <f ca="1">IFERROR(INDEX('MAPA DE PREÇOS'!M:M,MATCH(B87,'MAPA DE PREÇOS'!B:B,0)+19)/(SUMPRODUCT(EDITAL!I:I,EDITAL!J:J)),"")</f>
        <v/>
      </c>
      <c r="D87" s="42" t="str">
        <f t="shared" ca="1" si="9"/>
        <v/>
      </c>
      <c r="E87" s="41" t="str">
        <f t="shared" ca="1" si="7"/>
        <v/>
      </c>
      <c r="F87" s="41" t="str">
        <f ca="1">IFERROR(VLOOKUP($E87,'MAPA DE PREÇOS'!$B:$D,2,FALSE),"")</f>
        <v/>
      </c>
      <c r="G87" s="41" t="str">
        <f ca="1">IFERROR(VLOOKUP($E87,'MAPA DE PREÇOS'!$B:$D,3,FALSE),"")</f>
        <v/>
      </c>
      <c r="H87" s="41" t="str">
        <f t="array" aca="1" ref="H87" ca="1">IFERROR(IF(E87="","",INDEX('MAPA DE PREÇOS'!H:H,0+MATCH(ABC!E87,'MAPA DE PREÇOS'!B:B,0))),"")</f>
        <v/>
      </c>
      <c r="I87" t="str">
        <f ca="1">IF(E87="","",INDEX('MAPA DE PREÇOS'!H:H,MATCH(ABC!E87,'MAPA DE PREÇOS'!B:B,0)+1))</f>
        <v/>
      </c>
      <c r="J87" s="41" t="str">
        <f ca="1">IFERROR(IF(E87="","",INDEX('MAPA DE PREÇOS'!M:M,3+MATCH(ABC!E87,'MAPA DE PREÇOS'!B:B,0))),"")</f>
        <v/>
      </c>
      <c r="K87" s="52" t="str">
        <f t="array" aca="1" ref="K87" ca="1">IFERROR(IF(E87="","",INDEX('MAPA DE PREÇOS'!M:M,2+MATCH(ABC!E87,'MAPA DE PREÇOS'!B:B,0))),"")</f>
        <v/>
      </c>
      <c r="L87" s="53" t="str">
        <f t="array" aca="1" ref="L87" ca="1">IFERROR(IF(AND(E86&lt;&gt;"",E87=""),"TOTAL ESTIMADO",INDEX('MAPA DE PREÇOS'!M:M,0+MATCH(ABC!E87,'MAPA DE PREÇOS'!B:B,0))),"")</f>
        <v/>
      </c>
      <c r="M87" s="54" t="str">
        <f ca="1">IFERROR(IF(AND(E86&lt;&gt;"",E87=""),SUM($M$5:M86),INDEX('MAPA DE PREÇOS'!M:M,19+MATCH(ABC!E87,'MAPA DE PREÇOS'!B:B,0))),"")</f>
        <v/>
      </c>
      <c r="N87" s="90" t="str">
        <f t="shared" ca="1" si="8"/>
        <v/>
      </c>
      <c r="O87" s="90" t="str">
        <f t="shared" ca="1" si="11"/>
        <v/>
      </c>
      <c r="P87" s="54" t="str">
        <f t="shared" ca="1" si="10"/>
        <v/>
      </c>
    </row>
    <row r="88" spans="2:16" x14ac:dyDescent="0.25">
      <c r="B88" s="41">
        <v>83</v>
      </c>
      <c r="C88" s="42" t="str">
        <f ca="1">IFERROR(INDEX('MAPA DE PREÇOS'!M:M,MATCH(B88,'MAPA DE PREÇOS'!B:B,0)+19)/(SUMPRODUCT(EDITAL!I:I,EDITAL!J:J)),"")</f>
        <v/>
      </c>
      <c r="D88" s="42" t="str">
        <f t="shared" ca="1" si="9"/>
        <v/>
      </c>
      <c r="E88" s="41" t="str">
        <f t="shared" ca="1" si="7"/>
        <v/>
      </c>
      <c r="F88" s="41" t="str">
        <f ca="1">IFERROR(VLOOKUP($E88,'MAPA DE PREÇOS'!$B:$D,2,FALSE),"")</f>
        <v/>
      </c>
      <c r="G88" s="41" t="str">
        <f ca="1">IFERROR(VLOOKUP($E88,'MAPA DE PREÇOS'!$B:$D,3,FALSE),"")</f>
        <v/>
      </c>
      <c r="H88" s="41" t="str">
        <f t="array" aca="1" ref="H88" ca="1">IFERROR(IF(E88="","",INDEX('MAPA DE PREÇOS'!H:H,0+MATCH(ABC!E88,'MAPA DE PREÇOS'!B:B,0))),"")</f>
        <v/>
      </c>
      <c r="I88" t="str">
        <f ca="1">IF(E88="","",INDEX('MAPA DE PREÇOS'!H:H,MATCH(ABC!E88,'MAPA DE PREÇOS'!B:B,0)+1))</f>
        <v/>
      </c>
      <c r="J88" s="41" t="str">
        <f ca="1">IFERROR(IF(E88="","",INDEX('MAPA DE PREÇOS'!M:M,3+MATCH(ABC!E88,'MAPA DE PREÇOS'!B:B,0))),"")</f>
        <v/>
      </c>
      <c r="K88" s="52" t="str">
        <f t="array" aca="1" ref="K88" ca="1">IFERROR(IF(E88="","",INDEX('MAPA DE PREÇOS'!M:M,2+MATCH(ABC!E88,'MAPA DE PREÇOS'!B:B,0))),"")</f>
        <v/>
      </c>
      <c r="L88" s="53" t="str">
        <f t="array" aca="1" ref="L88" ca="1">IFERROR(IF(AND(E87&lt;&gt;"",E88=""),"TOTAL ESTIMADO",INDEX('MAPA DE PREÇOS'!M:M,0+MATCH(ABC!E88,'MAPA DE PREÇOS'!B:B,0))),"")</f>
        <v/>
      </c>
      <c r="M88" s="54" t="str">
        <f ca="1">IFERROR(IF(AND(E87&lt;&gt;"",E88=""),SUM($M$5:M87),INDEX('MAPA DE PREÇOS'!M:M,19+MATCH(ABC!E88,'MAPA DE PREÇOS'!B:B,0))),"")</f>
        <v/>
      </c>
      <c r="N88" s="90" t="str">
        <f t="shared" ca="1" si="8"/>
        <v/>
      </c>
      <c r="O88" s="90" t="str">
        <f t="shared" ca="1" si="11"/>
        <v/>
      </c>
      <c r="P88" s="54" t="str">
        <f t="shared" ca="1" si="10"/>
        <v/>
      </c>
    </row>
    <row r="89" spans="2:16" x14ac:dyDescent="0.25">
      <c r="B89" s="41">
        <v>84</v>
      </c>
      <c r="C89" s="42" t="str">
        <f ca="1">IFERROR(INDEX('MAPA DE PREÇOS'!M:M,MATCH(B89,'MAPA DE PREÇOS'!B:B,0)+19)/(SUMPRODUCT(EDITAL!I:I,EDITAL!J:J)),"")</f>
        <v/>
      </c>
      <c r="D89" s="42" t="str">
        <f t="shared" ca="1" si="9"/>
        <v/>
      </c>
      <c r="E89" s="41" t="str">
        <f t="shared" ca="1" si="7"/>
        <v/>
      </c>
      <c r="F89" s="41" t="str">
        <f ca="1">IFERROR(VLOOKUP($E89,'MAPA DE PREÇOS'!$B:$D,2,FALSE),"")</f>
        <v/>
      </c>
      <c r="G89" s="41" t="str">
        <f ca="1">IFERROR(VLOOKUP($E89,'MAPA DE PREÇOS'!$B:$D,3,FALSE),"")</f>
        <v/>
      </c>
      <c r="H89" s="41" t="str">
        <f t="array" aca="1" ref="H89" ca="1">IFERROR(IF(E89="","",INDEX('MAPA DE PREÇOS'!H:H,0+MATCH(ABC!E89,'MAPA DE PREÇOS'!B:B,0))),"")</f>
        <v/>
      </c>
      <c r="I89" t="str">
        <f ca="1">IF(E89="","",INDEX('MAPA DE PREÇOS'!H:H,MATCH(ABC!E89,'MAPA DE PREÇOS'!B:B,0)+1))</f>
        <v/>
      </c>
      <c r="J89" s="41" t="str">
        <f ca="1">IFERROR(IF(E89="","",INDEX('MAPA DE PREÇOS'!M:M,3+MATCH(ABC!E89,'MAPA DE PREÇOS'!B:B,0))),"")</f>
        <v/>
      </c>
      <c r="K89" s="52" t="str">
        <f t="array" aca="1" ref="K89" ca="1">IFERROR(IF(E89="","",INDEX('MAPA DE PREÇOS'!M:M,2+MATCH(ABC!E89,'MAPA DE PREÇOS'!B:B,0))),"")</f>
        <v/>
      </c>
      <c r="L89" s="53" t="str">
        <f t="array" aca="1" ref="L89" ca="1">IFERROR(IF(AND(E88&lt;&gt;"",E89=""),"TOTAL ESTIMADO",INDEX('MAPA DE PREÇOS'!M:M,0+MATCH(ABC!E89,'MAPA DE PREÇOS'!B:B,0))),"")</f>
        <v/>
      </c>
      <c r="M89" s="54" t="str">
        <f ca="1">IFERROR(IF(AND(E88&lt;&gt;"",E89=""),SUM($M$5:M88),INDEX('MAPA DE PREÇOS'!M:M,19+MATCH(ABC!E89,'MAPA DE PREÇOS'!B:B,0))),"")</f>
        <v/>
      </c>
      <c r="N89" s="90" t="str">
        <f t="shared" ca="1" si="8"/>
        <v/>
      </c>
      <c r="O89" s="90" t="str">
        <f t="shared" ca="1" si="11"/>
        <v/>
      </c>
      <c r="P89" s="54" t="str">
        <f t="shared" ca="1" si="10"/>
        <v/>
      </c>
    </row>
    <row r="90" spans="2:16" x14ac:dyDescent="0.25">
      <c r="B90" s="41">
        <v>85</v>
      </c>
      <c r="C90" s="42" t="str">
        <f ca="1">IFERROR(INDEX('MAPA DE PREÇOS'!M:M,MATCH(B90,'MAPA DE PREÇOS'!B:B,0)+19)/(SUMPRODUCT(EDITAL!I:I,EDITAL!J:J)),"")</f>
        <v/>
      </c>
      <c r="D90" s="42" t="str">
        <f t="shared" ca="1" si="9"/>
        <v/>
      </c>
      <c r="E90" s="41" t="str">
        <f t="shared" ca="1" si="7"/>
        <v/>
      </c>
      <c r="F90" s="41" t="str">
        <f ca="1">IFERROR(VLOOKUP($E90,'MAPA DE PREÇOS'!$B:$D,2,FALSE),"")</f>
        <v/>
      </c>
      <c r="G90" s="41" t="str">
        <f ca="1">IFERROR(VLOOKUP($E90,'MAPA DE PREÇOS'!$B:$D,3,FALSE),"")</f>
        <v/>
      </c>
      <c r="H90" s="41" t="str">
        <f t="array" aca="1" ref="H90" ca="1">IFERROR(IF(E90="","",INDEX('MAPA DE PREÇOS'!H:H,0+MATCH(ABC!E90,'MAPA DE PREÇOS'!B:B,0))),"")</f>
        <v/>
      </c>
      <c r="I90" t="str">
        <f ca="1">IF(E90="","",INDEX('MAPA DE PREÇOS'!H:H,MATCH(ABC!E90,'MAPA DE PREÇOS'!B:B,0)+1))</f>
        <v/>
      </c>
      <c r="J90" s="41" t="str">
        <f ca="1">IFERROR(IF(E90="","",INDEX('MAPA DE PREÇOS'!M:M,3+MATCH(ABC!E90,'MAPA DE PREÇOS'!B:B,0))),"")</f>
        <v/>
      </c>
      <c r="K90" s="52" t="str">
        <f t="array" aca="1" ref="K90" ca="1">IFERROR(IF(E90="","",INDEX('MAPA DE PREÇOS'!M:M,2+MATCH(ABC!E90,'MAPA DE PREÇOS'!B:B,0))),"")</f>
        <v/>
      </c>
      <c r="L90" s="53" t="str">
        <f t="array" aca="1" ref="L90" ca="1">IFERROR(IF(AND(E89&lt;&gt;"",E90=""),"TOTAL ESTIMADO",INDEX('MAPA DE PREÇOS'!M:M,0+MATCH(ABC!E90,'MAPA DE PREÇOS'!B:B,0))),"")</f>
        <v/>
      </c>
      <c r="M90" s="54" t="str">
        <f ca="1">IFERROR(IF(AND(E89&lt;&gt;"",E90=""),SUM($M$5:M89),INDEX('MAPA DE PREÇOS'!M:M,19+MATCH(ABC!E90,'MAPA DE PREÇOS'!B:B,0))),"")</f>
        <v/>
      </c>
      <c r="N90" s="90" t="str">
        <f t="shared" ca="1" si="8"/>
        <v/>
      </c>
      <c r="O90" s="90" t="str">
        <f t="shared" ca="1" si="11"/>
        <v/>
      </c>
      <c r="P90" s="54" t="str">
        <f t="shared" ca="1" si="10"/>
        <v/>
      </c>
    </row>
    <row r="91" spans="2:16" x14ac:dyDescent="0.25">
      <c r="B91" s="41">
        <v>86</v>
      </c>
      <c r="C91" s="42" t="str">
        <f ca="1">IFERROR(INDEX('MAPA DE PREÇOS'!M:M,MATCH(B91,'MAPA DE PREÇOS'!B:B,0)+19)/(SUMPRODUCT(EDITAL!I:I,EDITAL!J:J)),"")</f>
        <v/>
      </c>
      <c r="D91" s="42" t="str">
        <f t="shared" ca="1" si="9"/>
        <v/>
      </c>
      <c r="E91" s="41" t="str">
        <f t="shared" ca="1" si="7"/>
        <v/>
      </c>
      <c r="F91" s="41" t="str">
        <f ca="1">IFERROR(VLOOKUP($E91,'MAPA DE PREÇOS'!$B:$D,2,FALSE),"")</f>
        <v/>
      </c>
      <c r="G91" s="41" t="str">
        <f ca="1">IFERROR(VLOOKUP($E91,'MAPA DE PREÇOS'!$B:$D,3,FALSE),"")</f>
        <v/>
      </c>
      <c r="H91" s="41" t="str">
        <f t="array" aca="1" ref="H91" ca="1">IFERROR(IF(E91="","",INDEX('MAPA DE PREÇOS'!H:H,0+MATCH(ABC!E91,'MAPA DE PREÇOS'!B:B,0))),"")</f>
        <v/>
      </c>
      <c r="I91" t="str">
        <f ca="1">IF(E91="","",INDEX('MAPA DE PREÇOS'!H:H,MATCH(ABC!E91,'MAPA DE PREÇOS'!B:B,0)+1))</f>
        <v/>
      </c>
      <c r="J91" s="41" t="str">
        <f ca="1">IFERROR(IF(E91="","",INDEX('MAPA DE PREÇOS'!M:M,3+MATCH(ABC!E91,'MAPA DE PREÇOS'!B:B,0))),"")</f>
        <v/>
      </c>
      <c r="K91" s="52" t="str">
        <f t="array" aca="1" ref="K91" ca="1">IFERROR(IF(E91="","",INDEX('MAPA DE PREÇOS'!M:M,2+MATCH(ABC!E91,'MAPA DE PREÇOS'!B:B,0))),"")</f>
        <v/>
      </c>
      <c r="L91" s="53" t="str">
        <f t="array" aca="1" ref="L91" ca="1">IFERROR(IF(AND(E90&lt;&gt;"",E91=""),"TOTAL ESTIMADO",INDEX('MAPA DE PREÇOS'!M:M,0+MATCH(ABC!E91,'MAPA DE PREÇOS'!B:B,0))),"")</f>
        <v/>
      </c>
      <c r="M91" s="54" t="str">
        <f ca="1">IFERROR(IF(AND(E90&lt;&gt;"",E91=""),SUM($M$5:M90),INDEX('MAPA DE PREÇOS'!M:M,19+MATCH(ABC!E91,'MAPA DE PREÇOS'!B:B,0))),"")</f>
        <v/>
      </c>
      <c r="N91" s="90" t="str">
        <f t="shared" ca="1" si="8"/>
        <v/>
      </c>
      <c r="O91" s="90" t="str">
        <f t="shared" ca="1" si="11"/>
        <v/>
      </c>
      <c r="P91" s="54" t="str">
        <f t="shared" ca="1" si="10"/>
        <v/>
      </c>
    </row>
    <row r="92" spans="2:16" x14ac:dyDescent="0.25">
      <c r="B92" s="41">
        <v>87</v>
      </c>
      <c r="C92" s="42" t="str">
        <f ca="1">IFERROR(INDEX('MAPA DE PREÇOS'!M:M,MATCH(B92,'MAPA DE PREÇOS'!B:B,0)+19)/(SUMPRODUCT(EDITAL!I:I,EDITAL!J:J)),"")</f>
        <v/>
      </c>
      <c r="D92" s="42" t="str">
        <f t="shared" ca="1" si="9"/>
        <v/>
      </c>
      <c r="E92" s="41" t="str">
        <f t="shared" ca="1" si="7"/>
        <v/>
      </c>
      <c r="F92" s="41" t="str">
        <f ca="1">IFERROR(VLOOKUP($E92,'MAPA DE PREÇOS'!$B:$D,2,FALSE),"")</f>
        <v/>
      </c>
      <c r="G92" s="41" t="str">
        <f ca="1">IFERROR(VLOOKUP($E92,'MAPA DE PREÇOS'!$B:$D,3,FALSE),"")</f>
        <v/>
      </c>
      <c r="H92" s="41" t="str">
        <f t="array" aca="1" ref="H92" ca="1">IFERROR(IF(E92="","",INDEX('MAPA DE PREÇOS'!H:H,0+MATCH(ABC!E92,'MAPA DE PREÇOS'!B:B,0))),"")</f>
        <v/>
      </c>
      <c r="I92" t="str">
        <f ca="1">IF(E92="","",INDEX('MAPA DE PREÇOS'!H:H,MATCH(ABC!E92,'MAPA DE PREÇOS'!B:B,0)+1))</f>
        <v/>
      </c>
      <c r="J92" s="41" t="str">
        <f ca="1">IFERROR(IF(E92="","",INDEX('MAPA DE PREÇOS'!M:M,3+MATCH(ABC!E92,'MAPA DE PREÇOS'!B:B,0))),"")</f>
        <v/>
      </c>
      <c r="K92" s="52" t="str">
        <f t="array" aca="1" ref="K92" ca="1">IFERROR(IF(E92="","",INDEX('MAPA DE PREÇOS'!M:M,2+MATCH(ABC!E92,'MAPA DE PREÇOS'!B:B,0))),"")</f>
        <v/>
      </c>
      <c r="L92" s="53" t="str">
        <f t="array" aca="1" ref="L92" ca="1">IFERROR(IF(AND(E91&lt;&gt;"",E92=""),"TOTAL ESTIMADO",INDEX('MAPA DE PREÇOS'!M:M,0+MATCH(ABC!E92,'MAPA DE PREÇOS'!B:B,0))),"")</f>
        <v/>
      </c>
      <c r="M92" s="54" t="str">
        <f ca="1">IFERROR(IF(AND(E91&lt;&gt;"",E92=""),SUM($M$5:M91),INDEX('MAPA DE PREÇOS'!M:M,19+MATCH(ABC!E92,'MAPA DE PREÇOS'!B:B,0))),"")</f>
        <v/>
      </c>
      <c r="N92" s="90" t="str">
        <f t="shared" ca="1" si="8"/>
        <v/>
      </c>
      <c r="O92" s="90" t="str">
        <f t="shared" ca="1" si="11"/>
        <v/>
      </c>
      <c r="P92" s="54" t="str">
        <f t="shared" ca="1" si="10"/>
        <v/>
      </c>
    </row>
    <row r="93" spans="2:16" x14ac:dyDescent="0.25">
      <c r="B93" s="41">
        <v>88</v>
      </c>
      <c r="C93" s="42" t="str">
        <f ca="1">IFERROR(INDEX('MAPA DE PREÇOS'!M:M,MATCH(B93,'MAPA DE PREÇOS'!B:B,0)+19)/(SUMPRODUCT(EDITAL!I:I,EDITAL!J:J)),"")</f>
        <v/>
      </c>
      <c r="D93" s="42" t="str">
        <f t="shared" ca="1" si="9"/>
        <v/>
      </c>
      <c r="E93" s="41" t="str">
        <f t="shared" ca="1" si="7"/>
        <v/>
      </c>
      <c r="F93" s="41" t="str">
        <f ca="1">IFERROR(VLOOKUP($E93,'MAPA DE PREÇOS'!$B:$D,2,FALSE),"")</f>
        <v/>
      </c>
      <c r="G93" s="41" t="str">
        <f ca="1">IFERROR(VLOOKUP($E93,'MAPA DE PREÇOS'!$B:$D,3,FALSE),"")</f>
        <v/>
      </c>
      <c r="H93" s="41" t="str">
        <f t="array" aca="1" ref="H93" ca="1">IFERROR(IF(E93="","",INDEX('MAPA DE PREÇOS'!H:H,0+MATCH(ABC!E93,'MAPA DE PREÇOS'!B:B,0))),"")</f>
        <v/>
      </c>
      <c r="I93" t="str">
        <f ca="1">IF(E93="","",INDEX('MAPA DE PREÇOS'!H:H,MATCH(ABC!E93,'MAPA DE PREÇOS'!B:B,0)+1))</f>
        <v/>
      </c>
      <c r="J93" s="41" t="str">
        <f ca="1">IFERROR(IF(E93="","",INDEX('MAPA DE PREÇOS'!M:M,3+MATCH(ABC!E93,'MAPA DE PREÇOS'!B:B,0))),"")</f>
        <v/>
      </c>
      <c r="K93" s="52" t="str">
        <f t="array" aca="1" ref="K93" ca="1">IFERROR(IF(E93="","",INDEX('MAPA DE PREÇOS'!M:M,2+MATCH(ABC!E93,'MAPA DE PREÇOS'!B:B,0))),"")</f>
        <v/>
      </c>
      <c r="L93" s="53" t="str">
        <f t="array" aca="1" ref="L93" ca="1">IFERROR(IF(AND(E92&lt;&gt;"",E93=""),"TOTAL ESTIMADO",INDEX('MAPA DE PREÇOS'!M:M,0+MATCH(ABC!E93,'MAPA DE PREÇOS'!B:B,0))),"")</f>
        <v/>
      </c>
      <c r="M93" s="54" t="str">
        <f ca="1">IFERROR(IF(AND(E92&lt;&gt;"",E93=""),SUM($M$5:M92),INDEX('MAPA DE PREÇOS'!M:M,19+MATCH(ABC!E93,'MAPA DE PREÇOS'!B:B,0))),"")</f>
        <v/>
      </c>
      <c r="N93" s="90" t="str">
        <f t="shared" ca="1" si="8"/>
        <v/>
      </c>
      <c r="O93" s="90" t="str">
        <f t="shared" ca="1" si="11"/>
        <v/>
      </c>
      <c r="P93" s="54" t="str">
        <f t="shared" ca="1" si="10"/>
        <v/>
      </c>
    </row>
    <row r="94" spans="2:16" x14ac:dyDescent="0.25">
      <c r="B94" s="41">
        <v>89</v>
      </c>
      <c r="C94" s="42" t="str">
        <f ca="1">IFERROR(INDEX('MAPA DE PREÇOS'!M:M,MATCH(B94,'MAPA DE PREÇOS'!B:B,0)+19)/(SUMPRODUCT(EDITAL!I:I,EDITAL!J:J)),"")</f>
        <v/>
      </c>
      <c r="D94" s="42" t="str">
        <f t="shared" ca="1" si="9"/>
        <v/>
      </c>
      <c r="E94" s="41" t="str">
        <f t="shared" ca="1" si="7"/>
        <v/>
      </c>
      <c r="F94" s="41" t="str">
        <f ca="1">IFERROR(VLOOKUP($E94,'MAPA DE PREÇOS'!$B:$D,2,FALSE),"")</f>
        <v/>
      </c>
      <c r="G94" s="41" t="str">
        <f ca="1">IFERROR(VLOOKUP($E94,'MAPA DE PREÇOS'!$B:$D,3,FALSE),"")</f>
        <v/>
      </c>
      <c r="H94" s="41" t="str">
        <f t="array" aca="1" ref="H94" ca="1">IFERROR(IF(E94="","",INDEX('MAPA DE PREÇOS'!H:H,0+MATCH(ABC!E94,'MAPA DE PREÇOS'!B:B,0))),"")</f>
        <v/>
      </c>
      <c r="I94" t="str">
        <f ca="1">IF(E94="","",INDEX('MAPA DE PREÇOS'!H:H,MATCH(ABC!E94,'MAPA DE PREÇOS'!B:B,0)+1))</f>
        <v/>
      </c>
      <c r="J94" s="41" t="str">
        <f ca="1">IFERROR(IF(E94="","",INDEX('MAPA DE PREÇOS'!M:M,3+MATCH(ABC!E94,'MAPA DE PREÇOS'!B:B,0))),"")</f>
        <v/>
      </c>
      <c r="K94" s="52" t="str">
        <f t="array" aca="1" ref="K94" ca="1">IFERROR(IF(E94="","",INDEX('MAPA DE PREÇOS'!M:M,2+MATCH(ABC!E94,'MAPA DE PREÇOS'!B:B,0))),"")</f>
        <v/>
      </c>
      <c r="L94" s="53" t="str">
        <f t="array" aca="1" ref="L94" ca="1">IFERROR(IF(AND(E93&lt;&gt;"",E94=""),"TOTAL ESTIMADO",INDEX('MAPA DE PREÇOS'!M:M,0+MATCH(ABC!E94,'MAPA DE PREÇOS'!B:B,0))),"")</f>
        <v/>
      </c>
      <c r="M94" s="54" t="str">
        <f ca="1">IFERROR(IF(AND(E93&lt;&gt;"",E94=""),SUM($M$5:M93),INDEX('MAPA DE PREÇOS'!M:M,19+MATCH(ABC!E94,'MAPA DE PREÇOS'!B:B,0))),"")</f>
        <v/>
      </c>
      <c r="N94" s="90" t="str">
        <f t="shared" ca="1" si="8"/>
        <v/>
      </c>
      <c r="O94" s="90" t="str">
        <f t="shared" ca="1" si="11"/>
        <v/>
      </c>
      <c r="P94" s="54" t="str">
        <f t="shared" ca="1" si="10"/>
        <v/>
      </c>
    </row>
    <row r="95" spans="2:16" x14ac:dyDescent="0.25">
      <c r="B95" s="41">
        <v>90</v>
      </c>
      <c r="C95" s="42" t="str">
        <f ca="1">IFERROR(INDEX('MAPA DE PREÇOS'!M:M,MATCH(B95,'MAPA DE PREÇOS'!B:B,0)+19)/(SUMPRODUCT(EDITAL!I:I,EDITAL!J:J)),"")</f>
        <v/>
      </c>
      <c r="D95" s="42" t="str">
        <f t="shared" ca="1" si="9"/>
        <v/>
      </c>
      <c r="E95" s="41" t="str">
        <f t="shared" ca="1" si="7"/>
        <v/>
      </c>
      <c r="F95" s="41" t="str">
        <f ca="1">IFERROR(VLOOKUP($E95,'MAPA DE PREÇOS'!$B:$D,2,FALSE),"")</f>
        <v/>
      </c>
      <c r="G95" s="41" t="str">
        <f ca="1">IFERROR(VLOOKUP($E95,'MAPA DE PREÇOS'!$B:$D,3,FALSE),"")</f>
        <v/>
      </c>
      <c r="H95" s="41" t="str">
        <f t="array" aca="1" ref="H95" ca="1">IFERROR(IF(E95="","",INDEX('MAPA DE PREÇOS'!H:H,0+MATCH(ABC!E95,'MAPA DE PREÇOS'!B:B,0))),"")</f>
        <v/>
      </c>
      <c r="I95" t="str">
        <f ca="1">IF(E95="","",INDEX('MAPA DE PREÇOS'!H:H,MATCH(ABC!E95,'MAPA DE PREÇOS'!B:B,0)+1))</f>
        <v/>
      </c>
      <c r="J95" s="41" t="str">
        <f ca="1">IFERROR(IF(E95="","",INDEX('MAPA DE PREÇOS'!M:M,3+MATCH(ABC!E95,'MAPA DE PREÇOS'!B:B,0))),"")</f>
        <v/>
      </c>
      <c r="K95" s="52" t="str">
        <f t="array" aca="1" ref="K95" ca="1">IFERROR(IF(E95="","",INDEX('MAPA DE PREÇOS'!M:M,2+MATCH(ABC!E95,'MAPA DE PREÇOS'!B:B,0))),"")</f>
        <v/>
      </c>
      <c r="L95" s="53" t="str">
        <f t="array" aca="1" ref="L95" ca="1">IFERROR(IF(AND(E94&lt;&gt;"",E95=""),"TOTAL ESTIMADO",INDEX('MAPA DE PREÇOS'!M:M,0+MATCH(ABC!E95,'MAPA DE PREÇOS'!B:B,0))),"")</f>
        <v/>
      </c>
      <c r="M95" s="54" t="str">
        <f ca="1">IFERROR(IF(AND(E94&lt;&gt;"",E95=""),SUM($M$5:M94),INDEX('MAPA DE PREÇOS'!M:M,19+MATCH(ABC!E95,'MAPA DE PREÇOS'!B:B,0))),"")</f>
        <v/>
      </c>
      <c r="N95" s="90" t="str">
        <f t="shared" ca="1" si="8"/>
        <v/>
      </c>
      <c r="O95" s="90" t="str">
        <f t="shared" ca="1" si="11"/>
        <v/>
      </c>
      <c r="P95" s="54" t="str">
        <f t="shared" ca="1" si="10"/>
        <v/>
      </c>
    </row>
    <row r="96" spans="2:16" x14ac:dyDescent="0.25">
      <c r="B96" s="41">
        <v>91</v>
      </c>
      <c r="C96" s="42" t="str">
        <f ca="1">IFERROR(INDEX('MAPA DE PREÇOS'!M:M,MATCH(B96,'MAPA DE PREÇOS'!B:B,0)+19)/(SUMPRODUCT(EDITAL!I:I,EDITAL!J:J)),"")</f>
        <v/>
      </c>
      <c r="D96" s="42" t="str">
        <f t="shared" ca="1" si="9"/>
        <v/>
      </c>
      <c r="E96" s="41" t="str">
        <f t="shared" ca="1" si="7"/>
        <v/>
      </c>
      <c r="F96" s="41" t="str">
        <f ca="1">IFERROR(VLOOKUP($E96,'MAPA DE PREÇOS'!$B:$D,2,FALSE),"")</f>
        <v/>
      </c>
      <c r="G96" s="41" t="str">
        <f ca="1">IFERROR(VLOOKUP($E96,'MAPA DE PREÇOS'!$B:$D,3,FALSE),"")</f>
        <v/>
      </c>
      <c r="H96" s="41" t="str">
        <f t="array" aca="1" ref="H96" ca="1">IFERROR(IF(E96="","",INDEX('MAPA DE PREÇOS'!H:H,0+MATCH(ABC!E96,'MAPA DE PREÇOS'!B:B,0))),"")</f>
        <v/>
      </c>
      <c r="I96" t="str">
        <f ca="1">IF(E96="","",INDEX('MAPA DE PREÇOS'!H:H,MATCH(ABC!E96,'MAPA DE PREÇOS'!B:B,0)+1))</f>
        <v/>
      </c>
      <c r="J96" s="41" t="str">
        <f ca="1">IFERROR(IF(E96="","",INDEX('MAPA DE PREÇOS'!M:M,3+MATCH(ABC!E96,'MAPA DE PREÇOS'!B:B,0))),"")</f>
        <v/>
      </c>
      <c r="K96" s="52" t="str">
        <f t="array" aca="1" ref="K96" ca="1">IFERROR(IF(E96="","",INDEX('MAPA DE PREÇOS'!M:M,2+MATCH(ABC!E96,'MAPA DE PREÇOS'!B:B,0))),"")</f>
        <v/>
      </c>
      <c r="L96" s="53" t="str">
        <f t="array" aca="1" ref="L96" ca="1">IFERROR(IF(AND(E95&lt;&gt;"",E96=""),"TOTAL ESTIMADO",INDEX('MAPA DE PREÇOS'!M:M,0+MATCH(ABC!E96,'MAPA DE PREÇOS'!B:B,0))),"")</f>
        <v/>
      </c>
      <c r="M96" s="54" t="str">
        <f ca="1">IFERROR(IF(AND(E95&lt;&gt;"",E96=""),SUM($M$5:M95),INDEX('MAPA DE PREÇOS'!M:M,19+MATCH(ABC!E96,'MAPA DE PREÇOS'!B:B,0))),"")</f>
        <v/>
      </c>
      <c r="N96" s="90" t="str">
        <f t="shared" ca="1" si="8"/>
        <v/>
      </c>
      <c r="O96" s="90" t="str">
        <f t="shared" ca="1" si="11"/>
        <v/>
      </c>
      <c r="P96" s="54" t="str">
        <f t="shared" ca="1" si="10"/>
        <v/>
      </c>
    </row>
    <row r="97" spans="2:16" x14ac:dyDescent="0.25">
      <c r="B97" s="41">
        <v>92</v>
      </c>
      <c r="C97" s="42" t="str">
        <f ca="1">IFERROR(INDEX('MAPA DE PREÇOS'!M:M,MATCH(B97,'MAPA DE PREÇOS'!B:B,0)+19)/(SUMPRODUCT(EDITAL!I:I,EDITAL!J:J)),"")</f>
        <v/>
      </c>
      <c r="D97" s="42" t="str">
        <f t="shared" ca="1" si="9"/>
        <v/>
      </c>
      <c r="E97" s="41" t="str">
        <f t="shared" ca="1" si="7"/>
        <v/>
      </c>
      <c r="F97" s="41" t="str">
        <f ca="1">IFERROR(VLOOKUP($E97,'MAPA DE PREÇOS'!$B:$D,2,FALSE),"")</f>
        <v/>
      </c>
      <c r="G97" s="41" t="str">
        <f ca="1">IFERROR(VLOOKUP($E97,'MAPA DE PREÇOS'!$B:$D,3,FALSE),"")</f>
        <v/>
      </c>
      <c r="H97" s="41" t="str">
        <f t="array" aca="1" ref="H97" ca="1">IFERROR(IF(E97="","",INDEX('MAPA DE PREÇOS'!H:H,0+MATCH(ABC!E97,'MAPA DE PREÇOS'!B:B,0))),"")</f>
        <v/>
      </c>
      <c r="I97" t="str">
        <f ca="1">IF(E97="","",INDEX('MAPA DE PREÇOS'!H:H,MATCH(ABC!E97,'MAPA DE PREÇOS'!B:B,0)+1))</f>
        <v/>
      </c>
      <c r="J97" s="41" t="str">
        <f ca="1">IFERROR(IF(E97="","",INDEX('MAPA DE PREÇOS'!M:M,3+MATCH(ABC!E97,'MAPA DE PREÇOS'!B:B,0))),"")</f>
        <v/>
      </c>
      <c r="K97" s="52" t="str">
        <f t="array" aca="1" ref="K97" ca="1">IFERROR(IF(E97="","",INDEX('MAPA DE PREÇOS'!M:M,2+MATCH(ABC!E97,'MAPA DE PREÇOS'!B:B,0))),"")</f>
        <v/>
      </c>
      <c r="L97" s="53" t="str">
        <f t="array" aca="1" ref="L97" ca="1">IFERROR(IF(AND(E96&lt;&gt;"",E97=""),"TOTAL ESTIMADO",INDEX('MAPA DE PREÇOS'!M:M,0+MATCH(ABC!E97,'MAPA DE PREÇOS'!B:B,0))),"")</f>
        <v/>
      </c>
      <c r="M97" s="54" t="str">
        <f ca="1">IFERROR(IF(AND(E96&lt;&gt;"",E97=""),SUM($M$5:M96),INDEX('MAPA DE PREÇOS'!M:M,19+MATCH(ABC!E97,'MAPA DE PREÇOS'!B:B,0))),"")</f>
        <v/>
      </c>
      <c r="N97" s="90" t="str">
        <f t="shared" ca="1" si="8"/>
        <v/>
      </c>
      <c r="O97" s="90" t="str">
        <f t="shared" ca="1" si="11"/>
        <v/>
      </c>
      <c r="P97" s="54" t="str">
        <f t="shared" ca="1" si="10"/>
        <v/>
      </c>
    </row>
    <row r="98" spans="2:16" x14ac:dyDescent="0.25">
      <c r="B98" s="41">
        <v>93</v>
      </c>
      <c r="C98" s="42" t="str">
        <f ca="1">IFERROR(INDEX('MAPA DE PREÇOS'!M:M,MATCH(B98,'MAPA DE PREÇOS'!B:B,0)+19)/(SUMPRODUCT(EDITAL!I:I,EDITAL!J:J)),"")</f>
        <v/>
      </c>
      <c r="D98" s="42" t="str">
        <f t="shared" ca="1" si="9"/>
        <v/>
      </c>
      <c r="E98" s="41" t="str">
        <f t="shared" ca="1" si="7"/>
        <v/>
      </c>
      <c r="F98" s="41" t="str">
        <f ca="1">IFERROR(VLOOKUP($E98,'MAPA DE PREÇOS'!$B:$D,2,FALSE),"")</f>
        <v/>
      </c>
      <c r="G98" s="41" t="str">
        <f ca="1">IFERROR(VLOOKUP($E98,'MAPA DE PREÇOS'!$B:$D,3,FALSE),"")</f>
        <v/>
      </c>
      <c r="H98" s="41" t="str">
        <f t="array" aca="1" ref="H98" ca="1">IFERROR(IF(E98="","",INDEX('MAPA DE PREÇOS'!H:H,0+MATCH(ABC!E98,'MAPA DE PREÇOS'!B:B,0))),"")</f>
        <v/>
      </c>
      <c r="I98" t="str">
        <f ca="1">IF(E98="","",INDEX('MAPA DE PREÇOS'!H:H,MATCH(ABC!E98,'MAPA DE PREÇOS'!B:B,0)+1))</f>
        <v/>
      </c>
      <c r="J98" s="41" t="str">
        <f ca="1">IFERROR(IF(E98="","",INDEX('MAPA DE PREÇOS'!M:M,3+MATCH(ABC!E98,'MAPA DE PREÇOS'!B:B,0))),"")</f>
        <v/>
      </c>
      <c r="K98" s="52" t="str">
        <f t="array" aca="1" ref="K98" ca="1">IFERROR(IF(E98="","",INDEX('MAPA DE PREÇOS'!M:M,2+MATCH(ABC!E98,'MAPA DE PREÇOS'!B:B,0))),"")</f>
        <v/>
      </c>
      <c r="L98" s="53" t="str">
        <f t="array" aca="1" ref="L98" ca="1">IFERROR(IF(AND(E97&lt;&gt;"",E98=""),"TOTAL ESTIMADO",INDEX('MAPA DE PREÇOS'!M:M,0+MATCH(ABC!E98,'MAPA DE PREÇOS'!B:B,0))),"")</f>
        <v/>
      </c>
      <c r="M98" s="54" t="str">
        <f ca="1">IFERROR(IF(AND(E97&lt;&gt;"",E98=""),SUM($M$5:M97),INDEX('MAPA DE PREÇOS'!M:M,19+MATCH(ABC!E98,'MAPA DE PREÇOS'!B:B,0))),"")</f>
        <v/>
      </c>
      <c r="N98" s="90" t="str">
        <f t="shared" ca="1" si="8"/>
        <v/>
      </c>
      <c r="O98" s="90" t="str">
        <f t="shared" ca="1" si="11"/>
        <v/>
      </c>
      <c r="P98" s="54" t="str">
        <f t="shared" ca="1" si="10"/>
        <v/>
      </c>
    </row>
    <row r="99" spans="2:16" x14ac:dyDescent="0.25">
      <c r="B99" s="41">
        <v>94</v>
      </c>
      <c r="C99" s="42" t="str">
        <f ca="1">IFERROR(INDEX('MAPA DE PREÇOS'!M:M,MATCH(B99,'MAPA DE PREÇOS'!B:B,0)+19)/(SUMPRODUCT(EDITAL!I:I,EDITAL!J:J)),"")</f>
        <v/>
      </c>
      <c r="D99" s="42" t="str">
        <f t="shared" ca="1" si="9"/>
        <v/>
      </c>
      <c r="E99" s="41" t="str">
        <f t="shared" ca="1" si="7"/>
        <v/>
      </c>
      <c r="F99" s="41" t="str">
        <f ca="1">IFERROR(VLOOKUP($E99,'MAPA DE PREÇOS'!$B:$D,2,FALSE),"")</f>
        <v/>
      </c>
      <c r="G99" s="41" t="str">
        <f ca="1">IFERROR(VLOOKUP($E99,'MAPA DE PREÇOS'!$B:$D,3,FALSE),"")</f>
        <v/>
      </c>
      <c r="H99" s="41" t="str">
        <f t="array" aca="1" ref="H99" ca="1">IFERROR(IF(E99="","",INDEX('MAPA DE PREÇOS'!H:H,0+MATCH(ABC!E99,'MAPA DE PREÇOS'!B:B,0))),"")</f>
        <v/>
      </c>
      <c r="I99" t="str">
        <f ca="1">IF(E99="","",INDEX('MAPA DE PREÇOS'!H:H,MATCH(ABC!E99,'MAPA DE PREÇOS'!B:B,0)+1))</f>
        <v/>
      </c>
      <c r="J99" s="41" t="str">
        <f ca="1">IFERROR(IF(E99="","",INDEX('MAPA DE PREÇOS'!M:M,3+MATCH(ABC!E99,'MAPA DE PREÇOS'!B:B,0))),"")</f>
        <v/>
      </c>
      <c r="K99" s="52" t="str">
        <f t="array" aca="1" ref="K99" ca="1">IFERROR(IF(E99="","",INDEX('MAPA DE PREÇOS'!M:M,2+MATCH(ABC!E99,'MAPA DE PREÇOS'!B:B,0))),"")</f>
        <v/>
      </c>
      <c r="L99" s="53" t="str">
        <f t="array" aca="1" ref="L99" ca="1">IFERROR(IF(AND(E98&lt;&gt;"",E99=""),"TOTAL ESTIMADO",INDEX('MAPA DE PREÇOS'!M:M,0+MATCH(ABC!E99,'MAPA DE PREÇOS'!B:B,0))),"")</f>
        <v/>
      </c>
      <c r="M99" s="54" t="str">
        <f ca="1">IFERROR(IF(AND(E98&lt;&gt;"",E99=""),SUM($M$5:M98),INDEX('MAPA DE PREÇOS'!M:M,19+MATCH(ABC!E99,'MAPA DE PREÇOS'!B:B,0))),"")</f>
        <v/>
      </c>
      <c r="N99" s="90" t="str">
        <f t="shared" ca="1" si="8"/>
        <v/>
      </c>
      <c r="O99" s="90" t="str">
        <f t="shared" ca="1" si="11"/>
        <v/>
      </c>
      <c r="P99" s="54" t="str">
        <f t="shared" ca="1" si="10"/>
        <v/>
      </c>
    </row>
    <row r="100" spans="2:16" x14ac:dyDescent="0.25">
      <c r="B100" s="41">
        <v>95</v>
      </c>
      <c r="C100" s="42" t="str">
        <f ca="1">IFERROR(INDEX('MAPA DE PREÇOS'!M:M,MATCH(B100,'MAPA DE PREÇOS'!B:B,0)+19)/(SUMPRODUCT(EDITAL!I:I,EDITAL!J:J)),"")</f>
        <v/>
      </c>
      <c r="D100" s="42" t="str">
        <f t="shared" ca="1" si="9"/>
        <v/>
      </c>
      <c r="E100" s="41" t="str">
        <f t="shared" ca="1" si="7"/>
        <v/>
      </c>
      <c r="F100" s="41" t="str">
        <f ca="1">IFERROR(VLOOKUP($E100,'MAPA DE PREÇOS'!$B:$D,2,FALSE),"")</f>
        <v/>
      </c>
      <c r="G100" s="41" t="str">
        <f ca="1">IFERROR(VLOOKUP($E100,'MAPA DE PREÇOS'!$B:$D,3,FALSE),"")</f>
        <v/>
      </c>
      <c r="H100" s="41" t="str">
        <f t="array" aca="1" ref="H100" ca="1">IFERROR(IF(E100="","",INDEX('MAPA DE PREÇOS'!H:H,0+MATCH(ABC!E100,'MAPA DE PREÇOS'!B:B,0))),"")</f>
        <v/>
      </c>
      <c r="I100" t="str">
        <f ca="1">IF(E100="","",INDEX('MAPA DE PREÇOS'!H:H,MATCH(ABC!E100,'MAPA DE PREÇOS'!B:B,0)+1))</f>
        <v/>
      </c>
      <c r="J100" s="41" t="str">
        <f ca="1">IFERROR(IF(E100="","",INDEX('MAPA DE PREÇOS'!M:M,3+MATCH(ABC!E100,'MAPA DE PREÇOS'!B:B,0))),"")</f>
        <v/>
      </c>
      <c r="K100" s="52" t="str">
        <f t="array" aca="1" ref="K100" ca="1">IFERROR(IF(E100="","",INDEX('MAPA DE PREÇOS'!M:M,2+MATCH(ABC!E100,'MAPA DE PREÇOS'!B:B,0))),"")</f>
        <v/>
      </c>
      <c r="L100" s="53" t="str">
        <f t="array" aca="1" ref="L100" ca="1">IFERROR(IF(AND(E99&lt;&gt;"",E100=""),"TOTAL ESTIMADO",INDEX('MAPA DE PREÇOS'!M:M,0+MATCH(ABC!E100,'MAPA DE PREÇOS'!B:B,0))),"")</f>
        <v/>
      </c>
      <c r="M100" s="54" t="str">
        <f ca="1">IFERROR(IF(AND(E99&lt;&gt;"",E100=""),SUM($M$5:M99),INDEX('MAPA DE PREÇOS'!M:M,19+MATCH(ABC!E100,'MAPA DE PREÇOS'!B:B,0))),"")</f>
        <v/>
      </c>
      <c r="N100" s="90" t="str">
        <f t="shared" ca="1" si="8"/>
        <v/>
      </c>
      <c r="O100" s="90" t="str">
        <f t="shared" ca="1" si="11"/>
        <v/>
      </c>
      <c r="P100" s="54" t="str">
        <f t="shared" ca="1" si="10"/>
        <v/>
      </c>
    </row>
    <row r="101" spans="2:16" x14ac:dyDescent="0.25">
      <c r="B101" s="41">
        <v>96</v>
      </c>
      <c r="C101" s="42" t="str">
        <f ca="1">IFERROR(INDEX('MAPA DE PREÇOS'!M:M,MATCH(B101,'MAPA DE PREÇOS'!B:B,0)+19)/(SUMPRODUCT(EDITAL!I:I,EDITAL!J:J)),"")</f>
        <v/>
      </c>
      <c r="D101" s="42" t="str">
        <f t="shared" ca="1" si="9"/>
        <v/>
      </c>
      <c r="E101" s="41" t="str">
        <f t="shared" ca="1" si="7"/>
        <v/>
      </c>
      <c r="F101" s="41" t="str">
        <f ca="1">IFERROR(VLOOKUP($E101,'MAPA DE PREÇOS'!$B:$D,2,FALSE),"")</f>
        <v/>
      </c>
      <c r="G101" s="41" t="str">
        <f ca="1">IFERROR(VLOOKUP($E101,'MAPA DE PREÇOS'!$B:$D,3,FALSE),"")</f>
        <v/>
      </c>
      <c r="H101" s="41" t="str">
        <f t="array" aca="1" ref="H101" ca="1">IFERROR(IF(E101="","",INDEX('MAPA DE PREÇOS'!H:H,0+MATCH(ABC!E101,'MAPA DE PREÇOS'!B:B,0))),"")</f>
        <v/>
      </c>
      <c r="I101" t="str">
        <f ca="1">IF(E101="","",INDEX('MAPA DE PREÇOS'!H:H,MATCH(ABC!E101,'MAPA DE PREÇOS'!B:B,0)+1))</f>
        <v/>
      </c>
      <c r="J101" s="41" t="str">
        <f ca="1">IFERROR(IF(E101="","",INDEX('MAPA DE PREÇOS'!M:M,3+MATCH(ABC!E101,'MAPA DE PREÇOS'!B:B,0))),"")</f>
        <v/>
      </c>
      <c r="K101" s="52" t="str">
        <f t="array" aca="1" ref="K101" ca="1">IFERROR(IF(E101="","",INDEX('MAPA DE PREÇOS'!M:M,2+MATCH(ABC!E101,'MAPA DE PREÇOS'!B:B,0))),"")</f>
        <v/>
      </c>
      <c r="L101" s="53" t="str">
        <f t="array" aca="1" ref="L101" ca="1">IFERROR(IF(AND(E100&lt;&gt;"",E101=""),"TOTAL ESTIMADO",INDEX('MAPA DE PREÇOS'!M:M,0+MATCH(ABC!E101,'MAPA DE PREÇOS'!B:B,0))),"")</f>
        <v/>
      </c>
      <c r="M101" s="54" t="str">
        <f ca="1">IFERROR(IF(AND(E100&lt;&gt;"",E101=""),SUM($M$5:M100),INDEX('MAPA DE PREÇOS'!M:M,19+MATCH(ABC!E101,'MAPA DE PREÇOS'!B:B,0))),"")</f>
        <v/>
      </c>
      <c r="N101" s="90" t="str">
        <f t="shared" ca="1" si="8"/>
        <v/>
      </c>
      <c r="O101" s="90" t="str">
        <f t="shared" ca="1" si="11"/>
        <v/>
      </c>
      <c r="P101" s="54" t="str">
        <f t="shared" ca="1" si="10"/>
        <v/>
      </c>
    </row>
    <row r="102" spans="2:16" x14ac:dyDescent="0.25">
      <c r="B102" s="41">
        <v>97</v>
      </c>
      <c r="C102" s="42" t="str">
        <f ca="1">IFERROR(INDEX('MAPA DE PREÇOS'!M:M,MATCH(B102,'MAPA DE PREÇOS'!B:B,0)+19)/(SUMPRODUCT(EDITAL!I:I,EDITAL!J:J)),"")</f>
        <v/>
      </c>
      <c r="D102" s="42" t="str">
        <f t="shared" ca="1" si="9"/>
        <v/>
      </c>
      <c r="E102" s="41" t="str">
        <f t="shared" ref="E102:E105" ca="1" si="12">IFERROR(INDEX(B:B,MATCH(LARGE(D:D,ROW()-5),D:D,0)),"")</f>
        <v/>
      </c>
      <c r="F102" s="41" t="str">
        <f ca="1">IFERROR(VLOOKUP($E102,'MAPA DE PREÇOS'!$B:$D,2,FALSE),"")</f>
        <v/>
      </c>
      <c r="G102" s="41" t="str">
        <f ca="1">IFERROR(VLOOKUP($E102,'MAPA DE PREÇOS'!$B:$D,3,FALSE),"")</f>
        <v/>
      </c>
      <c r="H102" s="41" t="str">
        <f t="array" aca="1" ref="H102" ca="1">IFERROR(IF(E102="","",INDEX('MAPA DE PREÇOS'!H:H,0+MATCH(ABC!E102,'MAPA DE PREÇOS'!B:B,0))),"")</f>
        <v/>
      </c>
      <c r="I102" t="str">
        <f ca="1">IF(E102="","",INDEX('MAPA DE PREÇOS'!H:H,MATCH(ABC!E102,'MAPA DE PREÇOS'!B:B,0)+1))</f>
        <v/>
      </c>
      <c r="J102" s="41" t="str">
        <f ca="1">IFERROR(IF(E102="","",INDEX('MAPA DE PREÇOS'!M:M,3+MATCH(ABC!E102,'MAPA DE PREÇOS'!B:B,0))),"")</f>
        <v/>
      </c>
      <c r="K102" s="52" t="str">
        <f t="array" aca="1" ref="K102" ca="1">IFERROR(IF(E102="","",INDEX('MAPA DE PREÇOS'!M:M,2+MATCH(ABC!E102,'MAPA DE PREÇOS'!B:B,0))),"")</f>
        <v/>
      </c>
      <c r="L102" s="53" t="str">
        <f t="array" aca="1" ref="L102" ca="1">IFERROR(IF(AND(E101&lt;&gt;"",E102=""),"TOTAL ESTIMADO",INDEX('MAPA DE PREÇOS'!M:M,0+MATCH(ABC!E102,'MAPA DE PREÇOS'!B:B,0))),"")</f>
        <v/>
      </c>
      <c r="M102" s="54" t="str">
        <f ca="1">IFERROR(IF(AND(E101&lt;&gt;"",E102=""),SUM($M$5:M101),INDEX('MAPA DE PREÇOS'!M:M,19+MATCH(ABC!E102,'MAPA DE PREÇOS'!B:B,0))),"")</f>
        <v/>
      </c>
      <c r="N102" s="90" t="str">
        <f t="shared" ca="1" si="8"/>
        <v/>
      </c>
      <c r="O102" s="90" t="str">
        <f t="shared" ca="1" si="11"/>
        <v/>
      </c>
      <c r="P102" s="54" t="str">
        <f t="shared" ca="1" si="10"/>
        <v/>
      </c>
    </row>
    <row r="103" spans="2:16" x14ac:dyDescent="0.25">
      <c r="B103" s="41">
        <v>98</v>
      </c>
      <c r="C103" s="42" t="str">
        <f ca="1">IFERROR(INDEX('MAPA DE PREÇOS'!M:M,MATCH(B103,'MAPA DE PREÇOS'!B:B,0)+19)/(SUMPRODUCT(EDITAL!I:I,EDITAL!J:J)),"")</f>
        <v/>
      </c>
      <c r="D103" s="42" t="str">
        <f t="shared" ca="1" si="9"/>
        <v/>
      </c>
      <c r="E103" s="41" t="str">
        <f t="shared" ca="1" si="12"/>
        <v/>
      </c>
      <c r="F103" s="41" t="str">
        <f ca="1">IFERROR(VLOOKUP($E103,'MAPA DE PREÇOS'!$B:$D,2,FALSE),"")</f>
        <v/>
      </c>
      <c r="G103" s="41" t="str">
        <f ca="1">IFERROR(VLOOKUP($E103,'MAPA DE PREÇOS'!$B:$D,3,FALSE),"")</f>
        <v/>
      </c>
      <c r="H103" s="41" t="str">
        <f t="array" aca="1" ref="H103" ca="1">IFERROR(IF(E103="","",INDEX('MAPA DE PREÇOS'!H:H,0+MATCH(ABC!E103,'MAPA DE PREÇOS'!B:B,0))),"")</f>
        <v/>
      </c>
      <c r="I103" t="str">
        <f ca="1">IF(E103="","",INDEX('MAPA DE PREÇOS'!H:H,MATCH(ABC!E103,'MAPA DE PREÇOS'!B:B,0)+1))</f>
        <v/>
      </c>
      <c r="J103" s="41" t="str">
        <f ca="1">IFERROR(IF(E103="","",INDEX('MAPA DE PREÇOS'!M:M,3+MATCH(ABC!E103,'MAPA DE PREÇOS'!B:B,0))),"")</f>
        <v/>
      </c>
      <c r="K103" s="52" t="str">
        <f t="array" aca="1" ref="K103" ca="1">IFERROR(IF(E103="","",INDEX('MAPA DE PREÇOS'!M:M,2+MATCH(ABC!E103,'MAPA DE PREÇOS'!B:B,0))),"")</f>
        <v/>
      </c>
      <c r="L103" s="53" t="str">
        <f t="array" aca="1" ref="L103" ca="1">IFERROR(IF(AND(E102&lt;&gt;"",E103=""),"TOTAL ESTIMADO",INDEX('MAPA DE PREÇOS'!M:M,0+MATCH(ABC!E103,'MAPA DE PREÇOS'!B:B,0))),"")</f>
        <v/>
      </c>
      <c r="M103" s="54" t="str">
        <f ca="1">IFERROR(IF(AND(E102&lt;&gt;"",E103=""),SUM($M$5:M102),INDEX('MAPA DE PREÇOS'!M:M,19+MATCH(ABC!E103,'MAPA DE PREÇOS'!B:B,0))),"")</f>
        <v/>
      </c>
      <c r="N103" s="90" t="str">
        <f t="shared" ca="1" si="8"/>
        <v/>
      </c>
      <c r="O103" s="90" t="str">
        <f t="shared" ca="1" si="11"/>
        <v/>
      </c>
      <c r="P103" s="54" t="str">
        <f t="shared" ca="1" si="10"/>
        <v/>
      </c>
    </row>
    <row r="104" spans="2:16" x14ac:dyDescent="0.25">
      <c r="B104" s="41">
        <v>99</v>
      </c>
      <c r="C104" s="42" t="str">
        <f ca="1">IFERROR(INDEX('MAPA DE PREÇOS'!M:M,MATCH(B104,'MAPA DE PREÇOS'!B:B,0)+19)/(SUMPRODUCT(EDITAL!I:I,EDITAL!J:J)),"")</f>
        <v/>
      </c>
      <c r="D104" s="42" t="str">
        <f t="shared" ca="1" si="9"/>
        <v/>
      </c>
      <c r="E104" s="41" t="str">
        <f t="shared" ca="1" si="12"/>
        <v/>
      </c>
      <c r="F104" s="41" t="str">
        <f ca="1">IFERROR(VLOOKUP($E104,'MAPA DE PREÇOS'!$B:$D,2,FALSE),"")</f>
        <v/>
      </c>
      <c r="G104" s="41" t="str">
        <f ca="1">IFERROR(VLOOKUP($E104,'MAPA DE PREÇOS'!$B:$D,3,FALSE),"")</f>
        <v/>
      </c>
      <c r="H104" s="41" t="str">
        <f t="array" aca="1" ref="H104" ca="1">IFERROR(IF(E104="","",INDEX('MAPA DE PREÇOS'!H:H,0+MATCH(ABC!E104,'MAPA DE PREÇOS'!B:B,0))),"")</f>
        <v/>
      </c>
      <c r="I104" t="str">
        <f ca="1">IF(E104="","",INDEX('MAPA DE PREÇOS'!H:H,MATCH(ABC!E104,'MAPA DE PREÇOS'!B:B,0)+1))</f>
        <v/>
      </c>
      <c r="J104" s="41" t="str">
        <f ca="1">IFERROR(IF(E104="","",INDEX('MAPA DE PREÇOS'!M:M,3+MATCH(ABC!E104,'MAPA DE PREÇOS'!B:B,0))),"")</f>
        <v/>
      </c>
      <c r="K104" s="52" t="str">
        <f t="array" aca="1" ref="K104" ca="1">IFERROR(IF(E104="","",INDEX('MAPA DE PREÇOS'!M:M,2+MATCH(ABC!E104,'MAPA DE PREÇOS'!B:B,0))),"")</f>
        <v/>
      </c>
      <c r="L104" s="53" t="str">
        <f t="array" aca="1" ref="L104" ca="1">IFERROR(IF(AND(E103&lt;&gt;"",E104=""),"TOTAL ESTIMADO",INDEX('MAPA DE PREÇOS'!M:M,0+MATCH(ABC!E104,'MAPA DE PREÇOS'!B:B,0))),"")</f>
        <v/>
      </c>
      <c r="M104" s="54" t="str">
        <f ca="1">IFERROR(IF(AND(E103&lt;&gt;"",E104=""),SUM($M$5:M103),INDEX('MAPA DE PREÇOS'!M:M,19+MATCH(ABC!E104,'MAPA DE PREÇOS'!B:B,0))),"")</f>
        <v/>
      </c>
      <c r="N104" s="90" t="str">
        <f t="shared" ca="1" si="8"/>
        <v/>
      </c>
      <c r="P104" s="54" t="str">
        <f t="shared" si="10"/>
        <v/>
      </c>
    </row>
    <row r="105" spans="2:16" x14ac:dyDescent="0.25">
      <c r="B105" s="41">
        <v>100</v>
      </c>
      <c r="C105" s="42" t="str">
        <f ca="1">IFERROR(INDEX('MAPA DE PREÇOS'!M:M,MATCH(B105,'MAPA DE PREÇOS'!B:B,0)+19)/(SUMPRODUCT(EDITAL!I:I,EDITAL!J:J)),"")</f>
        <v/>
      </c>
      <c r="D105" s="42" t="str">
        <f t="shared" ca="1" si="9"/>
        <v/>
      </c>
      <c r="E105" s="41" t="str">
        <f t="shared" ca="1" si="12"/>
        <v/>
      </c>
      <c r="F105" s="41" t="str">
        <f ca="1">IFERROR(VLOOKUP($E105,'MAPA DE PREÇOS'!$B:$D,2,FALSE),"")</f>
        <v/>
      </c>
      <c r="G105" s="41" t="str">
        <f ca="1">IFERROR(VLOOKUP($E105,'MAPA DE PREÇOS'!$B:$D,3,FALSE),"")</f>
        <v/>
      </c>
      <c r="H105" s="41" t="str">
        <f t="array" aca="1" ref="H105" ca="1">IFERROR(IF(E105="","",INDEX('MAPA DE PREÇOS'!H:H,0+MATCH(ABC!E105,'MAPA DE PREÇOS'!B:B,0))),"")</f>
        <v/>
      </c>
      <c r="I105" t="str">
        <f ca="1">IF(E105="","",INDEX('MAPA DE PREÇOS'!H:H,MATCH(ABC!E105,'MAPA DE PREÇOS'!B:B,0)+1))</f>
        <v/>
      </c>
      <c r="J105" s="41" t="str">
        <f ca="1">IFERROR(IF(E105="","",INDEX('MAPA DE PREÇOS'!M:M,3+MATCH(ABC!E105,'MAPA DE PREÇOS'!B:B,0))),"")</f>
        <v/>
      </c>
      <c r="K105" s="52" t="str">
        <f t="array" aca="1" ref="K105" ca="1">IFERROR(IF(E105="","",INDEX('MAPA DE PREÇOS'!M:M,2+MATCH(ABC!E105,'MAPA DE PREÇOS'!B:B,0))),"")</f>
        <v/>
      </c>
      <c r="L105" s="53" t="str">
        <f t="array" aca="1" ref="L105" ca="1">IFERROR(IF(AND(E104&lt;&gt;"",E105=""),"TOTAL ESTIMADO",INDEX('MAPA DE PREÇOS'!M:M,0+MATCH(ABC!E105,'MAPA DE PREÇOS'!B:B,0))),"")</f>
        <v/>
      </c>
      <c r="M105" s="54" t="str">
        <f ca="1">IFERROR(IF(AND(E104&lt;&gt;"",E105=""),SUM($M$5:M104),INDEX('MAPA DE PREÇOS'!M:M,19+MATCH(ABC!E105,'MAPA DE PREÇOS'!B:B,0))),"")</f>
        <v/>
      </c>
      <c r="N105" s="90" t="str">
        <f t="shared" ca="1"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70" t="s">
        <v>35</v>
      </c>
      <c r="C2" s="271"/>
      <c r="D2" s="272"/>
    </row>
    <row r="3" spans="2:4" ht="78" customHeight="1" x14ac:dyDescent="0.2">
      <c r="B3" s="289" t="s">
        <v>384</v>
      </c>
      <c r="C3" s="290"/>
      <c r="D3" s="291"/>
    </row>
    <row r="4" spans="2:4" s="32" customFormat="1" ht="32.1" customHeight="1" x14ac:dyDescent="0.25">
      <c r="B4" s="269" t="s">
        <v>385</v>
      </c>
      <c r="C4" s="269"/>
      <c r="D4" s="269"/>
    </row>
    <row r="5" spans="2:4" ht="61.5" customHeight="1" x14ac:dyDescent="0.2">
      <c r="B5" s="286" t="s">
        <v>386</v>
      </c>
      <c r="C5" s="287"/>
      <c r="D5" s="288"/>
    </row>
    <row r="6" spans="2:4" s="33" customFormat="1" ht="32.1" customHeight="1" x14ac:dyDescent="0.25">
      <c r="B6" s="269" t="s">
        <v>387</v>
      </c>
      <c r="C6" s="269"/>
      <c r="D6" s="269"/>
    </row>
    <row r="7" spans="2:4" ht="61.5" customHeight="1" x14ac:dyDescent="0.2">
      <c r="B7" s="286" t="s">
        <v>388</v>
      </c>
      <c r="C7" s="287"/>
      <c r="D7" s="288"/>
    </row>
    <row r="8" spans="2:4" ht="21.6" customHeight="1" x14ac:dyDescent="0.2">
      <c r="B8" s="273" t="s">
        <v>389</v>
      </c>
      <c r="C8" s="274"/>
      <c r="D8" s="275"/>
    </row>
    <row r="9" spans="2:4" ht="14.25" x14ac:dyDescent="0.2">
      <c r="B9" s="276"/>
      <c r="C9" s="277"/>
      <c r="D9" s="278"/>
    </row>
    <row r="10" spans="2:4" ht="14.25" x14ac:dyDescent="0.2">
      <c r="B10" s="276"/>
      <c r="C10" s="277"/>
      <c r="D10" s="278"/>
    </row>
    <row r="11" spans="2:4" ht="14.25" x14ac:dyDescent="0.2">
      <c r="B11" s="276"/>
      <c r="C11" s="277"/>
      <c r="D11" s="278"/>
    </row>
    <row r="12" spans="2:4" ht="14.25" x14ac:dyDescent="0.2">
      <c r="B12" s="276"/>
      <c r="C12" s="277"/>
      <c r="D12" s="278"/>
    </row>
    <row r="13" spans="2:4" ht="61.5" customHeight="1" x14ac:dyDescent="0.2">
      <c r="B13" s="276"/>
      <c r="C13" s="277"/>
      <c r="D13" s="278"/>
    </row>
    <row r="14" spans="2:4" ht="61.5" customHeight="1" x14ac:dyDescent="0.2">
      <c r="B14" s="276"/>
      <c r="C14" s="277"/>
      <c r="D14" s="278"/>
    </row>
    <row r="15" spans="2:4" ht="61.5" customHeight="1" x14ac:dyDescent="0.2">
      <c r="B15" s="276"/>
      <c r="C15" s="277"/>
      <c r="D15" s="278"/>
    </row>
    <row r="16" spans="2:4" ht="61.5" customHeight="1" x14ac:dyDescent="0.2">
      <c r="B16" s="276"/>
      <c r="C16" s="277"/>
      <c r="D16" s="278"/>
    </row>
    <row r="17" spans="2:4" ht="61.5" customHeight="1" x14ac:dyDescent="0.2">
      <c r="B17" s="276"/>
      <c r="C17" s="277"/>
      <c r="D17" s="278"/>
    </row>
    <row r="18" spans="2:4" ht="61.5" customHeight="1" x14ac:dyDescent="0.2">
      <c r="B18" s="276"/>
      <c r="C18" s="277"/>
      <c r="D18" s="278"/>
    </row>
    <row r="19" spans="2:4" ht="15" customHeight="1" x14ac:dyDescent="0.2">
      <c r="B19" s="276"/>
      <c r="C19" s="277"/>
      <c r="D19" s="278"/>
    </row>
    <row r="20" spans="2:4" ht="15" customHeight="1" x14ac:dyDescent="0.2">
      <c r="B20" s="276"/>
      <c r="C20" s="277"/>
      <c r="D20" s="278"/>
    </row>
    <row r="21" spans="2:4" ht="15" customHeight="1" x14ac:dyDescent="0.2">
      <c r="B21" s="276"/>
      <c r="C21" s="277"/>
      <c r="D21" s="278"/>
    </row>
    <row r="22" spans="2:4" ht="15" customHeight="1" x14ac:dyDescent="0.2">
      <c r="B22" s="276"/>
      <c r="C22" s="277"/>
      <c r="D22" s="278"/>
    </row>
    <row r="23" spans="2:4" ht="15" customHeight="1" x14ac:dyDescent="0.2">
      <c r="B23" s="276"/>
      <c r="C23" s="277"/>
      <c r="D23" s="278"/>
    </row>
    <row r="24" spans="2:4" ht="15" customHeight="1" x14ac:dyDescent="0.2">
      <c r="B24" s="276"/>
      <c r="C24" s="277"/>
      <c r="D24" s="278"/>
    </row>
    <row r="25" spans="2:4" ht="15" customHeight="1" x14ac:dyDescent="0.2">
      <c r="B25" s="276"/>
      <c r="C25" s="277"/>
      <c r="D25" s="278"/>
    </row>
    <row r="26" spans="2:4" ht="15" customHeight="1" x14ac:dyDescent="0.2">
      <c r="B26" s="276"/>
      <c r="C26" s="277"/>
      <c r="D26" s="278"/>
    </row>
    <row r="27" spans="2:4" ht="15" customHeight="1" x14ac:dyDescent="0.2">
      <c r="B27" s="276"/>
      <c r="C27" s="277"/>
      <c r="D27" s="278"/>
    </row>
    <row r="28" spans="2:4" ht="15" customHeight="1" x14ac:dyDescent="0.2">
      <c r="B28" s="276"/>
      <c r="C28" s="277"/>
      <c r="D28" s="278"/>
    </row>
    <row r="29" spans="2:4" ht="15" customHeight="1" x14ac:dyDescent="0.2">
      <c r="B29" s="276"/>
      <c r="C29" s="277"/>
      <c r="D29" s="278"/>
    </row>
    <row r="30" spans="2:4" ht="15" customHeight="1" x14ac:dyDescent="0.2">
      <c r="B30" s="276"/>
      <c r="C30" s="277"/>
      <c r="D30" s="278"/>
    </row>
    <row r="31" spans="2:4" ht="15" customHeight="1" x14ac:dyDescent="0.2">
      <c r="B31" s="276"/>
      <c r="C31" s="277"/>
      <c r="D31" s="278"/>
    </row>
    <row r="32" spans="2:4" ht="15" customHeight="1" x14ac:dyDescent="0.2">
      <c r="B32" s="276"/>
      <c r="C32" s="277"/>
      <c r="D32" s="278"/>
    </row>
    <row r="33" spans="2:4" ht="15" customHeight="1" x14ac:dyDescent="0.2">
      <c r="B33" s="276"/>
      <c r="C33" s="277"/>
      <c r="D33" s="278"/>
    </row>
    <row r="34" spans="2:4" ht="15" customHeight="1" x14ac:dyDescent="0.2">
      <c r="B34" s="276"/>
      <c r="C34" s="277"/>
      <c r="D34" s="278"/>
    </row>
    <row r="35" spans="2:4" ht="15" customHeight="1" x14ac:dyDescent="0.2">
      <c r="B35" s="276"/>
      <c r="C35" s="277"/>
      <c r="D35" s="278"/>
    </row>
    <row r="36" spans="2:4" ht="15" customHeight="1" x14ac:dyDescent="0.2">
      <c r="B36" s="276"/>
      <c r="C36" s="277"/>
      <c r="D36" s="278"/>
    </row>
    <row r="37" spans="2:4" ht="15" customHeight="1" x14ac:dyDescent="0.2">
      <c r="B37" s="276"/>
      <c r="C37" s="277"/>
      <c r="D37" s="278"/>
    </row>
    <row r="38" spans="2:4" s="34" customFormat="1" ht="32.450000000000003" customHeight="1" x14ac:dyDescent="0.2">
      <c r="B38" s="279"/>
      <c r="C38" s="280"/>
      <c r="D38" s="281"/>
    </row>
    <row r="39" spans="2:4" s="32" customFormat="1" ht="32.1" customHeight="1" x14ac:dyDescent="0.25">
      <c r="B39" s="282" t="s">
        <v>390</v>
      </c>
      <c r="C39" s="283"/>
      <c r="D39" s="284"/>
    </row>
    <row r="40" spans="2:4" s="164" customFormat="1" ht="64.900000000000006" customHeight="1" x14ac:dyDescent="0.25">
      <c r="B40" s="285" t="s">
        <v>391</v>
      </c>
      <c r="C40" s="285"/>
      <c r="D40" s="285"/>
    </row>
    <row r="41" spans="2:4" s="164" customFormat="1" ht="64.900000000000006" customHeight="1" x14ac:dyDescent="0.25">
      <c r="B41" s="285"/>
      <c r="C41" s="285"/>
      <c r="D41" s="285"/>
    </row>
    <row r="42" spans="2:4" s="164" customFormat="1" ht="64.900000000000006" customHeight="1" x14ac:dyDescent="0.25">
      <c r="B42" s="285"/>
      <c r="C42" s="285"/>
      <c r="D42" s="285"/>
    </row>
    <row r="43" spans="2:4" s="164" customFormat="1" ht="64.900000000000006" customHeight="1" x14ac:dyDescent="0.25">
      <c r="B43" s="285"/>
      <c r="C43" s="285"/>
      <c r="D43" s="285"/>
    </row>
    <row r="44" spans="2:4" s="164" customFormat="1" ht="64.900000000000006" customHeight="1" x14ac:dyDescent="0.25">
      <c r="B44" s="285"/>
      <c r="C44" s="285"/>
      <c r="D44" s="285"/>
    </row>
    <row r="45" spans="2:4" s="164" customFormat="1" ht="112.15" customHeight="1" x14ac:dyDescent="0.25">
      <c r="B45" s="285"/>
      <c r="C45" s="285"/>
      <c r="D45" s="285"/>
    </row>
    <row r="46" spans="2:4" s="33" customFormat="1" ht="32.1" customHeight="1" x14ac:dyDescent="0.25">
      <c r="B46" s="270" t="s">
        <v>392</v>
      </c>
      <c r="C46" s="271"/>
      <c r="D46" s="272"/>
    </row>
    <row r="47" spans="2:4" ht="140.44999999999999" customHeight="1" x14ac:dyDescent="0.2">
      <c r="B47" s="260" t="s">
        <v>393</v>
      </c>
      <c r="C47" s="261"/>
      <c r="D47" s="262"/>
    </row>
    <row r="48" spans="2:4" s="33" customFormat="1" ht="32.1" customHeight="1" x14ac:dyDescent="0.25">
      <c r="B48" s="269" t="s">
        <v>394</v>
      </c>
      <c r="C48" s="269"/>
      <c r="D48" s="269"/>
    </row>
    <row r="49" spans="2:4" ht="14.25" x14ac:dyDescent="0.2">
      <c r="B49" s="260" t="s">
        <v>395</v>
      </c>
      <c r="C49" s="261"/>
      <c r="D49" s="262"/>
    </row>
    <row r="50" spans="2:4" ht="14.25" x14ac:dyDescent="0.2">
      <c r="B50" s="263"/>
      <c r="C50" s="264"/>
      <c r="D50" s="265"/>
    </row>
    <row r="51" spans="2:4" ht="14.25" x14ac:dyDescent="0.2">
      <c r="B51" s="263"/>
      <c r="C51" s="264"/>
      <c r="D51" s="265"/>
    </row>
    <row r="52" spans="2:4" ht="14.25" x14ac:dyDescent="0.2">
      <c r="B52" s="263"/>
      <c r="C52" s="264"/>
      <c r="D52" s="265"/>
    </row>
    <row r="53" spans="2:4" ht="14.25" x14ac:dyDescent="0.2">
      <c r="B53" s="263"/>
      <c r="C53" s="264"/>
      <c r="D53" s="265"/>
    </row>
    <row r="54" spans="2:4" ht="14.25" x14ac:dyDescent="0.2">
      <c r="B54" s="263"/>
      <c r="C54" s="264"/>
      <c r="D54" s="265"/>
    </row>
    <row r="55" spans="2:4" ht="14.25" x14ac:dyDescent="0.2">
      <c r="B55" s="263"/>
      <c r="C55" s="264"/>
      <c r="D55" s="265"/>
    </row>
    <row r="56" spans="2:4" ht="14.25" x14ac:dyDescent="0.2">
      <c r="B56" s="263"/>
      <c r="C56" s="264"/>
      <c r="D56" s="265"/>
    </row>
    <row r="57" spans="2:4" ht="14.25" x14ac:dyDescent="0.2">
      <c r="B57" s="266"/>
      <c r="C57" s="267"/>
      <c r="D57" s="268"/>
    </row>
    <row r="58" spans="2:4" s="33" customFormat="1" ht="32.1" customHeight="1" x14ac:dyDescent="0.25">
      <c r="B58" s="269" t="s">
        <v>396</v>
      </c>
      <c r="C58" s="269"/>
      <c r="D58" s="269"/>
    </row>
    <row r="59" spans="2:4" ht="14.25" x14ac:dyDescent="0.2">
      <c r="B59" s="260" t="s">
        <v>36</v>
      </c>
      <c r="C59" s="261"/>
      <c r="D59" s="262"/>
    </row>
    <row r="60" spans="2:4" ht="14.25" x14ac:dyDescent="0.2">
      <c r="B60" s="263"/>
      <c r="C60" s="264"/>
      <c r="D60" s="265"/>
    </row>
    <row r="61" spans="2:4" ht="14.25" x14ac:dyDescent="0.2">
      <c r="B61" s="263"/>
      <c r="C61" s="264"/>
      <c r="D61" s="265"/>
    </row>
    <row r="62" spans="2:4" ht="14.25" x14ac:dyDescent="0.2">
      <c r="B62" s="263"/>
      <c r="C62" s="264"/>
      <c r="D62" s="265"/>
    </row>
    <row r="63" spans="2:4" ht="14.25" x14ac:dyDescent="0.2">
      <c r="B63" s="263"/>
      <c r="C63" s="264"/>
      <c r="D63" s="265"/>
    </row>
    <row r="64" spans="2:4" ht="14.25" x14ac:dyDescent="0.2">
      <c r="B64" s="263"/>
      <c r="C64" s="264"/>
      <c r="D64" s="265"/>
    </row>
    <row r="65" spans="2:4" ht="14.25" x14ac:dyDescent="0.2">
      <c r="B65" s="266"/>
      <c r="C65" s="267"/>
      <c r="D65" s="268"/>
    </row>
    <row r="66" spans="2:4" s="33" customFormat="1" ht="32.1" customHeight="1" x14ac:dyDescent="0.25">
      <c r="B66" s="269" t="s">
        <v>397</v>
      </c>
      <c r="C66" s="269"/>
      <c r="D66" s="269"/>
    </row>
    <row r="67" spans="2:4" ht="14.25" x14ac:dyDescent="0.2">
      <c r="B67" s="260" t="s">
        <v>37</v>
      </c>
      <c r="C67" s="261"/>
      <c r="D67" s="262"/>
    </row>
    <row r="68" spans="2:4" ht="14.25" x14ac:dyDescent="0.2">
      <c r="B68" s="263"/>
      <c r="C68" s="264"/>
      <c r="D68" s="265"/>
    </row>
    <row r="69" spans="2:4" ht="14.25" x14ac:dyDescent="0.2">
      <c r="B69" s="263"/>
      <c r="C69" s="264"/>
      <c r="D69" s="265"/>
    </row>
    <row r="70" spans="2:4" ht="14.25" x14ac:dyDescent="0.2">
      <c r="B70" s="266"/>
      <c r="C70" s="267"/>
      <c r="D70" s="268"/>
    </row>
    <row r="71" spans="2:4" s="33" customFormat="1" ht="32.1" customHeight="1" x14ac:dyDescent="0.25">
      <c r="B71" s="269" t="s">
        <v>398</v>
      </c>
      <c r="C71" s="269"/>
      <c r="D71" s="269"/>
    </row>
    <row r="72" spans="2:4" ht="14.25" x14ac:dyDescent="0.2">
      <c r="B72" s="260" t="s">
        <v>34</v>
      </c>
      <c r="C72" s="261"/>
      <c r="D72" s="262"/>
    </row>
    <row r="73" spans="2:4" ht="14.25" x14ac:dyDescent="0.2">
      <c r="B73" s="263"/>
      <c r="C73" s="264"/>
      <c r="D73" s="265"/>
    </row>
    <row r="74" spans="2:4" ht="14.25" x14ac:dyDescent="0.2">
      <c r="B74" s="263"/>
      <c r="C74" s="264"/>
      <c r="D74" s="265"/>
    </row>
    <row r="75" spans="2:4" ht="14.25" x14ac:dyDescent="0.2">
      <c r="B75" s="266"/>
      <c r="C75" s="267"/>
      <c r="D75" s="268"/>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92" t="s">
        <v>326</v>
      </c>
      <c r="F2" s="292"/>
      <c r="G2" s="292"/>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92" t="s">
        <v>327</v>
      </c>
      <c r="F3" s="212"/>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92" t="s">
        <v>321</v>
      </c>
      <c r="F4" s="212"/>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92" t="s">
        <v>320</v>
      </c>
      <c r="F5" s="212"/>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92" t="s">
        <v>322</v>
      </c>
      <c r="F6" s="212"/>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92" t="s">
        <v>352</v>
      </c>
      <c r="F7" s="212"/>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92" t="s">
        <v>351</v>
      </c>
      <c r="F8" s="212"/>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92" t="s">
        <v>431</v>
      </c>
      <c r="F9" s="212"/>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92" t="s">
        <v>301</v>
      </c>
      <c r="F10" s="212"/>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92" t="s">
        <v>323</v>
      </c>
      <c r="F11" s="212"/>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7" t="s">
        <v>305</v>
      </c>
      <c r="F13" s="238"/>
      <c r="G13" s="238"/>
      <c r="H13" s="238"/>
      <c r="I13" s="238"/>
      <c r="J13" s="238"/>
      <c r="K13" s="293"/>
      <c r="L13" s="293"/>
      <c r="M13" s="238"/>
      <c r="N13" s="239"/>
    </row>
    <row r="14" spans="1:163" s="19" customFormat="1" ht="21" x14ac:dyDescent="0.35">
      <c r="B14" s="41"/>
      <c r="C14" s="41"/>
      <c r="D14" s="41"/>
      <c r="E14" s="240">
        <f>G3</f>
        <v>0</v>
      </c>
      <c r="F14" s="241"/>
      <c r="G14" s="241"/>
      <c r="H14" s="241"/>
      <c r="I14" s="241"/>
      <c r="J14" s="241"/>
      <c r="K14" s="241"/>
      <c r="L14" s="241"/>
      <c r="M14" s="241"/>
      <c r="N14" s="242"/>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43"/>
      <c r="F16" s="244"/>
      <c r="G16" s="244"/>
      <c r="H16" s="244"/>
      <c r="I16" s="244"/>
      <c r="J16" s="244"/>
      <c r="K16" s="244"/>
      <c r="L16" s="244"/>
      <c r="M16" s="244"/>
      <c r="N16" s="245"/>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60" zoomScaleNormal="100" workbookViewId="0">
      <selection activeCell="A393" sqref="A393"/>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c r="A392" s="149">
        <v>46204</v>
      </c>
      <c r="B392" s="150">
        <v>7657.73</v>
      </c>
    </row>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2026-09-18T14:06:11Z</dcterms:modified>
</cp:coreProperties>
</file>