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pmpa-fs3\pgm-dlc$\CPRE\_CONCORRENCIA\2026\CE 50-2026 - RUA GIRUA\"/>
    </mc:Choice>
  </mc:AlternateContent>
  <xr:revisionPtr revIDLastSave="0" documentId="8_{6BA19D13-5A57-4A6D-95EA-8D6ADD7DB7E8}" xr6:coauthVersionLast="47" xr6:coauthVersionMax="47" xr10:uidLastSave="{00000000-0000-0000-0000-000000000000}"/>
  <bookViews>
    <workbookView xWindow="-23148" yWindow="-108" windowWidth="23256" windowHeight="12456" xr2:uid="{E3EBDCFD-980A-40E3-A0BA-A39874E8FF61}"/>
  </bookViews>
  <sheets>
    <sheet name="Planilh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92" i="1" l="1"/>
  <c r="M192" i="1"/>
  <c r="E192" i="1"/>
  <c r="L192" i="1" s="1"/>
  <c r="N192" i="1" s="1"/>
  <c r="D192" i="1"/>
  <c r="C192" i="1"/>
  <c r="B192" i="1"/>
  <c r="A192" i="1"/>
  <c r="E191" i="1"/>
  <c r="D191" i="1"/>
  <c r="C191" i="1"/>
  <c r="M191" i="1" s="1"/>
  <c r="B191" i="1"/>
  <c r="A191" i="1"/>
  <c r="O190" i="1"/>
  <c r="E190" i="1"/>
  <c r="L190" i="1" s="1"/>
  <c r="N190" i="1" s="1"/>
  <c r="D190" i="1"/>
  <c r="C190" i="1"/>
  <c r="M190" i="1" s="1"/>
  <c r="B190" i="1"/>
  <c r="A190" i="1"/>
  <c r="N189" i="1"/>
  <c r="M189" i="1"/>
  <c r="O189" i="1" s="1"/>
  <c r="L189" i="1"/>
  <c r="E189" i="1"/>
  <c r="D189" i="1"/>
  <c r="C189" i="1"/>
  <c r="B189" i="1"/>
  <c r="A189" i="1"/>
  <c r="B188" i="1"/>
  <c r="A188" i="1"/>
  <c r="K187" i="1"/>
  <c r="M187" i="1" s="1"/>
  <c r="E187" i="1"/>
  <c r="D187" i="1"/>
  <c r="C187" i="1"/>
  <c r="B187" i="1"/>
  <c r="A187" i="1"/>
  <c r="K186" i="1"/>
  <c r="J186" i="1"/>
  <c r="E186" i="1"/>
  <c r="D186" i="1"/>
  <c r="C186" i="1"/>
  <c r="B186" i="1"/>
  <c r="A186" i="1"/>
  <c r="K185" i="1"/>
  <c r="E185" i="1"/>
  <c r="D185" i="1"/>
  <c r="C185" i="1"/>
  <c r="B185" i="1"/>
  <c r="A185" i="1"/>
  <c r="K184" i="1"/>
  <c r="E184" i="1"/>
  <c r="J184" i="1" s="1"/>
  <c r="D184" i="1"/>
  <c r="C184" i="1"/>
  <c r="B184" i="1"/>
  <c r="A184" i="1"/>
  <c r="M183" i="1"/>
  <c r="O183" i="1" s="1"/>
  <c r="K183" i="1"/>
  <c r="E183" i="1"/>
  <c r="J183" i="1" s="1"/>
  <c r="D183" i="1"/>
  <c r="C183" i="1"/>
  <c r="B183" i="1"/>
  <c r="A183" i="1"/>
  <c r="E182" i="1"/>
  <c r="J182" i="1" s="1"/>
  <c r="D182" i="1"/>
  <c r="C182" i="1"/>
  <c r="K182" i="1" s="1"/>
  <c r="B182" i="1"/>
  <c r="A182" i="1"/>
  <c r="E181" i="1"/>
  <c r="D181" i="1"/>
  <c r="C181" i="1"/>
  <c r="B181" i="1"/>
  <c r="A181" i="1"/>
  <c r="J180" i="1"/>
  <c r="L180" i="1" s="1"/>
  <c r="E180" i="1"/>
  <c r="D180" i="1"/>
  <c r="C180" i="1"/>
  <c r="K180" i="1" s="1"/>
  <c r="B180" i="1"/>
  <c r="A180" i="1"/>
  <c r="E179" i="1"/>
  <c r="D179" i="1"/>
  <c r="C179" i="1"/>
  <c r="B179" i="1"/>
  <c r="A179" i="1"/>
  <c r="E178" i="1"/>
  <c r="D178" i="1"/>
  <c r="C178" i="1"/>
  <c r="B178" i="1"/>
  <c r="A178" i="1"/>
  <c r="E177" i="1"/>
  <c r="D177" i="1"/>
  <c r="C177" i="1"/>
  <c r="B177" i="1"/>
  <c r="A177" i="1"/>
  <c r="E176" i="1"/>
  <c r="D176" i="1"/>
  <c r="C176" i="1"/>
  <c r="K176" i="1" s="1"/>
  <c r="B176" i="1"/>
  <c r="A176" i="1"/>
  <c r="E175" i="1"/>
  <c r="D175" i="1"/>
  <c r="C175" i="1"/>
  <c r="B175" i="1"/>
  <c r="A175" i="1"/>
  <c r="B174" i="1"/>
  <c r="A174" i="1"/>
  <c r="O173" i="1"/>
  <c r="K173" i="1"/>
  <c r="J173" i="1" s="1"/>
  <c r="N173" i="1" s="1"/>
  <c r="E173" i="1"/>
  <c r="D173" i="1"/>
  <c r="C173" i="1"/>
  <c r="B173" i="1"/>
  <c r="A173" i="1"/>
  <c r="O172" i="1"/>
  <c r="K172" i="1"/>
  <c r="E172" i="1"/>
  <c r="J172" i="1" s="1"/>
  <c r="N172" i="1" s="1"/>
  <c r="D172" i="1"/>
  <c r="C172" i="1"/>
  <c r="B172" i="1"/>
  <c r="A172" i="1"/>
  <c r="E171" i="1"/>
  <c r="J171" i="1" s="1"/>
  <c r="N171" i="1" s="1"/>
  <c r="D171" i="1"/>
  <c r="C171" i="1"/>
  <c r="K171" i="1" s="1"/>
  <c r="O171" i="1" s="1"/>
  <c r="B171" i="1"/>
  <c r="A171" i="1"/>
  <c r="O170" i="1"/>
  <c r="E170" i="1"/>
  <c r="J170" i="1" s="1"/>
  <c r="N170" i="1" s="1"/>
  <c r="D170" i="1"/>
  <c r="C170" i="1"/>
  <c r="K170" i="1" s="1"/>
  <c r="B170" i="1"/>
  <c r="A170" i="1"/>
  <c r="K169" i="1"/>
  <c r="O169" i="1" s="1"/>
  <c r="J169" i="1"/>
  <c r="N169" i="1" s="1"/>
  <c r="E169" i="1"/>
  <c r="D169" i="1"/>
  <c r="C169" i="1"/>
  <c r="B169" i="1"/>
  <c r="A169" i="1"/>
  <c r="E168" i="1"/>
  <c r="D168" i="1"/>
  <c r="C168" i="1"/>
  <c r="K168" i="1" s="1"/>
  <c r="O168" i="1" s="1"/>
  <c r="B168" i="1"/>
  <c r="A168" i="1"/>
  <c r="E167" i="1"/>
  <c r="D167" i="1"/>
  <c r="C167" i="1"/>
  <c r="K167" i="1" s="1"/>
  <c r="O167" i="1" s="1"/>
  <c r="B167" i="1"/>
  <c r="A167" i="1"/>
  <c r="O166" i="1"/>
  <c r="E166" i="1"/>
  <c r="J166" i="1" s="1"/>
  <c r="N166" i="1" s="1"/>
  <c r="D166" i="1"/>
  <c r="C166" i="1"/>
  <c r="K166" i="1" s="1"/>
  <c r="B166" i="1"/>
  <c r="A166" i="1"/>
  <c r="E165" i="1"/>
  <c r="D165" i="1"/>
  <c r="C165" i="1"/>
  <c r="K165" i="1" s="1"/>
  <c r="B165" i="1"/>
  <c r="A165" i="1"/>
  <c r="E164" i="1"/>
  <c r="D164" i="1"/>
  <c r="C164" i="1"/>
  <c r="K164" i="1" s="1"/>
  <c r="O164" i="1" s="1"/>
  <c r="B164" i="1"/>
  <c r="A164" i="1"/>
  <c r="O163" i="1"/>
  <c r="N163" i="1"/>
  <c r="E163" i="1"/>
  <c r="J163" i="1" s="1"/>
  <c r="D163" i="1"/>
  <c r="C163" i="1"/>
  <c r="K163" i="1" s="1"/>
  <c r="B163" i="1"/>
  <c r="A163" i="1"/>
  <c r="B162" i="1"/>
  <c r="A162" i="1"/>
  <c r="K161" i="1"/>
  <c r="J161" i="1" s="1"/>
  <c r="E161" i="1"/>
  <c r="D161" i="1"/>
  <c r="C161" i="1"/>
  <c r="B161" i="1"/>
  <c r="A161" i="1"/>
  <c r="E160" i="1"/>
  <c r="D160" i="1"/>
  <c r="C160" i="1"/>
  <c r="B160" i="1"/>
  <c r="A160" i="1"/>
  <c r="E159" i="1"/>
  <c r="D159" i="1"/>
  <c r="C159" i="1"/>
  <c r="K159" i="1" s="1"/>
  <c r="B159" i="1"/>
  <c r="A159" i="1"/>
  <c r="K158" i="1"/>
  <c r="E158" i="1"/>
  <c r="D158" i="1"/>
  <c r="C158" i="1"/>
  <c r="B158" i="1"/>
  <c r="A158" i="1"/>
  <c r="B157" i="1"/>
  <c r="A157" i="1"/>
  <c r="K156" i="1"/>
  <c r="E156" i="1"/>
  <c r="J156" i="1" s="1"/>
  <c r="D156" i="1"/>
  <c r="C156" i="1"/>
  <c r="B156" i="1"/>
  <c r="A156" i="1"/>
  <c r="E155" i="1"/>
  <c r="D155" i="1"/>
  <c r="C155" i="1"/>
  <c r="B155" i="1"/>
  <c r="A155" i="1"/>
  <c r="E154" i="1"/>
  <c r="D154" i="1"/>
  <c r="C154" i="1"/>
  <c r="B154" i="1"/>
  <c r="A154" i="1"/>
  <c r="O153" i="1"/>
  <c r="M153" i="1"/>
  <c r="E153" i="1"/>
  <c r="J153" i="1" s="1"/>
  <c r="D153" i="1"/>
  <c r="C153" i="1"/>
  <c r="K153" i="1" s="1"/>
  <c r="B153" i="1"/>
  <c r="A153" i="1"/>
  <c r="M152" i="1"/>
  <c r="K152" i="1"/>
  <c r="E152" i="1"/>
  <c r="D152" i="1"/>
  <c r="C152" i="1"/>
  <c r="B152" i="1"/>
  <c r="A152" i="1"/>
  <c r="K151" i="1"/>
  <c r="J151" i="1"/>
  <c r="L151" i="1" s="1"/>
  <c r="E151" i="1"/>
  <c r="D151" i="1"/>
  <c r="C151" i="1"/>
  <c r="B151" i="1"/>
  <c r="A151" i="1"/>
  <c r="K150" i="1"/>
  <c r="E150" i="1"/>
  <c r="D150" i="1"/>
  <c r="C150" i="1"/>
  <c r="B150" i="1"/>
  <c r="A150" i="1"/>
  <c r="K149" i="1"/>
  <c r="E149" i="1"/>
  <c r="D149" i="1"/>
  <c r="C149" i="1"/>
  <c r="B149" i="1"/>
  <c r="A149" i="1"/>
  <c r="E148" i="1"/>
  <c r="D148" i="1"/>
  <c r="C148" i="1"/>
  <c r="B148" i="1"/>
  <c r="A148" i="1"/>
  <c r="B147" i="1"/>
  <c r="A147" i="1"/>
  <c r="M146" i="1"/>
  <c r="K146" i="1"/>
  <c r="E146" i="1"/>
  <c r="D146" i="1"/>
  <c r="C146" i="1"/>
  <c r="B146" i="1"/>
  <c r="A146" i="1"/>
  <c r="K145" i="1"/>
  <c r="J145" i="1" s="1"/>
  <c r="E145" i="1"/>
  <c r="D145" i="1"/>
  <c r="C145" i="1"/>
  <c r="B145" i="1"/>
  <c r="A145" i="1"/>
  <c r="O144" i="1"/>
  <c r="K144" i="1"/>
  <c r="M144" i="1" s="1"/>
  <c r="E144" i="1"/>
  <c r="J144" i="1" s="1"/>
  <c r="L144" i="1" s="1"/>
  <c r="N144" i="1" s="1"/>
  <c r="D144" i="1"/>
  <c r="C144" i="1"/>
  <c r="B144" i="1"/>
  <c r="A144" i="1"/>
  <c r="K143" i="1"/>
  <c r="M143" i="1" s="1"/>
  <c r="E143" i="1"/>
  <c r="J143" i="1" s="1"/>
  <c r="D143" i="1"/>
  <c r="C143" i="1"/>
  <c r="B143" i="1"/>
  <c r="A143" i="1"/>
  <c r="E142" i="1"/>
  <c r="D142" i="1"/>
  <c r="C142" i="1"/>
  <c r="B142" i="1"/>
  <c r="A142" i="1"/>
  <c r="K141" i="1"/>
  <c r="M141" i="1" s="1"/>
  <c r="E141" i="1"/>
  <c r="D141" i="1"/>
  <c r="C141" i="1"/>
  <c r="B141" i="1"/>
  <c r="A141" i="1"/>
  <c r="K140" i="1"/>
  <c r="M140" i="1" s="1"/>
  <c r="J140" i="1"/>
  <c r="E140" i="1"/>
  <c r="D140" i="1"/>
  <c r="C140" i="1"/>
  <c r="B140" i="1"/>
  <c r="A140" i="1"/>
  <c r="E139" i="1"/>
  <c r="D139" i="1"/>
  <c r="C139" i="1"/>
  <c r="B139" i="1"/>
  <c r="A139" i="1"/>
  <c r="E138" i="1"/>
  <c r="D138" i="1"/>
  <c r="C138" i="1"/>
  <c r="K138" i="1" s="1"/>
  <c r="B138" i="1"/>
  <c r="A138" i="1"/>
  <c r="B137" i="1"/>
  <c r="A137" i="1"/>
  <c r="E136" i="1"/>
  <c r="D136" i="1"/>
  <c r="C136" i="1"/>
  <c r="B136" i="1"/>
  <c r="A136" i="1"/>
  <c r="O135" i="1"/>
  <c r="M135" i="1"/>
  <c r="E135" i="1"/>
  <c r="J135" i="1" s="1"/>
  <c r="D135" i="1"/>
  <c r="C135" i="1"/>
  <c r="K135" i="1" s="1"/>
  <c r="B135" i="1"/>
  <c r="A135" i="1"/>
  <c r="K134" i="1"/>
  <c r="E134" i="1"/>
  <c r="D134" i="1"/>
  <c r="C134" i="1"/>
  <c r="B134" i="1"/>
  <c r="A134" i="1"/>
  <c r="K133" i="1"/>
  <c r="E133" i="1"/>
  <c r="D133" i="1"/>
  <c r="C133" i="1"/>
  <c r="B133" i="1"/>
  <c r="A133" i="1"/>
  <c r="K132" i="1"/>
  <c r="E132" i="1"/>
  <c r="J132" i="1" s="1"/>
  <c r="D132" i="1"/>
  <c r="C132" i="1"/>
  <c r="B132" i="1"/>
  <c r="A132" i="1"/>
  <c r="K131" i="1"/>
  <c r="E131" i="1"/>
  <c r="D131" i="1"/>
  <c r="C131" i="1"/>
  <c r="B131" i="1"/>
  <c r="A131" i="1"/>
  <c r="E130" i="1"/>
  <c r="D130" i="1"/>
  <c r="C130" i="1"/>
  <c r="B130" i="1"/>
  <c r="A130" i="1"/>
  <c r="B129" i="1"/>
  <c r="A129" i="1"/>
  <c r="M128" i="1"/>
  <c r="K128" i="1"/>
  <c r="E128" i="1"/>
  <c r="D128" i="1"/>
  <c r="C128" i="1"/>
  <c r="B128" i="1"/>
  <c r="A128" i="1"/>
  <c r="K127" i="1"/>
  <c r="E127" i="1"/>
  <c r="D127" i="1"/>
  <c r="C127" i="1"/>
  <c r="B127" i="1"/>
  <c r="A127" i="1"/>
  <c r="O126" i="1"/>
  <c r="N126" i="1"/>
  <c r="L126" i="1"/>
  <c r="K126" i="1"/>
  <c r="M126" i="1" s="1"/>
  <c r="E126" i="1"/>
  <c r="J126" i="1" s="1"/>
  <c r="D126" i="1"/>
  <c r="C126" i="1"/>
  <c r="B126" i="1"/>
  <c r="A126" i="1"/>
  <c r="K125" i="1"/>
  <c r="E125" i="1"/>
  <c r="J125" i="1" s="1"/>
  <c r="D125" i="1"/>
  <c r="C125" i="1"/>
  <c r="B125" i="1"/>
  <c r="A125" i="1"/>
  <c r="E124" i="1"/>
  <c r="D124" i="1"/>
  <c r="C124" i="1"/>
  <c r="B124" i="1"/>
  <c r="A124" i="1"/>
  <c r="K123" i="1"/>
  <c r="E123" i="1"/>
  <c r="D123" i="1"/>
  <c r="C123" i="1"/>
  <c r="B123" i="1"/>
  <c r="A123" i="1"/>
  <c r="K122" i="1"/>
  <c r="M122" i="1" s="1"/>
  <c r="E122" i="1"/>
  <c r="D122" i="1"/>
  <c r="C122" i="1"/>
  <c r="B122" i="1"/>
  <c r="A122" i="1"/>
  <c r="E121" i="1"/>
  <c r="D121" i="1"/>
  <c r="C121" i="1"/>
  <c r="B121" i="1"/>
  <c r="A121" i="1"/>
  <c r="E120" i="1"/>
  <c r="D120" i="1"/>
  <c r="C120" i="1"/>
  <c r="K120" i="1" s="1"/>
  <c r="M120" i="1" s="1"/>
  <c r="B120" i="1"/>
  <c r="A120" i="1"/>
  <c r="B119" i="1"/>
  <c r="A119" i="1"/>
  <c r="E118" i="1"/>
  <c r="D118" i="1"/>
  <c r="C118" i="1"/>
  <c r="B118" i="1"/>
  <c r="A118" i="1"/>
  <c r="O117" i="1"/>
  <c r="M117" i="1"/>
  <c r="E117" i="1"/>
  <c r="D117" i="1"/>
  <c r="C117" i="1"/>
  <c r="K117" i="1" s="1"/>
  <c r="B117" i="1"/>
  <c r="A117" i="1"/>
  <c r="E116" i="1"/>
  <c r="D116" i="1"/>
  <c r="C116" i="1"/>
  <c r="B116" i="1"/>
  <c r="A116" i="1"/>
  <c r="K115" i="1"/>
  <c r="J115" i="1" s="1"/>
  <c r="E115" i="1"/>
  <c r="D115" i="1"/>
  <c r="C115" i="1"/>
  <c r="B115" i="1"/>
  <c r="A115" i="1"/>
  <c r="K114" i="1"/>
  <c r="E114" i="1"/>
  <c r="D114" i="1"/>
  <c r="C114" i="1"/>
  <c r="B114" i="1"/>
  <c r="A114" i="1"/>
  <c r="K113" i="1"/>
  <c r="E113" i="1"/>
  <c r="D113" i="1"/>
  <c r="C113" i="1"/>
  <c r="B113" i="1"/>
  <c r="A113" i="1"/>
  <c r="E112" i="1"/>
  <c r="D112" i="1"/>
  <c r="C112" i="1"/>
  <c r="B112" i="1"/>
  <c r="A112" i="1"/>
  <c r="K111" i="1"/>
  <c r="E111" i="1"/>
  <c r="D111" i="1"/>
  <c r="C111" i="1"/>
  <c r="B111" i="1"/>
  <c r="A111" i="1"/>
  <c r="M110" i="1"/>
  <c r="K110" i="1"/>
  <c r="E110" i="1"/>
  <c r="J110" i="1" s="1"/>
  <c r="D110" i="1"/>
  <c r="C110" i="1"/>
  <c r="B110" i="1"/>
  <c r="A110" i="1"/>
  <c r="E109" i="1"/>
  <c r="D109" i="1"/>
  <c r="C109" i="1"/>
  <c r="B109" i="1"/>
  <c r="A109" i="1"/>
  <c r="E108" i="1"/>
  <c r="D108" i="1"/>
  <c r="C108" i="1"/>
  <c r="B108" i="1"/>
  <c r="A108" i="1"/>
  <c r="O107" i="1"/>
  <c r="K107" i="1"/>
  <c r="M107" i="1" s="1"/>
  <c r="J107" i="1"/>
  <c r="E107" i="1"/>
  <c r="D107" i="1"/>
  <c r="C107" i="1"/>
  <c r="B107" i="1"/>
  <c r="A107" i="1"/>
  <c r="E106" i="1"/>
  <c r="D106" i="1"/>
  <c r="C106" i="1"/>
  <c r="B106" i="1"/>
  <c r="A106" i="1"/>
  <c r="E105" i="1"/>
  <c r="D105" i="1"/>
  <c r="C105" i="1"/>
  <c r="K105" i="1" s="1"/>
  <c r="B105" i="1"/>
  <c r="A105" i="1"/>
  <c r="E104" i="1"/>
  <c r="D104" i="1"/>
  <c r="C104" i="1"/>
  <c r="B104" i="1"/>
  <c r="A104" i="1"/>
  <c r="B103" i="1"/>
  <c r="A103" i="1"/>
  <c r="E102" i="1"/>
  <c r="D102" i="1"/>
  <c r="C102" i="1"/>
  <c r="I102" i="1" s="1"/>
  <c r="K102" i="1" s="1"/>
  <c r="B102" i="1"/>
  <c r="A102" i="1"/>
  <c r="I101" i="1"/>
  <c r="K101" i="1" s="1"/>
  <c r="E101" i="1"/>
  <c r="D101" i="1"/>
  <c r="C101" i="1"/>
  <c r="B101" i="1"/>
  <c r="A101" i="1"/>
  <c r="N100" i="1"/>
  <c r="K100" i="1"/>
  <c r="O100" i="1" s="1"/>
  <c r="J100" i="1"/>
  <c r="I100" i="1"/>
  <c r="H100" i="1"/>
  <c r="E100" i="1"/>
  <c r="D100" i="1"/>
  <c r="C100" i="1"/>
  <c r="B100" i="1"/>
  <c r="A100" i="1"/>
  <c r="I99" i="1"/>
  <c r="E99" i="1"/>
  <c r="D99" i="1"/>
  <c r="C99" i="1"/>
  <c r="B99" i="1"/>
  <c r="A99" i="1"/>
  <c r="I98" i="1"/>
  <c r="H98" i="1"/>
  <c r="E98" i="1"/>
  <c r="D98" i="1"/>
  <c r="C98" i="1"/>
  <c r="B98" i="1"/>
  <c r="A98" i="1"/>
  <c r="B97" i="1"/>
  <c r="A97" i="1"/>
  <c r="G96" i="1"/>
  <c r="O96" i="1" s="1"/>
  <c r="F96" i="1"/>
  <c r="N96" i="1" s="1"/>
  <c r="E96" i="1"/>
  <c r="D96" i="1"/>
  <c r="C96" i="1"/>
  <c r="B96" i="1"/>
  <c r="A96" i="1"/>
  <c r="E95" i="1"/>
  <c r="D95" i="1"/>
  <c r="C95" i="1"/>
  <c r="G95" i="1" s="1"/>
  <c r="O95" i="1" s="1"/>
  <c r="B95" i="1"/>
  <c r="A95" i="1"/>
  <c r="O94" i="1"/>
  <c r="F94" i="1"/>
  <c r="N94" i="1" s="1"/>
  <c r="E94" i="1"/>
  <c r="D94" i="1"/>
  <c r="C94" i="1"/>
  <c r="G94" i="1" s="1"/>
  <c r="B94" i="1"/>
  <c r="A94" i="1"/>
  <c r="E93" i="1"/>
  <c r="D93" i="1"/>
  <c r="C93" i="1"/>
  <c r="G93" i="1" s="1"/>
  <c r="B93" i="1"/>
  <c r="A93" i="1"/>
  <c r="E92" i="1"/>
  <c r="F92" i="1" s="1"/>
  <c r="N92" i="1" s="1"/>
  <c r="D92" i="1"/>
  <c r="C92" i="1"/>
  <c r="G92" i="1" s="1"/>
  <c r="O92" i="1" s="1"/>
  <c r="B92" i="1"/>
  <c r="A92" i="1"/>
  <c r="E91" i="1"/>
  <c r="D91" i="1"/>
  <c r="C91" i="1"/>
  <c r="G91" i="1" s="1"/>
  <c r="O91" i="1" s="1"/>
  <c r="B91" i="1"/>
  <c r="A91" i="1"/>
  <c r="O90" i="1"/>
  <c r="E90" i="1"/>
  <c r="F90" i="1" s="1"/>
  <c r="N90" i="1" s="1"/>
  <c r="D90" i="1"/>
  <c r="C90" i="1"/>
  <c r="G90" i="1" s="1"/>
  <c r="B90" i="1"/>
  <c r="A90" i="1"/>
  <c r="B89" i="1"/>
  <c r="A89" i="1"/>
  <c r="O88" i="1"/>
  <c r="N88" i="1"/>
  <c r="E88" i="1"/>
  <c r="F88" i="1" s="1"/>
  <c r="D88" i="1"/>
  <c r="C88" i="1"/>
  <c r="G88" i="1" s="1"/>
  <c r="B88" i="1"/>
  <c r="A88" i="1"/>
  <c r="G87" i="1"/>
  <c r="O87" i="1" s="1"/>
  <c r="E87" i="1"/>
  <c r="F87" i="1" s="1"/>
  <c r="N87" i="1" s="1"/>
  <c r="D87" i="1"/>
  <c r="C87" i="1"/>
  <c r="B87" i="1"/>
  <c r="A87" i="1"/>
  <c r="G86" i="1"/>
  <c r="O86" i="1" s="1"/>
  <c r="E86" i="1"/>
  <c r="D86" i="1"/>
  <c r="C86" i="1"/>
  <c r="B86" i="1"/>
  <c r="A86" i="1"/>
  <c r="E85" i="1"/>
  <c r="D85" i="1"/>
  <c r="C85" i="1"/>
  <c r="G85" i="1" s="1"/>
  <c r="B85" i="1"/>
  <c r="A85" i="1"/>
  <c r="E84" i="1"/>
  <c r="D84" i="1"/>
  <c r="C84" i="1"/>
  <c r="G84" i="1" s="1"/>
  <c r="O84" i="1" s="1"/>
  <c r="B84" i="1"/>
  <c r="A84" i="1"/>
  <c r="G83" i="1"/>
  <c r="O83" i="1" s="1"/>
  <c r="E83" i="1"/>
  <c r="F83" i="1" s="1"/>
  <c r="N83" i="1" s="1"/>
  <c r="D83" i="1"/>
  <c r="C83" i="1"/>
  <c r="B83" i="1"/>
  <c r="A83" i="1"/>
  <c r="O82" i="1"/>
  <c r="N82" i="1"/>
  <c r="G82" i="1"/>
  <c r="E82" i="1"/>
  <c r="F82" i="1" s="1"/>
  <c r="D82" i="1"/>
  <c r="C82" i="1"/>
  <c r="B82" i="1"/>
  <c r="A82" i="1"/>
  <c r="E81" i="1"/>
  <c r="F81" i="1" s="1"/>
  <c r="N81" i="1" s="1"/>
  <c r="D81" i="1"/>
  <c r="C81" i="1"/>
  <c r="G81" i="1" s="1"/>
  <c r="O81" i="1" s="1"/>
  <c r="B81" i="1"/>
  <c r="A81" i="1"/>
  <c r="O80" i="1"/>
  <c r="E80" i="1"/>
  <c r="D80" i="1"/>
  <c r="C80" i="1"/>
  <c r="G80" i="1" s="1"/>
  <c r="B80" i="1"/>
  <c r="A80" i="1"/>
  <c r="G79" i="1"/>
  <c r="O79" i="1" s="1"/>
  <c r="E79" i="1"/>
  <c r="F79" i="1" s="1"/>
  <c r="N79" i="1" s="1"/>
  <c r="D79" i="1"/>
  <c r="C79" i="1"/>
  <c r="B79" i="1"/>
  <c r="A79" i="1"/>
  <c r="G78" i="1"/>
  <c r="O78" i="1" s="1"/>
  <c r="E78" i="1"/>
  <c r="F78" i="1" s="1"/>
  <c r="N78" i="1" s="1"/>
  <c r="D78" i="1"/>
  <c r="C78" i="1"/>
  <c r="B78" i="1"/>
  <c r="A78" i="1"/>
  <c r="E77" i="1"/>
  <c r="D77" i="1"/>
  <c r="C77" i="1"/>
  <c r="G77" i="1" s="1"/>
  <c r="O77" i="1" s="1"/>
  <c r="B77" i="1"/>
  <c r="A77" i="1"/>
  <c r="O76" i="1"/>
  <c r="E76" i="1"/>
  <c r="F76" i="1" s="1"/>
  <c r="N76" i="1" s="1"/>
  <c r="D76" i="1"/>
  <c r="C76" i="1"/>
  <c r="G76" i="1" s="1"/>
  <c r="B76" i="1"/>
  <c r="A76" i="1"/>
  <c r="G75" i="1"/>
  <c r="O75" i="1" s="1"/>
  <c r="F75" i="1"/>
  <c r="N75" i="1" s="1"/>
  <c r="E75" i="1"/>
  <c r="D75" i="1"/>
  <c r="C75" i="1"/>
  <c r="B75" i="1"/>
  <c r="A75" i="1"/>
  <c r="E74" i="1"/>
  <c r="D74" i="1"/>
  <c r="C74" i="1"/>
  <c r="G74" i="1" s="1"/>
  <c r="O74" i="1" s="1"/>
  <c r="B74" i="1"/>
  <c r="A74" i="1"/>
  <c r="G73" i="1"/>
  <c r="O73" i="1" s="1"/>
  <c r="F73" i="1"/>
  <c r="N73" i="1" s="1"/>
  <c r="E73" i="1"/>
  <c r="D73" i="1"/>
  <c r="C73" i="1"/>
  <c r="B73" i="1"/>
  <c r="A73" i="1"/>
  <c r="O72" i="1"/>
  <c r="E72" i="1"/>
  <c r="F72" i="1" s="1"/>
  <c r="N72" i="1" s="1"/>
  <c r="D72" i="1"/>
  <c r="C72" i="1"/>
  <c r="G72" i="1" s="1"/>
  <c r="B72" i="1"/>
  <c r="A72" i="1"/>
  <c r="G71" i="1"/>
  <c r="O71" i="1" s="1"/>
  <c r="E71" i="1"/>
  <c r="F71" i="1" s="1"/>
  <c r="N71" i="1" s="1"/>
  <c r="D71" i="1"/>
  <c r="C71" i="1"/>
  <c r="B71" i="1"/>
  <c r="A71" i="1"/>
  <c r="G70" i="1"/>
  <c r="O70" i="1" s="1"/>
  <c r="E70" i="1"/>
  <c r="F70" i="1" s="1"/>
  <c r="N70" i="1" s="1"/>
  <c r="D70" i="1"/>
  <c r="C70" i="1"/>
  <c r="B70" i="1"/>
  <c r="A70" i="1"/>
  <c r="G69" i="1"/>
  <c r="O69" i="1" s="1"/>
  <c r="E69" i="1"/>
  <c r="D69" i="1"/>
  <c r="C69" i="1"/>
  <c r="B69" i="1"/>
  <c r="A69" i="1"/>
  <c r="E68" i="1"/>
  <c r="D68" i="1"/>
  <c r="C68" i="1"/>
  <c r="G68" i="1" s="1"/>
  <c r="O68" i="1" s="1"/>
  <c r="B68" i="1"/>
  <c r="A68" i="1"/>
  <c r="G67" i="1"/>
  <c r="O67" i="1" s="1"/>
  <c r="E67" i="1"/>
  <c r="D67" i="1"/>
  <c r="C67" i="1"/>
  <c r="B67" i="1"/>
  <c r="A67" i="1"/>
  <c r="G66" i="1"/>
  <c r="O66" i="1" s="1"/>
  <c r="E66" i="1"/>
  <c r="F66" i="1" s="1"/>
  <c r="N66" i="1" s="1"/>
  <c r="D66" i="1"/>
  <c r="C66" i="1"/>
  <c r="B66" i="1"/>
  <c r="A66" i="1"/>
  <c r="E65" i="1"/>
  <c r="F65" i="1" s="1"/>
  <c r="N65" i="1" s="1"/>
  <c r="D65" i="1"/>
  <c r="C65" i="1"/>
  <c r="G65" i="1" s="1"/>
  <c r="O65" i="1" s="1"/>
  <c r="B65" i="1"/>
  <c r="A65" i="1"/>
  <c r="O64" i="1"/>
  <c r="E64" i="1"/>
  <c r="D64" i="1"/>
  <c r="C64" i="1"/>
  <c r="G64" i="1" s="1"/>
  <c r="B64" i="1"/>
  <c r="A64" i="1"/>
  <c r="O63" i="1"/>
  <c r="N63" i="1"/>
  <c r="G63" i="1"/>
  <c r="E63" i="1"/>
  <c r="F63" i="1" s="1"/>
  <c r="D63" i="1"/>
  <c r="C63" i="1"/>
  <c r="B63" i="1"/>
  <c r="A63" i="1"/>
  <c r="G62" i="1"/>
  <c r="O62" i="1" s="1"/>
  <c r="E62" i="1"/>
  <c r="F62" i="1" s="1"/>
  <c r="N62" i="1" s="1"/>
  <c r="D62" i="1"/>
  <c r="C62" i="1"/>
  <c r="B62" i="1"/>
  <c r="A62" i="1"/>
  <c r="E61" i="1"/>
  <c r="D61" i="1"/>
  <c r="C61" i="1"/>
  <c r="G61" i="1" s="1"/>
  <c r="O61" i="1" s="1"/>
  <c r="B61" i="1"/>
  <c r="A61" i="1"/>
  <c r="O60" i="1"/>
  <c r="E60" i="1"/>
  <c r="F60" i="1" s="1"/>
  <c r="N60" i="1" s="1"/>
  <c r="D60" i="1"/>
  <c r="C60" i="1"/>
  <c r="G60" i="1" s="1"/>
  <c r="B60" i="1"/>
  <c r="A60" i="1"/>
  <c r="G59" i="1"/>
  <c r="O59" i="1" s="1"/>
  <c r="E59" i="1"/>
  <c r="F59" i="1" s="1"/>
  <c r="N59" i="1" s="1"/>
  <c r="D59" i="1"/>
  <c r="C59" i="1"/>
  <c r="B59" i="1"/>
  <c r="A59" i="1"/>
  <c r="E58" i="1"/>
  <c r="F58" i="1" s="1"/>
  <c r="N58" i="1" s="1"/>
  <c r="D58" i="1"/>
  <c r="C58" i="1"/>
  <c r="G58" i="1" s="1"/>
  <c r="O58" i="1" s="1"/>
  <c r="B58" i="1"/>
  <c r="A58" i="1"/>
  <c r="G57" i="1"/>
  <c r="O57" i="1" s="1"/>
  <c r="F57" i="1"/>
  <c r="N57" i="1" s="1"/>
  <c r="E57" i="1"/>
  <c r="D57" i="1"/>
  <c r="C57" i="1"/>
  <c r="B57" i="1"/>
  <c r="A57" i="1"/>
  <c r="O56" i="1"/>
  <c r="N56" i="1"/>
  <c r="E56" i="1"/>
  <c r="F56" i="1" s="1"/>
  <c r="D56" i="1"/>
  <c r="C56" i="1"/>
  <c r="G56" i="1" s="1"/>
  <c r="B56" i="1"/>
  <c r="A56" i="1"/>
  <c r="G55" i="1"/>
  <c r="O55" i="1" s="1"/>
  <c r="E55" i="1"/>
  <c r="F55" i="1" s="1"/>
  <c r="N55" i="1" s="1"/>
  <c r="D55" i="1"/>
  <c r="C55" i="1"/>
  <c r="B55" i="1"/>
  <c r="A55" i="1"/>
  <c r="G54" i="1"/>
  <c r="O54" i="1" s="1"/>
  <c r="E54" i="1"/>
  <c r="D54" i="1"/>
  <c r="C54" i="1"/>
  <c r="B54" i="1"/>
  <c r="A54" i="1"/>
  <c r="B53" i="1"/>
  <c r="A53" i="1"/>
  <c r="O52" i="1"/>
  <c r="G52" i="1"/>
  <c r="F52" i="1"/>
  <c r="N52" i="1" s="1"/>
  <c r="E52" i="1"/>
  <c r="D52" i="1"/>
  <c r="C52" i="1"/>
  <c r="B52" i="1"/>
  <c r="A52" i="1"/>
  <c r="G51" i="1"/>
  <c r="O51" i="1" s="1"/>
  <c r="E51" i="1"/>
  <c r="F51" i="1" s="1"/>
  <c r="N51" i="1" s="1"/>
  <c r="D51" i="1"/>
  <c r="C51" i="1"/>
  <c r="B51" i="1"/>
  <c r="A51" i="1"/>
  <c r="O50" i="1"/>
  <c r="N50" i="1"/>
  <c r="J50" i="1"/>
  <c r="F50" i="1"/>
  <c r="E50" i="1"/>
  <c r="D50" i="1"/>
  <c r="C50" i="1"/>
  <c r="B50" i="1"/>
  <c r="A50" i="1"/>
  <c r="G49" i="1"/>
  <c r="O49" i="1" s="1"/>
  <c r="E49" i="1"/>
  <c r="F49" i="1" s="1"/>
  <c r="N49" i="1" s="1"/>
  <c r="D49" i="1"/>
  <c r="C49" i="1"/>
  <c r="B49" i="1"/>
  <c r="A49" i="1"/>
  <c r="B48" i="1"/>
  <c r="A48" i="1"/>
  <c r="O47" i="1"/>
  <c r="G47" i="1"/>
  <c r="F47" i="1"/>
  <c r="N47" i="1" s="1"/>
  <c r="E47" i="1"/>
  <c r="D47" i="1"/>
  <c r="C47" i="1"/>
  <c r="B47" i="1"/>
  <c r="A47" i="1"/>
  <c r="O46" i="1"/>
  <c r="G46" i="1"/>
  <c r="F46" i="1"/>
  <c r="N46" i="1" s="1"/>
  <c r="E46" i="1"/>
  <c r="D46" i="1"/>
  <c r="C46" i="1"/>
  <c r="B46" i="1"/>
  <c r="A46" i="1"/>
  <c r="E45" i="1"/>
  <c r="D45" i="1"/>
  <c r="C45" i="1"/>
  <c r="G45" i="1" s="1"/>
  <c r="O45" i="1" s="1"/>
  <c r="B45" i="1"/>
  <c r="A45" i="1"/>
  <c r="B44" i="1"/>
  <c r="A44" i="1"/>
  <c r="O43" i="1"/>
  <c r="E43" i="1"/>
  <c r="J43" i="1" s="1"/>
  <c r="D43" i="1"/>
  <c r="C43" i="1"/>
  <c r="B43" i="1"/>
  <c r="A43" i="1"/>
  <c r="O42" i="1"/>
  <c r="F42" i="1"/>
  <c r="E42" i="1"/>
  <c r="D42" i="1"/>
  <c r="C42" i="1"/>
  <c r="B42" i="1"/>
  <c r="A42" i="1"/>
  <c r="B41" i="1"/>
  <c r="A41" i="1"/>
  <c r="O40" i="1"/>
  <c r="E40" i="1"/>
  <c r="D40" i="1"/>
  <c r="C40" i="1"/>
  <c r="B40" i="1"/>
  <c r="A40" i="1"/>
  <c r="B39" i="1"/>
  <c r="A39" i="1"/>
  <c r="O38" i="1"/>
  <c r="N38" i="1"/>
  <c r="L38" i="1"/>
  <c r="E38" i="1"/>
  <c r="D38" i="1"/>
  <c r="C38" i="1"/>
  <c r="B38" i="1"/>
  <c r="A38" i="1"/>
  <c r="O37" i="1"/>
  <c r="E37" i="1"/>
  <c r="L37" i="1" s="1"/>
  <c r="N37" i="1" s="1"/>
  <c r="D37" i="1"/>
  <c r="C37" i="1"/>
  <c r="B37" i="1"/>
  <c r="A37" i="1"/>
  <c r="O36" i="1"/>
  <c r="L36" i="1"/>
  <c r="N36" i="1" s="1"/>
  <c r="E36" i="1"/>
  <c r="D36" i="1"/>
  <c r="C36" i="1"/>
  <c r="B36" i="1"/>
  <c r="A36" i="1"/>
  <c r="B35" i="1"/>
  <c r="A35" i="1"/>
  <c r="O34" i="1"/>
  <c r="L34" i="1"/>
  <c r="N34" i="1" s="1"/>
  <c r="E34" i="1"/>
  <c r="D34" i="1"/>
  <c r="C34" i="1"/>
  <c r="B34" i="1"/>
  <c r="A34" i="1"/>
  <c r="B33" i="1"/>
  <c r="A33" i="1"/>
  <c r="O32" i="1"/>
  <c r="L32" i="1"/>
  <c r="N32" i="1" s="1"/>
  <c r="E32" i="1"/>
  <c r="D32" i="1"/>
  <c r="C32" i="1"/>
  <c r="B32" i="1"/>
  <c r="A32" i="1"/>
  <c r="B31" i="1"/>
  <c r="A31" i="1"/>
  <c r="O30" i="1"/>
  <c r="E30" i="1"/>
  <c r="H30" i="1" s="1"/>
  <c r="N30" i="1" s="1"/>
  <c r="D30" i="1"/>
  <c r="C30" i="1"/>
  <c r="B30" i="1"/>
  <c r="A30" i="1"/>
  <c r="O29" i="1"/>
  <c r="E29" i="1"/>
  <c r="H29" i="1" s="1"/>
  <c r="N29" i="1" s="1"/>
  <c r="D29" i="1"/>
  <c r="C29" i="1"/>
  <c r="B29" i="1"/>
  <c r="A29" i="1"/>
  <c r="O28" i="1"/>
  <c r="H28" i="1"/>
  <c r="N28" i="1" s="1"/>
  <c r="E28" i="1"/>
  <c r="D28" i="1"/>
  <c r="C28" i="1"/>
  <c r="B28" i="1"/>
  <c r="A28" i="1"/>
  <c r="O27" i="1"/>
  <c r="E27" i="1"/>
  <c r="H27" i="1" s="1"/>
  <c r="N27" i="1" s="1"/>
  <c r="D27" i="1"/>
  <c r="C27" i="1"/>
  <c r="B27" i="1"/>
  <c r="A27" i="1"/>
  <c r="O26" i="1"/>
  <c r="H26" i="1"/>
  <c r="N26" i="1" s="1"/>
  <c r="E26" i="1"/>
  <c r="D26" i="1"/>
  <c r="C26" i="1"/>
  <c r="B26" i="1"/>
  <c r="A26" i="1"/>
  <c r="O25" i="1"/>
  <c r="E25" i="1"/>
  <c r="H25" i="1" s="1"/>
  <c r="D25" i="1"/>
  <c r="C25" i="1"/>
  <c r="B25" i="1"/>
  <c r="A25" i="1"/>
  <c r="B24" i="1"/>
  <c r="A24" i="1"/>
  <c r="O23" i="1"/>
  <c r="F23" i="1"/>
  <c r="N23" i="1" s="1"/>
  <c r="E23" i="1"/>
  <c r="D23" i="1"/>
  <c r="C23" i="1"/>
  <c r="B23" i="1"/>
  <c r="A23" i="1"/>
  <c r="O22" i="1"/>
  <c r="N22" i="1"/>
  <c r="E22" i="1"/>
  <c r="F22" i="1" s="1"/>
  <c r="D22" i="1"/>
  <c r="C22" i="1"/>
  <c r="B22" i="1"/>
  <c r="A22" i="1"/>
  <c r="O21" i="1"/>
  <c r="F21" i="1"/>
  <c r="N21" i="1" s="1"/>
  <c r="E21" i="1"/>
  <c r="D21" i="1"/>
  <c r="C21" i="1"/>
  <c r="B21" i="1"/>
  <c r="A21" i="1"/>
  <c r="O20" i="1"/>
  <c r="F20" i="1"/>
  <c r="N20" i="1" s="1"/>
  <c r="E20" i="1"/>
  <c r="D20" i="1"/>
  <c r="C20" i="1"/>
  <c r="B20" i="1"/>
  <c r="A20" i="1"/>
  <c r="O19" i="1"/>
  <c r="E19" i="1"/>
  <c r="F19" i="1" s="1"/>
  <c r="D19" i="1"/>
  <c r="C19" i="1"/>
  <c r="B19" i="1"/>
  <c r="A19" i="1"/>
  <c r="B18" i="1"/>
  <c r="A18" i="1"/>
  <c r="B17" i="1"/>
  <c r="A17" i="1"/>
  <c r="O16" i="1"/>
  <c r="E16" i="1"/>
  <c r="J16" i="1" s="1"/>
  <c r="D16" i="1"/>
  <c r="C16" i="1"/>
  <c r="B16" i="1"/>
  <c r="A16" i="1"/>
  <c r="M15" i="1"/>
  <c r="O15" i="1" s="1"/>
  <c r="E15" i="1"/>
  <c r="D15" i="1"/>
  <c r="C15" i="1"/>
  <c r="B15" i="1"/>
  <c r="A15" i="1"/>
  <c r="M14" i="1"/>
  <c r="O14" i="1" s="1"/>
  <c r="E14" i="1"/>
  <c r="L14" i="1" s="1"/>
  <c r="N14" i="1" s="1"/>
  <c r="D14" i="1"/>
  <c r="C14" i="1"/>
  <c r="B14" i="1"/>
  <c r="A14" i="1"/>
  <c r="O13" i="1"/>
  <c r="E13" i="1"/>
  <c r="F13" i="1" s="1"/>
  <c r="N13" i="1" s="1"/>
  <c r="D13" i="1"/>
  <c r="C13" i="1"/>
  <c r="B13" i="1"/>
  <c r="A13" i="1"/>
  <c r="E12" i="1"/>
  <c r="D12" i="1"/>
  <c r="C12" i="1"/>
  <c r="B12" i="1"/>
  <c r="A12" i="1"/>
  <c r="E11" i="1"/>
  <c r="D11" i="1"/>
  <c r="C11" i="1"/>
  <c r="B11" i="1"/>
  <c r="A11" i="1"/>
  <c r="B10" i="1"/>
  <c r="A10" i="1"/>
  <c r="B4" i="1"/>
  <c r="B3" i="1"/>
  <c r="O93" i="1" l="1"/>
  <c r="F93" i="1"/>
  <c r="N93" i="1" s="1"/>
  <c r="N110" i="1"/>
  <c r="N25" i="1"/>
  <c r="N132" i="1"/>
  <c r="O85" i="1"/>
  <c r="F85" i="1"/>
  <c r="N85" i="1" s="1"/>
  <c r="N143" i="1"/>
  <c r="L115" i="1"/>
  <c r="N115" i="1" s="1"/>
  <c r="N161" i="1"/>
  <c r="N140" i="1"/>
  <c r="N182" i="1"/>
  <c r="O99" i="1"/>
  <c r="M111" i="1"/>
  <c r="O111" i="1" s="1"/>
  <c r="J111" i="1"/>
  <c r="J127" i="1"/>
  <c r="M127" i="1"/>
  <c r="O127" i="1" s="1"/>
  <c r="M133" i="1"/>
  <c r="O133" i="1"/>
  <c r="O191" i="1"/>
  <c r="L191" i="1"/>
  <c r="N191" i="1" s="1"/>
  <c r="J113" i="1"/>
  <c r="L113" i="1" s="1"/>
  <c r="K130" i="1"/>
  <c r="L146" i="1"/>
  <c r="O152" i="1"/>
  <c r="M158" i="1"/>
  <c r="O158" i="1" s="1"/>
  <c r="J158" i="1"/>
  <c r="L185" i="1"/>
  <c r="F54" i="1"/>
  <c r="N54" i="1" s="1"/>
  <c r="F67" i="1"/>
  <c r="N67" i="1" s="1"/>
  <c r="F69" i="1"/>
  <c r="N69" i="1" s="1"/>
  <c r="K99" i="1"/>
  <c r="K121" i="1"/>
  <c r="O122" i="1"/>
  <c r="O165" i="1"/>
  <c r="J165" i="1"/>
  <c r="N165" i="1" s="1"/>
  <c r="F86" i="1"/>
  <c r="N86" i="1" s="1"/>
  <c r="O110" i="1"/>
  <c r="K112" i="1"/>
  <c r="M138" i="1"/>
  <c r="O138" i="1"/>
  <c r="M156" i="1"/>
  <c r="O156" i="1"/>
  <c r="M115" i="1"/>
  <c r="O115" i="1"/>
  <c r="M132" i="1"/>
  <c r="O132" i="1" s="1"/>
  <c r="L156" i="1"/>
  <c r="L114" i="1"/>
  <c r="K142" i="1"/>
  <c r="F91" i="1"/>
  <c r="N91" i="1" s="1"/>
  <c r="K109" i="1"/>
  <c r="J109" i="1" s="1"/>
  <c r="J114" i="1"/>
  <c r="L145" i="1"/>
  <c r="N145" i="1" s="1"/>
  <c r="L184" i="1"/>
  <c r="N184" i="1" s="1"/>
  <c r="L132" i="1"/>
  <c r="O143" i="1"/>
  <c r="N19" i="1"/>
  <c r="F45" i="1"/>
  <c r="N45" i="1" s="1"/>
  <c r="M159" i="1"/>
  <c r="O159" i="1"/>
  <c r="N180" i="1"/>
  <c r="M123" i="1"/>
  <c r="O123" i="1"/>
  <c r="O125" i="1"/>
  <c r="K148" i="1"/>
  <c r="K155" i="1"/>
  <c r="O161" i="1"/>
  <c r="N186" i="1"/>
  <c r="L186" i="1"/>
  <c r="J149" i="1"/>
  <c r="L149" i="1"/>
  <c r="F77" i="1"/>
  <c r="N77" i="1" s="1"/>
  <c r="J105" i="1"/>
  <c r="L105" i="1" s="1"/>
  <c r="N151" i="1"/>
  <c r="O176" i="1"/>
  <c r="M176" i="1"/>
  <c r="L182" i="1"/>
  <c r="K98" i="1"/>
  <c r="O98" i="1" s="1"/>
  <c r="J112" i="1"/>
  <c r="J117" i="1"/>
  <c r="M125" i="1"/>
  <c r="K139" i="1"/>
  <c r="O105" i="1"/>
  <c r="M105" i="1"/>
  <c r="J130" i="1"/>
  <c r="N156" i="1"/>
  <c r="O187" i="1"/>
  <c r="J98" i="1"/>
  <c r="N98" i="1" s="1"/>
  <c r="M151" i="1"/>
  <c r="O151" i="1"/>
  <c r="M114" i="1"/>
  <c r="O114" i="1" s="1"/>
  <c r="L104" i="1"/>
  <c r="K104" i="1"/>
  <c r="L131" i="1"/>
  <c r="J131" i="1"/>
  <c r="M134" i="1"/>
  <c r="O134" i="1" s="1"/>
  <c r="O140" i="1"/>
  <c r="M161" i="1"/>
  <c r="J168" i="1"/>
  <c r="N168" i="1" s="1"/>
  <c r="F61" i="1"/>
  <c r="N61" i="1" s="1"/>
  <c r="O101" i="1"/>
  <c r="K116" i="1"/>
  <c r="J150" i="1"/>
  <c r="L150" i="1" s="1"/>
  <c r="K179" i="1"/>
  <c r="L15" i="1"/>
  <c r="N15" i="1" s="1"/>
  <c r="F74" i="1"/>
  <c r="N74" i="1" s="1"/>
  <c r="F95" i="1"/>
  <c r="N95" i="1" s="1"/>
  <c r="H99" i="1"/>
  <c r="O120" i="1"/>
  <c r="J122" i="1"/>
  <c r="K124" i="1"/>
  <c r="J133" i="1"/>
  <c r="J136" i="1"/>
  <c r="L136" i="1" s="1"/>
  <c r="M150" i="1"/>
  <c r="O150" i="1" s="1"/>
  <c r="K160" i="1"/>
  <c r="J164" i="1"/>
  <c r="N164" i="1" s="1"/>
  <c r="L40" i="1"/>
  <c r="H40" i="1"/>
  <c r="O102" i="1"/>
  <c r="K106" i="1"/>
  <c r="L125" i="1"/>
  <c r="N125" i="1" s="1"/>
  <c r="L135" i="1"/>
  <c r="N135" i="1" s="1"/>
  <c r="L143" i="1"/>
  <c r="L153" i="1"/>
  <c r="N153" i="1" s="1"/>
  <c r="K177" i="1"/>
  <c r="L140" i="1"/>
  <c r="L161" i="1"/>
  <c r="M180" i="1"/>
  <c r="O180" i="1" s="1"/>
  <c r="F40" i="1"/>
  <c r="J116" i="1"/>
  <c r="J134" i="1"/>
  <c r="O141" i="1"/>
  <c r="M145" i="1"/>
  <c r="O145" i="1" s="1"/>
  <c r="J152" i="1"/>
  <c r="O182" i="1"/>
  <c r="M182" i="1"/>
  <c r="J187" i="1"/>
  <c r="K154" i="1"/>
  <c r="J185" i="1"/>
  <c r="O186" i="1"/>
  <c r="K118" i="1"/>
  <c r="J104" i="1"/>
  <c r="O113" i="1"/>
  <c r="J120" i="1"/>
  <c r="J138" i="1"/>
  <c r="J175" i="1"/>
  <c r="M186" i="1"/>
  <c r="F68" i="1"/>
  <c r="N68" i="1" s="1"/>
  <c r="F84" i="1"/>
  <c r="N84" i="1" s="1"/>
  <c r="F16" i="1"/>
  <c r="H16" i="1"/>
  <c r="L16" i="1" s="1"/>
  <c r="F43" i="1"/>
  <c r="H102" i="1"/>
  <c r="J108" i="1"/>
  <c r="J128" i="1"/>
  <c r="L138" i="1"/>
  <c r="J146" i="1"/>
  <c r="K175" i="1"/>
  <c r="J181" i="1"/>
  <c r="H43" i="1"/>
  <c r="F64" i="1"/>
  <c r="N64" i="1" s="1"/>
  <c r="F80" i="1"/>
  <c r="N80" i="1" s="1"/>
  <c r="J102" i="1"/>
  <c r="L107" i="1"/>
  <c r="N107" i="1" s="1"/>
  <c r="K108" i="1"/>
  <c r="M113" i="1"/>
  <c r="O128" i="1"/>
  <c r="M131" i="1"/>
  <c r="O131" i="1" s="1"/>
  <c r="O146" i="1"/>
  <c r="M149" i="1"/>
  <c r="O149" i="1" s="1"/>
  <c r="J159" i="1"/>
  <c r="K181" i="1"/>
  <c r="L183" i="1"/>
  <c r="N183" i="1" s="1"/>
  <c r="M185" i="1"/>
  <c r="O185" i="1" s="1"/>
  <c r="J176" i="1"/>
  <c r="K136" i="1"/>
  <c r="J42" i="1"/>
  <c r="H42" i="1"/>
  <c r="H101" i="1"/>
  <c r="I11" i="1" s="1"/>
  <c r="L110" i="1"/>
  <c r="J123" i="1"/>
  <c r="J141" i="1"/>
  <c r="J167" i="1"/>
  <c r="N167" i="1" s="1"/>
  <c r="M184" i="1"/>
  <c r="O184" i="1" s="1"/>
  <c r="K178" i="1"/>
  <c r="I12" i="1" l="1"/>
  <c r="H12" i="1" s="1"/>
  <c r="H11" i="1"/>
  <c r="H193" i="1" s="1"/>
  <c r="L109" i="1"/>
  <c r="N109" i="1" s="1"/>
  <c r="M178" i="1"/>
  <c r="O178" i="1"/>
  <c r="J178" i="1"/>
  <c r="N108" i="1"/>
  <c r="M177" i="1"/>
  <c r="O177" i="1" s="1"/>
  <c r="N114" i="1"/>
  <c r="L108" i="1"/>
  <c r="L127" i="1"/>
  <c r="N127" i="1" s="1"/>
  <c r="N104" i="1"/>
  <c r="L152" i="1"/>
  <c r="N152" i="1" s="1"/>
  <c r="M160" i="1"/>
  <c r="O160" i="1" s="1"/>
  <c r="N131" i="1"/>
  <c r="M109" i="1"/>
  <c r="O109" i="1" s="1"/>
  <c r="J160" i="1"/>
  <c r="L111" i="1"/>
  <c r="N111" i="1" s="1"/>
  <c r="G11" i="1"/>
  <c r="L176" i="1"/>
  <c r="N176" i="1" s="1"/>
  <c r="N102" i="1"/>
  <c r="M118" i="1"/>
  <c r="O118" i="1"/>
  <c r="M179" i="1"/>
  <c r="O179" i="1"/>
  <c r="N130" i="1"/>
  <c r="M155" i="1"/>
  <c r="J155" i="1"/>
  <c r="O155" i="1"/>
  <c r="L158" i="1"/>
  <c r="N158" i="1" s="1"/>
  <c r="M181" i="1"/>
  <c r="O181" i="1" s="1"/>
  <c r="N16" i="1"/>
  <c r="M104" i="1"/>
  <c r="O104" i="1" s="1"/>
  <c r="M121" i="1"/>
  <c r="O121" i="1"/>
  <c r="J121" i="1"/>
  <c r="L141" i="1"/>
  <c r="N141" i="1" s="1"/>
  <c r="N181" i="1"/>
  <c r="N136" i="1"/>
  <c r="M148" i="1"/>
  <c r="O148" i="1"/>
  <c r="M142" i="1"/>
  <c r="O142" i="1" s="1"/>
  <c r="M112" i="1"/>
  <c r="O112" i="1" s="1"/>
  <c r="L123" i="1"/>
  <c r="N123" i="1" s="1"/>
  <c r="M106" i="1"/>
  <c r="O106" i="1" s="1"/>
  <c r="L133" i="1"/>
  <c r="N133" i="1" s="1"/>
  <c r="J148" i="1"/>
  <c r="L112" i="1"/>
  <c r="N112" i="1" s="1"/>
  <c r="J118" i="1"/>
  <c r="M175" i="1"/>
  <c r="O175" i="1"/>
  <c r="L181" i="1"/>
  <c r="N40" i="1"/>
  <c r="M116" i="1"/>
  <c r="O116" i="1" s="1"/>
  <c r="J142" i="1"/>
  <c r="M130" i="1"/>
  <c r="O130" i="1" s="1"/>
  <c r="N150" i="1"/>
  <c r="N175" i="1"/>
  <c r="L43" i="1"/>
  <c r="N43" i="1" s="1"/>
  <c r="L130" i="1"/>
  <c r="L134" i="1"/>
  <c r="N134" i="1" s="1"/>
  <c r="N185" i="1"/>
  <c r="N146" i="1"/>
  <c r="M124" i="1"/>
  <c r="O124" i="1" s="1"/>
  <c r="N105" i="1"/>
  <c r="L116" i="1"/>
  <c r="N116" i="1" s="1"/>
  <c r="M154" i="1"/>
  <c r="J154" i="1"/>
  <c r="O154" i="1"/>
  <c r="L175" i="1"/>
  <c r="J106" i="1"/>
  <c r="N128" i="1"/>
  <c r="N138" i="1"/>
  <c r="L42" i="1"/>
  <c r="N42" i="1" s="1"/>
  <c r="J124" i="1"/>
  <c r="L159" i="1"/>
  <c r="N159" i="1" s="1"/>
  <c r="N113" i="1"/>
  <c r="J101" i="1"/>
  <c r="N101" i="1" s="1"/>
  <c r="J179" i="1"/>
  <c r="M139" i="1"/>
  <c r="O139" i="1"/>
  <c r="J139" i="1"/>
  <c r="J177" i="1"/>
  <c r="M136" i="1"/>
  <c r="O136" i="1"/>
  <c r="M108" i="1"/>
  <c r="O108" i="1"/>
  <c r="L120" i="1"/>
  <c r="N120" i="1" s="1"/>
  <c r="N187" i="1"/>
  <c r="L187" i="1"/>
  <c r="J99" i="1"/>
  <c r="N99" i="1" s="1"/>
  <c r="L128" i="1"/>
  <c r="L117" i="1"/>
  <c r="N117" i="1" s="1"/>
  <c r="N149" i="1"/>
  <c r="L122" i="1"/>
  <c r="N122" i="1" s="1"/>
  <c r="L154" i="1" l="1"/>
  <c r="N154" i="1" s="1"/>
  <c r="L124" i="1"/>
  <c r="N124" i="1" s="1"/>
  <c r="L178" i="1"/>
  <c r="N178" i="1" s="1"/>
  <c r="L142" i="1"/>
  <c r="N142" i="1" s="1"/>
  <c r="L177" i="1"/>
  <c r="N177" i="1" s="1"/>
  <c r="L139" i="1"/>
  <c r="N139" i="1" s="1"/>
  <c r="L155" i="1"/>
  <c r="N155" i="1" s="1"/>
  <c r="L118" i="1"/>
  <c r="N118" i="1" s="1"/>
  <c r="L148" i="1"/>
  <c r="N148" i="1" s="1"/>
  <c r="F11" i="1"/>
  <c r="G12" i="1"/>
  <c r="K11" i="1"/>
  <c r="N121" i="1"/>
  <c r="L121" i="1"/>
  <c r="L160" i="1"/>
  <c r="N160" i="1" s="1"/>
  <c r="L106" i="1"/>
  <c r="N106" i="1" s="1"/>
  <c r="L179" i="1"/>
  <c r="N179" i="1" s="1"/>
  <c r="J11" i="1" l="1"/>
  <c r="K12" i="1"/>
  <c r="J12" i="1" s="1"/>
  <c r="F12" i="1"/>
  <c r="F193" i="1"/>
  <c r="L11" i="1"/>
  <c r="M11" i="1"/>
  <c r="M12" i="1" s="1"/>
  <c r="O12" i="1" s="1"/>
  <c r="O11" i="1"/>
  <c r="F195" i="1" l="1"/>
  <c r="L12" i="1"/>
  <c r="N12" i="1" s="1"/>
  <c r="N11" i="1"/>
  <c r="J193" i="1"/>
  <c r="N193" i="1" l="1"/>
  <c r="L193" i="1"/>
  <c r="F196" i="1"/>
  <c r="H195" i="1"/>
  <c r="H196" i="1" s="1"/>
  <c r="L195" i="1" l="1"/>
  <c r="L196" i="1" s="1"/>
  <c r="L194" i="1"/>
  <c r="H194" i="1"/>
  <c r="F194" i="1"/>
  <c r="J194" i="1"/>
  <c r="J195" i="1"/>
  <c r="J196" i="1" s="1"/>
</calcChain>
</file>

<file path=xl/sharedStrings.xml><?xml version="1.0" encoding="utf-8"?>
<sst xmlns="http://schemas.openxmlformats.org/spreadsheetml/2006/main" count="25" uniqueCount="17">
  <si>
    <t>PREFEITURA MUNICIPAL DE PORTO ALEGRE</t>
  </si>
  <si>
    <t>SECRETARIA MUNICIPAL DE OBRAS E INFRAESTRUTURA</t>
  </si>
  <si>
    <t>CRONOGRAMA FISICO-FINANCEIRO</t>
  </si>
  <si>
    <t>ITEM</t>
  </si>
  <si>
    <t>DESCRIÇÃO</t>
  </si>
  <si>
    <t>QUANT.</t>
  </si>
  <si>
    <t>UNID.</t>
  </si>
  <si>
    <t>PREÇO UNITARIO</t>
  </si>
  <si>
    <t>MÊS 1</t>
  </si>
  <si>
    <t>MÊS 2</t>
  </si>
  <si>
    <t>MÊS 3</t>
  </si>
  <si>
    <t>MÊS 4</t>
  </si>
  <si>
    <t>TOTAL</t>
  </si>
  <si>
    <t>R$</t>
  </si>
  <si>
    <t xml:space="preserve">QUANT. </t>
  </si>
  <si>
    <t>Total por Mês</t>
  </si>
  <si>
    <t>Total 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</si>
</sst>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&quot;R$ &quot;* #,##0.00000000000000_-;&quot;-R$ &quot;* #,##0.00000000000000_-;_-&quot;R$ &quot;* \-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  <charset val="1"/>
    </font>
    <font>
      <b/>
      <sz val="16"/>
      <name val="Arial"/>
      <family val="2"/>
      <charset val="1"/>
    </font>
    <font>
      <sz val="14"/>
      <name val="Arial"/>
      <family val="2"/>
      <charset val="1"/>
    </font>
    <font>
      <b/>
      <sz val="14"/>
      <name val="Arial"/>
      <family val="2"/>
      <charset val="1"/>
    </font>
    <font>
      <sz val="10"/>
      <name val="Arial"/>
      <family val="2"/>
      <charset val="1"/>
    </font>
    <font>
      <sz val="11"/>
      <color rgb="FF000000"/>
      <name val="Arial"/>
      <family val="2"/>
      <charset val="1"/>
    </font>
    <font>
      <b/>
      <u/>
      <sz val="14"/>
      <name val="Arial"/>
      <family val="2"/>
      <charset val="1"/>
    </font>
    <font>
      <b/>
      <sz val="11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A6A6A6"/>
        <bgColor rgb="FFBFBFBF"/>
      </patternFill>
    </fill>
    <fill>
      <patternFill patternType="solid">
        <fgColor rgb="FFBFBFBF"/>
        <bgColor rgb="FF9DC3E6"/>
      </patternFill>
    </fill>
    <fill>
      <patternFill patternType="solid">
        <fgColor rgb="FFD9D9D9"/>
        <bgColor rgb="FFD8D8D8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2" fillId="2" borderId="1" xfId="0" applyFont="1" applyFill="1" applyBorder="1" applyAlignment="1">
      <alignment vertical="center"/>
    </xf>
    <xf numFmtId="49" fontId="3" fillId="2" borderId="2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49" fontId="2" fillId="2" borderId="2" xfId="0" applyNumberFormat="1" applyFont="1" applyFill="1" applyBorder="1" applyAlignment="1">
      <alignment horizontal="left" vertical="center"/>
    </xf>
    <xf numFmtId="164" fontId="2" fillId="2" borderId="3" xfId="0" applyNumberFormat="1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49" fontId="5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49" fontId="4" fillId="2" borderId="0" xfId="0" applyNumberFormat="1" applyFont="1" applyFill="1" applyAlignment="1">
      <alignment horizontal="left" vertical="center"/>
    </xf>
    <xf numFmtId="164" fontId="4" fillId="2" borderId="5" xfId="0" applyNumberFormat="1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 wrapText="1"/>
    </xf>
    <xf numFmtId="49" fontId="6" fillId="2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49" fontId="7" fillId="2" borderId="0" xfId="0" applyNumberFormat="1" applyFont="1" applyFill="1" applyAlignment="1">
      <alignment horizontal="left" vertical="center"/>
    </xf>
    <xf numFmtId="9" fontId="6" fillId="2" borderId="0" xfId="2" applyFont="1" applyFill="1" applyBorder="1" applyAlignment="1" applyProtection="1">
      <alignment horizontal="center" vertical="center" wrapText="1"/>
    </xf>
    <xf numFmtId="164" fontId="6" fillId="2" borderId="5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Alignment="1">
      <alignment horizontal="center" vertical="center"/>
    </xf>
    <xf numFmtId="49" fontId="6" fillId="2" borderId="0" xfId="0" applyNumberFormat="1" applyFont="1" applyFill="1" applyAlignment="1">
      <alignment horizontal="center" vertical="center" wrapText="1"/>
    </xf>
    <xf numFmtId="49" fontId="8" fillId="2" borderId="0" xfId="0" applyNumberFormat="1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9" fontId="6" fillId="2" borderId="7" xfId="2" applyFont="1" applyFill="1" applyBorder="1" applyAlignment="1" applyProtection="1">
      <alignment horizontal="center" vertical="center"/>
    </xf>
    <xf numFmtId="10" fontId="6" fillId="2" borderId="7" xfId="2" applyNumberFormat="1" applyFont="1" applyFill="1" applyBorder="1" applyAlignment="1" applyProtection="1">
      <alignment horizontal="center" vertical="center"/>
    </xf>
    <xf numFmtId="164" fontId="6" fillId="2" borderId="8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49" fontId="9" fillId="3" borderId="9" xfId="0" applyNumberFormat="1" applyFont="1" applyFill="1" applyBorder="1" applyAlignment="1">
      <alignment vertical="center"/>
    </xf>
    <xf numFmtId="4" fontId="9" fillId="3" borderId="9" xfId="0" applyNumberFormat="1" applyFont="1" applyFill="1" applyBorder="1" applyAlignment="1">
      <alignment vertical="center" wrapText="1"/>
    </xf>
    <xf numFmtId="4" fontId="9" fillId="3" borderId="10" xfId="0" applyNumberFormat="1" applyFont="1" applyFill="1" applyBorder="1" applyAlignment="1">
      <alignment horizontal="center" vertical="center" wrapText="1"/>
    </xf>
    <xf numFmtId="4" fontId="9" fillId="3" borderId="11" xfId="0" applyNumberFormat="1" applyFont="1" applyFill="1" applyBorder="1" applyAlignment="1">
      <alignment horizontal="center" vertical="center" wrapText="1"/>
    </xf>
    <xf numFmtId="4" fontId="9" fillId="3" borderId="11" xfId="0" applyNumberFormat="1" applyFont="1" applyFill="1" applyBorder="1" applyAlignment="1">
      <alignment vertical="center" wrapText="1"/>
    </xf>
    <xf numFmtId="0" fontId="9" fillId="3" borderId="12" xfId="0" applyFont="1" applyFill="1" applyBorder="1" applyAlignment="1">
      <alignment vertical="center"/>
    </xf>
    <xf numFmtId="49" fontId="9" fillId="3" borderId="12" xfId="0" applyNumberFormat="1" applyFont="1" applyFill="1" applyBorder="1" applyAlignment="1">
      <alignment vertical="center"/>
    </xf>
    <xf numFmtId="4" fontId="9" fillId="3" borderId="12" xfId="0" applyNumberFormat="1" applyFont="1" applyFill="1" applyBorder="1" applyAlignment="1">
      <alignment vertical="center" wrapText="1"/>
    </xf>
    <xf numFmtId="4" fontId="9" fillId="3" borderId="13" xfId="0" applyNumberFormat="1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left" vertical="center"/>
    </xf>
    <xf numFmtId="0" fontId="9" fillId="4" borderId="10" xfId="0" applyFont="1" applyFill="1" applyBorder="1" applyAlignment="1">
      <alignment vertical="center"/>
    </xf>
    <xf numFmtId="4" fontId="9" fillId="4" borderId="14" xfId="0" applyNumberFormat="1" applyFont="1" applyFill="1" applyBorder="1" applyAlignment="1">
      <alignment vertical="center" wrapText="1"/>
    </xf>
    <xf numFmtId="49" fontId="10" fillId="4" borderId="14" xfId="0" applyNumberFormat="1" applyFont="1" applyFill="1" applyBorder="1" applyAlignment="1">
      <alignment horizontal="center" vertical="center"/>
    </xf>
    <xf numFmtId="44" fontId="10" fillId="4" borderId="14" xfId="1" applyFont="1" applyFill="1" applyBorder="1" applyAlignment="1" applyProtection="1">
      <alignment vertical="center"/>
    </xf>
    <xf numFmtId="10" fontId="7" fillId="4" borderId="14" xfId="2" applyNumberFormat="1" applyFont="1" applyFill="1" applyBorder="1" applyProtection="1"/>
    <xf numFmtId="2" fontId="10" fillId="4" borderId="14" xfId="2" applyNumberFormat="1" applyFont="1" applyFill="1" applyBorder="1" applyAlignment="1" applyProtection="1">
      <alignment horizontal="right" vertical="center"/>
    </xf>
    <xf numFmtId="2" fontId="10" fillId="4" borderId="11" xfId="0" applyNumberFormat="1" applyFont="1" applyFill="1" applyBorder="1" applyAlignment="1">
      <alignment horizontal="right" vertical="center"/>
    </xf>
    <xf numFmtId="0" fontId="7" fillId="2" borderId="13" xfId="0" applyFont="1" applyFill="1" applyBorder="1" applyAlignment="1">
      <alignment horizontal="left" vertical="center"/>
    </xf>
    <xf numFmtId="0" fontId="11" fillId="0" borderId="10" xfId="0" applyFont="1" applyBorder="1" applyAlignment="1">
      <alignment vertical="center" wrapText="1"/>
    </xf>
    <xf numFmtId="4" fontId="11" fillId="5" borderId="10" xfId="0" applyNumberFormat="1" applyFont="1" applyFill="1" applyBorder="1" applyAlignment="1">
      <alignment vertical="center" wrapText="1"/>
    </xf>
    <xf numFmtId="49" fontId="7" fillId="5" borderId="13" xfId="0" applyNumberFormat="1" applyFont="1" applyFill="1" applyBorder="1" applyAlignment="1">
      <alignment horizontal="center" vertical="center"/>
    </xf>
    <xf numFmtId="44" fontId="7" fillId="5" borderId="9" xfId="1" applyFont="1" applyFill="1" applyBorder="1" applyAlignment="1" applyProtection="1">
      <alignment vertical="center"/>
    </xf>
    <xf numFmtId="44" fontId="7" fillId="0" borderId="3" xfId="1" applyFont="1" applyBorder="1" applyAlignment="1" applyProtection="1">
      <alignment vertical="center"/>
    </xf>
    <xf numFmtId="2" fontId="11" fillId="0" borderId="13" xfId="2" applyNumberFormat="1" applyFont="1" applyBorder="1" applyAlignment="1" applyProtection="1">
      <alignment horizontal="right" vertical="center"/>
    </xf>
    <xf numFmtId="44" fontId="11" fillId="0" borderId="3" xfId="1" applyFont="1" applyBorder="1" applyAlignment="1" applyProtection="1">
      <alignment vertical="center"/>
    </xf>
    <xf numFmtId="44" fontId="7" fillId="4" borderId="9" xfId="1" applyFont="1" applyFill="1" applyBorder="1" applyAlignment="1" applyProtection="1">
      <alignment vertical="center"/>
    </xf>
    <xf numFmtId="2" fontId="7" fillId="4" borderId="13" xfId="0" applyNumberFormat="1" applyFont="1" applyFill="1" applyBorder="1" applyAlignment="1">
      <alignment horizontal="right" vertical="center"/>
    </xf>
    <xf numFmtId="2" fontId="7" fillId="0" borderId="13" xfId="2" applyNumberFormat="1" applyFont="1" applyBorder="1" applyAlignment="1" applyProtection="1">
      <alignment horizontal="right" vertical="center"/>
    </xf>
    <xf numFmtId="44" fontId="7" fillId="0" borderId="13" xfId="1" applyFont="1" applyBorder="1" applyAlignment="1" applyProtection="1">
      <alignment horizontal="right" vertical="center"/>
    </xf>
    <xf numFmtId="3" fontId="10" fillId="4" borderId="13" xfId="0" applyNumberFormat="1" applyFont="1" applyFill="1" applyBorder="1" applyAlignment="1">
      <alignment horizontal="left" vertical="center"/>
    </xf>
    <xf numFmtId="44" fontId="10" fillId="4" borderId="14" xfId="1" applyFont="1" applyFill="1" applyBorder="1" applyAlignment="1" applyProtection="1">
      <alignment horizontal="right" vertical="center"/>
    </xf>
    <xf numFmtId="2" fontId="7" fillId="0" borderId="13" xfId="2" quotePrefix="1" applyNumberFormat="1" applyFont="1" applyBorder="1" applyAlignment="1" applyProtection="1">
      <alignment horizontal="right" vertical="center"/>
    </xf>
    <xf numFmtId="49" fontId="9" fillId="4" borderId="1" xfId="0" applyNumberFormat="1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49" fontId="9" fillId="4" borderId="2" xfId="0" applyNumberFormat="1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44" fontId="9" fillId="4" borderId="13" xfId="1" applyFont="1" applyFill="1" applyBorder="1" applyAlignment="1" applyProtection="1">
      <alignment horizontal="center" vertical="center"/>
    </xf>
    <xf numFmtId="49" fontId="9" fillId="4" borderId="6" xfId="0" applyNumberFormat="1" applyFont="1" applyFill="1" applyBorder="1" applyAlignment="1">
      <alignment vertical="center"/>
    </xf>
    <xf numFmtId="0" fontId="9" fillId="4" borderId="7" xfId="0" applyFont="1" applyFill="1" applyBorder="1" applyAlignment="1">
      <alignment vertical="center"/>
    </xf>
    <xf numFmtId="49" fontId="9" fillId="4" borderId="7" xfId="0" applyNumberFormat="1" applyFont="1" applyFill="1" applyBorder="1" applyAlignment="1">
      <alignment vertical="center"/>
    </xf>
    <xf numFmtId="0" fontId="9" fillId="4" borderId="8" xfId="0" applyFont="1" applyFill="1" applyBorder="1" applyAlignment="1">
      <alignment vertical="center"/>
    </xf>
    <xf numFmtId="10" fontId="9" fillId="4" borderId="13" xfId="2" applyNumberFormat="1" applyFont="1" applyFill="1" applyBorder="1" applyAlignment="1" applyProtection="1">
      <alignment horizontal="right" vertical="center"/>
    </xf>
    <xf numFmtId="49" fontId="0" fillId="0" borderId="0" xfId="0" applyNumberFormat="1"/>
    <xf numFmtId="0" fontId="0" fillId="0" borderId="0" xfId="0" applyAlignment="1">
      <alignment horizontal="right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orthon\Downloads\Orcamento_B___Girua___Nao_Desonerado.xlsx" TargetMode="External"/><Relationship Id="rId1" Type="http://schemas.openxmlformats.org/officeDocument/2006/relationships/externalLinkPath" Target="file:///C:\Users\northon\Downloads\Orcamento_B___Girua___Nao_Desoner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orcamento"/>
      <sheetName val="composicoes"/>
      <sheetName val="tabelas"/>
      <sheetName val="cronograma"/>
      <sheetName val="curva ABC"/>
      <sheetName val="indice reajuste"/>
      <sheetName val="BDI"/>
      <sheetName val="encargos"/>
      <sheetName val="DMT"/>
      <sheetName val="quant_pavim"/>
      <sheetName val="quant_drenagem"/>
      <sheetName val="empolamentos"/>
      <sheetName val="SINAPI-comp"/>
      <sheetName val="SINAPI-insumo"/>
      <sheetName val="SINAPI-%MO"/>
      <sheetName val="Identificação-TCE"/>
      <sheetName val="Orçamento-TCE"/>
      <sheetName val="Proposta-TCE"/>
    </sheetNames>
    <sheetDataSet>
      <sheetData sheetId="0"/>
      <sheetData sheetId="1">
        <row r="3">
          <cell r="D3" t="str">
            <v>Objeto: Execução de Obras de Pavimentação e Redes de Drenagem na Rua Giruá</v>
          </cell>
        </row>
        <row r="4">
          <cell r="D4" t="str">
            <v>Endereço: Rua Giruá, Vila Panorama, Lomba Pinheiro, Porto Alegre, RS</v>
          </cell>
        </row>
        <row r="10">
          <cell r="A10">
            <v>1</v>
          </cell>
          <cell r="D10" t="str">
            <v>ADMINISTRAÇÃO LOCAL</v>
          </cell>
        </row>
        <row r="11">
          <cell r="A11" t="str">
            <v>1.1</v>
          </cell>
          <cell r="D11" t="str">
            <v>EQUIPE E CONSUMOS DE ADMINISTRAÇÃO LOCAL</v>
          </cell>
          <cell r="E11" t="str">
            <v>UN</v>
          </cell>
          <cell r="F11">
            <v>1</v>
          </cell>
          <cell r="K11">
            <v>159651.45000000001</v>
          </cell>
        </row>
        <row r="12">
          <cell r="A12" t="str">
            <v>1.2</v>
          </cell>
          <cell r="D12" t="str">
            <v>SERVIÇO DE VIGILÂNCIA NOTURNO (DIÁRIO) E DIURNO (FINAIS DE SEMANA E FERIADO)</v>
          </cell>
          <cell r="E12" t="str">
            <v>UN</v>
          </cell>
          <cell r="F12">
            <v>1</v>
          </cell>
          <cell r="K12">
            <v>44037.88</v>
          </cell>
        </row>
        <row r="13">
          <cell r="A13" t="str">
            <v>1.3</v>
          </cell>
          <cell r="D13" t="str">
            <v>DOCUMENTO DE RESPONSABILIDADE TÉCNICA</v>
          </cell>
          <cell r="E13" t="str">
            <v>UN</v>
          </cell>
          <cell r="F13">
            <v>1</v>
          </cell>
          <cell r="K13">
            <v>354.78999999999996</v>
          </cell>
        </row>
        <row r="14">
          <cell r="A14" t="str">
            <v>1.4</v>
          </cell>
          <cell r="D14" t="str">
            <v>PROJETO AS BUILT (1.550m2 DE ÁREA CONSTRUÍDA)</v>
          </cell>
          <cell r="E14" t="str">
            <v>UN</v>
          </cell>
          <cell r="F14">
            <v>1</v>
          </cell>
          <cell r="K14">
            <v>1973.2800000000002</v>
          </cell>
        </row>
        <row r="15">
          <cell r="A15" t="str">
            <v>1.5</v>
          </cell>
          <cell r="D15" t="str">
            <v>CADASTRO DE REDES (210m DE REDE DE DRENAGEM)</v>
          </cell>
          <cell r="E15" t="str">
            <v>UN</v>
          </cell>
          <cell r="F15">
            <v>1</v>
          </cell>
          <cell r="K15">
            <v>1973.2800000000002</v>
          </cell>
        </row>
        <row r="16">
          <cell r="A16" t="str">
            <v>1.6</v>
          </cell>
          <cell r="D16" t="str">
            <v>SERVIÇO DE LOCAÇÃO/TOPOGRAFIA (115M PAVIMENTO E 210M REDE DRENAGEM)</v>
          </cell>
          <cell r="E16" t="str">
            <v>UN</v>
          </cell>
          <cell r="F16">
            <v>1</v>
          </cell>
          <cell r="K16">
            <v>6023.03</v>
          </cell>
        </row>
        <row r="17">
          <cell r="A17">
            <v>2</v>
          </cell>
          <cell r="D17" t="str">
            <v>ENSAIOS</v>
          </cell>
        </row>
        <row r="18">
          <cell r="A18" t="str">
            <v>2.1</v>
          </cell>
          <cell r="D18" t="str">
            <v>SUBLEITO</v>
          </cell>
        </row>
        <row r="19">
          <cell r="A19" t="str">
            <v>2.1.1</v>
          </cell>
          <cell r="D19" t="str">
            <v>ENSAIO DE ÍNDICE SUPORTE CALIFORNIA</v>
          </cell>
          <cell r="E19" t="str">
            <v>UN</v>
          </cell>
          <cell r="F19">
            <v>1</v>
          </cell>
          <cell r="K19">
            <v>383.40999999999997</v>
          </cell>
        </row>
        <row r="20">
          <cell r="A20" t="str">
            <v>2.1.2</v>
          </cell>
          <cell r="D20" t="str">
            <v>ENSAIO DE DENSIDADE / UMIDADE</v>
          </cell>
          <cell r="E20" t="str">
            <v>UN</v>
          </cell>
          <cell r="F20">
            <v>3</v>
          </cell>
          <cell r="K20">
            <v>265.99</v>
          </cell>
        </row>
        <row r="21">
          <cell r="A21" t="str">
            <v>2.1.3</v>
          </cell>
          <cell r="D21" t="str">
            <v>ENSAIO DE GRANULOMETRIA POR PENEIRAMENTO E SEDIMENTAÇÃO</v>
          </cell>
          <cell r="E21" t="str">
            <v>UN</v>
          </cell>
          <cell r="F21">
            <v>2</v>
          </cell>
          <cell r="K21">
            <v>316.54000000000002</v>
          </cell>
        </row>
        <row r="22">
          <cell r="A22" t="str">
            <v>2.1.4</v>
          </cell>
          <cell r="D22" t="str">
            <v>ENSAIO DE LIMITE DE LIQUIDEZ / LIMITE DE PLASTICIDADE</v>
          </cell>
          <cell r="E22" t="str">
            <v>UN</v>
          </cell>
          <cell r="F22">
            <v>1</v>
          </cell>
          <cell r="K22">
            <v>316.54000000000002</v>
          </cell>
        </row>
        <row r="23">
          <cell r="A23" t="str">
            <v>2.1.5</v>
          </cell>
          <cell r="D23" t="str">
            <v>ENSAIO DE COMPACTAÇÃO MÉTODO NORMAL</v>
          </cell>
          <cell r="E23" t="str">
            <v>UN</v>
          </cell>
          <cell r="F23">
            <v>3</v>
          </cell>
          <cell r="K23">
            <v>316.54000000000002</v>
          </cell>
        </row>
        <row r="24">
          <cell r="A24" t="str">
            <v>2.2</v>
          </cell>
          <cell r="D24" t="str">
            <v>BASE BG</v>
          </cell>
        </row>
        <row r="25">
          <cell r="A25" t="str">
            <v>2.2.1</v>
          </cell>
          <cell r="D25" t="str">
            <v>ENSAIO DE UMIDADE ANTES DA COMPACTAÇÃO</v>
          </cell>
          <cell r="E25" t="str">
            <v>UN</v>
          </cell>
          <cell r="F25">
            <v>2</v>
          </cell>
          <cell r="K25">
            <v>130.93</v>
          </cell>
        </row>
        <row r="26">
          <cell r="A26" t="str">
            <v>2.2.2</v>
          </cell>
          <cell r="D26" t="str">
            <v>ENSAIO DE ÍNDICE SUPORTE CALIFORNIA</v>
          </cell>
          <cell r="E26" t="str">
            <v>UN</v>
          </cell>
          <cell r="F26">
            <v>1</v>
          </cell>
          <cell r="K26">
            <v>383.40999999999997</v>
          </cell>
        </row>
        <row r="27">
          <cell r="A27" t="str">
            <v>2.2.3</v>
          </cell>
          <cell r="D27" t="str">
            <v>ENSAIO DE EQUIVALENTE AREIA</v>
          </cell>
          <cell r="E27" t="str">
            <v>UN</v>
          </cell>
          <cell r="F27">
            <v>1</v>
          </cell>
          <cell r="K27">
            <v>150.08000000000001</v>
          </cell>
        </row>
        <row r="28">
          <cell r="A28" t="str">
            <v>2.2.4</v>
          </cell>
          <cell r="D28" t="str">
            <v>ENSAIO DE MASSA ESPECÍFICA APARENTE</v>
          </cell>
          <cell r="E28" t="str">
            <v>UN</v>
          </cell>
          <cell r="F28">
            <v>4</v>
          </cell>
          <cell r="K28">
            <v>116.39999999999999</v>
          </cell>
        </row>
        <row r="29">
          <cell r="A29" t="str">
            <v>2.2.5</v>
          </cell>
          <cell r="D29" t="str">
            <v>ENSAIO DE LIMITE DE LIQUIDEZ / LIMITE DE PLASTICIDADE</v>
          </cell>
          <cell r="E29" t="str">
            <v>UN</v>
          </cell>
          <cell r="F29">
            <v>2</v>
          </cell>
          <cell r="K29">
            <v>316.54000000000002</v>
          </cell>
        </row>
        <row r="30">
          <cell r="A30" t="str">
            <v>2.2.6</v>
          </cell>
          <cell r="D30" t="str">
            <v>ENSAIO DE COMPACTAÇÃO MÉTODO MODIFICADO</v>
          </cell>
          <cell r="E30" t="str">
            <v>UN</v>
          </cell>
          <cell r="F30">
            <v>2</v>
          </cell>
          <cell r="K30">
            <v>633.59</v>
          </cell>
        </row>
        <row r="31">
          <cell r="A31" t="str">
            <v>2.3</v>
          </cell>
          <cell r="D31" t="str">
            <v>IMPRIMAÇÃO</v>
          </cell>
        </row>
        <row r="32">
          <cell r="A32" t="str">
            <v>2.3.1</v>
          </cell>
          <cell r="D32" t="str">
            <v>ENSAIO DE TAXA APLICAÇÃO IMPRIMAÇÃO</v>
          </cell>
          <cell r="E32" t="str">
            <v>UN</v>
          </cell>
          <cell r="F32">
            <v>1</v>
          </cell>
          <cell r="K32">
            <v>125.46</v>
          </cell>
        </row>
        <row r="33">
          <cell r="A33" t="str">
            <v>2.4</v>
          </cell>
          <cell r="D33" t="str">
            <v>MEIO-FIO</v>
          </cell>
        </row>
        <row r="34">
          <cell r="A34" t="str">
            <v>2.4.1</v>
          </cell>
          <cell r="D34" t="str">
            <v>ENSAIO DE DESGASTE E RESISTENCIA</v>
          </cell>
          <cell r="E34" t="str">
            <v>UN</v>
          </cell>
          <cell r="F34">
            <v>2</v>
          </cell>
          <cell r="K34">
            <v>226.76999999999998</v>
          </cell>
        </row>
        <row r="35">
          <cell r="A35" t="str">
            <v>2.5</v>
          </cell>
          <cell r="D35" t="str">
            <v>CBUQ</v>
          </cell>
        </row>
        <row r="36">
          <cell r="A36" t="str">
            <v>2.5.1</v>
          </cell>
          <cell r="D36" t="str">
            <v>ENSAIO DE EXTRAÇÃO DE BETUME / GRANULAMETRIA / MARSHALL</v>
          </cell>
          <cell r="E36" t="str">
            <v>UN</v>
          </cell>
          <cell r="F36">
            <v>2</v>
          </cell>
          <cell r="K36">
            <v>988.39</v>
          </cell>
        </row>
        <row r="37">
          <cell r="A37" t="str">
            <v>2.5.2</v>
          </cell>
          <cell r="D37" t="str">
            <v>ENSAIO DE TEMPERATURA INICIO ESPALHAMENTO</v>
          </cell>
          <cell r="E37" t="str">
            <v>UN</v>
          </cell>
          <cell r="F37">
            <v>4</v>
          </cell>
          <cell r="K37">
            <v>89.71</v>
          </cell>
        </row>
        <row r="38">
          <cell r="A38" t="str">
            <v>2.5.3</v>
          </cell>
          <cell r="D38" t="str">
            <v>ENSAIO DE COMPRESSÃO</v>
          </cell>
          <cell r="E38" t="str">
            <v>UN</v>
          </cell>
          <cell r="F38">
            <v>2</v>
          </cell>
          <cell r="K38">
            <v>157.28</v>
          </cell>
        </row>
        <row r="39">
          <cell r="A39" t="str">
            <v>2.6</v>
          </cell>
          <cell r="D39" t="str">
            <v>COLETA DE ENSAIOS</v>
          </cell>
        </row>
        <row r="40">
          <cell r="A40" t="str">
            <v>2.6.1</v>
          </cell>
          <cell r="D40" t="str">
            <v>COLETA CONJUNTO DE AMOSTRAS</v>
          </cell>
          <cell r="E40" t="str">
            <v>UN</v>
          </cell>
          <cell r="F40">
            <v>9</v>
          </cell>
          <cell r="K40">
            <v>71.3</v>
          </cell>
        </row>
        <row r="41">
          <cell r="A41">
            <v>3</v>
          </cell>
          <cell r="D41" t="str">
            <v>LOCAÇÕES NO CANTEIRO</v>
          </cell>
        </row>
        <row r="42">
          <cell r="A42" t="str">
            <v>3.1</v>
          </cell>
          <cell r="D42" t="str">
            <v>LOCACAO DE CONTAINER 2,30 X 6,00 M, ALT. 2,50 M, PARA ESCRITORIO, SEM DIVISORIAS INTERNAS E SEM SANITARIO (NAO INCLUI MOBILIZACAO/DESMOBILIZACAO)</v>
          </cell>
          <cell r="E42" t="str">
            <v>MES</v>
          </cell>
          <cell r="F42">
            <v>4</v>
          </cell>
          <cell r="K42">
            <v>1062.4100000000001</v>
          </cell>
        </row>
        <row r="43">
          <cell r="A43" t="str">
            <v>3.2</v>
          </cell>
          <cell r="D43" t="str">
            <v>LOCAÇÃO DE BANHEIRO QUÍMICO INDIVIDUAL, INCLUSO TRANSPORTE, LIMPEZA E REPOSIÇÃO DE PAPEL HIGIENICO</v>
          </cell>
          <cell r="E43" t="str">
            <v>MES</v>
          </cell>
          <cell r="F43">
            <v>4</v>
          </cell>
          <cell r="K43">
            <v>1859.98</v>
          </cell>
        </row>
        <row r="44">
          <cell r="A44">
            <v>4</v>
          </cell>
          <cell r="D44" t="str">
            <v>MOBILIZAÇÃO/DESMOBILIZAÇÃO</v>
          </cell>
        </row>
        <row r="45">
          <cell r="A45" t="str">
            <v>4.1</v>
          </cell>
          <cell r="D45" t="str">
            <v>MOBILIZAÇÃO EQUIPAMENTOS AUTOPROPELIDOS E LEVES</v>
          </cell>
          <cell r="E45" t="str">
            <v>UN</v>
          </cell>
          <cell r="F45">
            <v>1</v>
          </cell>
          <cell r="K45">
            <v>4261.45</v>
          </cell>
        </row>
        <row r="46">
          <cell r="A46" t="str">
            <v>4.2</v>
          </cell>
          <cell r="D46" t="str">
            <v>FRETE CONTAINER</v>
          </cell>
          <cell r="E46" t="str">
            <v>UN</v>
          </cell>
          <cell r="F46">
            <v>1</v>
          </cell>
          <cell r="K46">
            <v>780.95</v>
          </cell>
        </row>
        <row r="47">
          <cell r="A47" t="str">
            <v>4.3</v>
          </cell>
          <cell r="D47" t="str">
            <v>INSTALAÇÃO E DESINSTALAÇÃO MECANIZADA DE CONTÊINER OU MÓDULO HABITÁVEL DE USOS DIVERSOS. AF_03/2024</v>
          </cell>
          <cell r="E47" t="str">
            <v>UN</v>
          </cell>
          <cell r="F47">
            <v>1</v>
          </cell>
          <cell r="K47">
            <v>162.83999999999997</v>
          </cell>
        </row>
        <row r="48">
          <cell r="A48">
            <v>5</v>
          </cell>
          <cell r="D48" t="str">
            <v>SINALIZAÇÃO DE OBRAS</v>
          </cell>
        </row>
        <row r="49">
          <cell r="A49" t="str">
            <v>5.1</v>
          </cell>
          <cell r="D49" t="str">
            <v>CONE DE SINALIZACAO EM PVC FLEXIVEL, H = 70 / 76 CM - FORNECIMENTO E INSTALAÇÃO</v>
          </cell>
          <cell r="E49" t="str">
            <v>UN</v>
          </cell>
          <cell r="F49">
            <v>9</v>
          </cell>
          <cell r="K49">
            <v>156.37</v>
          </cell>
        </row>
        <row r="50">
          <cell r="A50" t="str">
            <v>5.2</v>
          </cell>
          <cell r="D50" t="str">
            <v>TELA TAPUME LARANJA - FORNECIMENTO E INSTALAÇÃO COM MADEIRA</v>
          </cell>
          <cell r="E50" t="str">
            <v>M</v>
          </cell>
          <cell r="F50">
            <v>300</v>
          </cell>
          <cell r="K50">
            <v>23.14</v>
          </cell>
        </row>
        <row r="51">
          <cell r="A51" t="str">
            <v>5.3</v>
          </cell>
          <cell r="D51" t="str">
            <v>BALIZADOR REFLETIVO - FORNECIMENTO E MANUTENÇÃO</v>
          </cell>
          <cell r="E51" t="str">
            <v>UN</v>
          </cell>
          <cell r="F51">
            <v>9</v>
          </cell>
          <cell r="K51">
            <v>253.89000000000001</v>
          </cell>
        </row>
        <row r="52">
          <cell r="A52" t="str">
            <v>5.4</v>
          </cell>
          <cell r="D52" t="str">
            <v>PASSADICOS C/ TÁBUAS DE MADEIRA P/ PEDESTRES - FORNEC., INST. E DESLOCAMENTOS AO LONGO DA OBRA</v>
          </cell>
          <cell r="E52" t="str">
            <v>M2</v>
          </cell>
          <cell r="F52">
            <v>20</v>
          </cell>
          <cell r="K52">
            <v>119.75</v>
          </cell>
        </row>
        <row r="53">
          <cell r="A53">
            <v>6</v>
          </cell>
          <cell r="D53" t="str">
            <v>CANTEIRO DE OBRAS</v>
          </cell>
        </row>
        <row r="54">
          <cell r="A54" t="str">
            <v>6.1</v>
          </cell>
          <cell r="D54" t="str">
            <v>FORNECIMENTO E INSTALAÇÃO DE PLACA DE OBRA COM CHAPA GALVANIZADA E ESTRUTURA DE MADEIRA. AF_03/2022_PS</v>
          </cell>
          <cell r="E54" t="str">
            <v>M2</v>
          </cell>
          <cell r="F54">
            <v>6.96</v>
          </cell>
          <cell r="K54">
            <v>617.16000000000008</v>
          </cell>
        </row>
        <row r="55">
          <cell r="A55" t="str">
            <v>6.2</v>
          </cell>
          <cell r="D55" t="str">
            <v>EXTINTOR DE INCÊNDIO PORTÁTIL COM CARGA DE ÁGUA PRESSURIZADA DE 10 L, CLASSE A - FORNECIMENTO E INSTALAÇÃO. AF_01/2026_PE</v>
          </cell>
          <cell r="E55" t="str">
            <v>UN</v>
          </cell>
          <cell r="F55">
            <v>1</v>
          </cell>
          <cell r="K55">
            <v>279.63</v>
          </cell>
        </row>
        <row r="56">
          <cell r="A56" t="str">
            <v>6.3</v>
          </cell>
          <cell r="D56" t="str">
            <v>EXTINTOR DE INCÊNDIO PORTÁTIL COM CARGA DE PQS DE 8 KG, CLASSE BC - FORNECIMENTO E INSTALAÇÃO. AF_01/2026_PE</v>
          </cell>
          <cell r="E56" t="str">
            <v>UN</v>
          </cell>
          <cell r="F56">
            <v>1</v>
          </cell>
          <cell r="K56">
            <v>369.34000000000003</v>
          </cell>
        </row>
        <row r="57">
          <cell r="A57" t="str">
            <v>6.4</v>
          </cell>
          <cell r="D57" t="str">
            <v>LIMPEZA MECANIZADA DE CAMADA VEGETAL, VEGETAÇÃO E PEQUENAS ÁRVORES (DIÂMETRO DE TRONCO MENOR QUE 0,20 M), COM TRATOR DE ESTEIRAS. AF_03/2024</v>
          </cell>
          <cell r="E57" t="str">
            <v>M2</v>
          </cell>
          <cell r="F57">
            <v>165</v>
          </cell>
          <cell r="K57">
            <v>0.87</v>
          </cell>
        </row>
        <row r="58">
          <cell r="A58" t="str">
            <v>6.5</v>
          </cell>
          <cell r="D58" t="str">
            <v>FORNECIMENTO DE ENERGIA PARA INÍCIO DE INSTALAÇÃO DE CANTEIRO POR MEIO DE GRUPO GERADOR REBOCÁVEL, POTÊNCIA 66 KVA, MOTOR A DIESEL</v>
          </cell>
          <cell r="E58" t="str">
            <v>UN</v>
          </cell>
          <cell r="F58">
            <v>1</v>
          </cell>
          <cell r="K58">
            <v>2056.5</v>
          </cell>
        </row>
        <row r="59">
          <cell r="A59" t="str">
            <v>6.7</v>
          </cell>
          <cell r="D59" t="str">
            <v>ASSENTAMENTO DE POSTE DE CONCRETO COM COMPRIMENTO NOMINAL DE 10 M, CARGA NOMINAL DE 300 DAN, ENGASTAMENTO BASE CONCRETADA COM 1 M DE CONCRETO E 0,6 M DE SOLO (NÃO INCLUI FORNECIMENTO). AF_04/2025</v>
          </cell>
          <cell r="E59" t="str">
            <v>UN</v>
          </cell>
          <cell r="F59">
            <v>1</v>
          </cell>
          <cell r="K59">
            <v>1017.48</v>
          </cell>
        </row>
        <row r="60">
          <cell r="A60" t="str">
            <v>6.8</v>
          </cell>
          <cell r="D60" t="str">
            <v>POSTE DE CONCRETO ARMADO DE SECAO CIRCULAR, EXTENSAO DE 10,00 M, RESISTENCIA DE 150 A 200 DAN, TIPO C-14</v>
          </cell>
          <cell r="E60" t="str">
            <v>UN</v>
          </cell>
          <cell r="F60">
            <v>1</v>
          </cell>
          <cell r="K60">
            <v>1793.35</v>
          </cell>
        </row>
        <row r="61">
          <cell r="A61" t="str">
            <v>6.9</v>
          </cell>
          <cell r="D61" t="str">
            <v>ENTRADA DE ENERGIA ELÉTRICA, AÉREA, BIFÁSICA, COM CAIXA DE SOBREPOR, CABO DE 10 MM2 E DISJUNTOR DIN 50A (NÃO INCLUSO O POSTE DE CONCRETO). AF_12/2025</v>
          </cell>
          <cell r="E61" t="str">
            <v>UN</v>
          </cell>
          <cell r="F61">
            <v>1</v>
          </cell>
          <cell r="K61">
            <v>2495.25</v>
          </cell>
        </row>
        <row r="62">
          <cell r="A62" t="str">
            <v>6.10</v>
          </cell>
          <cell r="D62" t="str">
            <v>CABO DE COBRE FLEXÍVEL ISOLADO, 10 MM², ANTI-CHAMA 0,6/1,0 KV, PARA CIRCUITOS TERMINAIS - FORNECIMENTO E INSTALAÇÃO. AF_03/2023</v>
          </cell>
          <cell r="E62" t="str">
            <v>M</v>
          </cell>
          <cell r="F62">
            <v>180</v>
          </cell>
          <cell r="K62">
            <v>23.130000000000003</v>
          </cell>
        </row>
        <row r="63">
          <cell r="A63" t="str">
            <v>6.11</v>
          </cell>
          <cell r="D63" t="str">
            <v>CABO DE COBRE FLEXÍVEL ISOLADO, 4 MM², ANTI-CHAMA 0,6/1,0 KV, PARA CIRCUITOS TERMINAIS - FORNECIMENTO E INSTALAÇÃO. AF_03/2023</v>
          </cell>
          <cell r="E63" t="str">
            <v>M</v>
          </cell>
          <cell r="F63">
            <v>15</v>
          </cell>
          <cell r="K63">
            <v>10.27</v>
          </cell>
        </row>
        <row r="64">
          <cell r="A64" t="str">
            <v>6.12</v>
          </cell>
          <cell r="D64" t="str">
            <v>CABO DE COBRE FLEXÍVEL ISOLADO, 2,5 MM², ANTI-CHAMA 0,6/1,0 KV, PARA CIRCUITOS TERMINAIS - FORNECIMENTO E INSTALAÇÃO. AF_03/2023</v>
          </cell>
          <cell r="E64" t="str">
            <v>M</v>
          </cell>
          <cell r="F64">
            <v>60</v>
          </cell>
          <cell r="K64">
            <v>6.98</v>
          </cell>
        </row>
        <row r="65">
          <cell r="A65" t="str">
            <v>6.13</v>
          </cell>
          <cell r="D65" t="str">
            <v>ELETRODUTO FLEXÍVEL LISO, PEAD, DN 32 MM (1"), PARA CIRCUITOS TERMINAIS, INSTALADO EM FORRO - FORNECIMENTO E INSTALAÇÃO. AF_03/2023</v>
          </cell>
          <cell r="E65" t="str">
            <v>M</v>
          </cell>
          <cell r="F65">
            <v>25</v>
          </cell>
          <cell r="K65">
            <v>25.73</v>
          </cell>
        </row>
        <row r="66">
          <cell r="A66" t="str">
            <v>6.14</v>
          </cell>
          <cell r="D66" t="str">
            <v>QUADRO DE DISTRIBUIÇÃO DE ENERGIA EM CHAPA DE AÇO GALVANIZADO, DE EMBUTIR, COM BARRAMENTO TRIFÁSICO, PARA 12 DISJUNTORES DIN 100A - FORNECIMENTO E INSTALAÇÃO. AF_07/2025</v>
          </cell>
          <cell r="E66" t="str">
            <v>UN</v>
          </cell>
          <cell r="F66">
            <v>1</v>
          </cell>
          <cell r="K66">
            <v>541.52</v>
          </cell>
        </row>
        <row r="67">
          <cell r="A67" t="str">
            <v>6.15</v>
          </cell>
          <cell r="D67" t="str">
            <v>DISJUNTOR MONOPOLAR TIPO DIN, CORRENTE NOMINAL DE 50A - FORNECIMENTO E INSTALAÇÃO. AF_07/2025</v>
          </cell>
          <cell r="E67" t="str">
            <v>UN</v>
          </cell>
          <cell r="F67">
            <v>1</v>
          </cell>
          <cell r="K67">
            <v>29.94</v>
          </cell>
        </row>
        <row r="68">
          <cell r="A68" t="str">
            <v>6.16</v>
          </cell>
          <cell r="D68" t="str">
            <v>DISJUNTOR MONOPOLAR TIPO DIN, CORRENTE NOMINAL DE 32A - FORNECIMENTO E INSTALAÇÃO. AF_07/2025</v>
          </cell>
          <cell r="E68" t="str">
            <v>UN</v>
          </cell>
          <cell r="F68">
            <v>4</v>
          </cell>
          <cell r="K68">
            <v>18.190000000000001</v>
          </cell>
        </row>
        <row r="69">
          <cell r="A69" t="str">
            <v>6.17</v>
          </cell>
          <cell r="D69" t="str">
            <v>INTERRUPTOR SIMPLES (1 MÓDULO), 10A/250V, INCLUINDO SUPORTE E PLACA - FORNECIMENTO E INSTALAÇÃO. AF_03/2023</v>
          </cell>
          <cell r="E69" t="str">
            <v>UN</v>
          </cell>
          <cell r="F69">
            <v>3</v>
          </cell>
          <cell r="K69">
            <v>42.5</v>
          </cell>
        </row>
        <row r="70">
          <cell r="A70" t="str">
            <v>6.18</v>
          </cell>
          <cell r="D70" t="str">
            <v>TOMADA MÉDIA DE EMBUTIR (1 MÓDULO), 2P+T 20 A, INCLUINDO SUPORTE E PLACA - FORNECIMENTO E INSTALAÇÃO. AF_03/2023</v>
          </cell>
          <cell r="E70" t="str">
            <v>UN</v>
          </cell>
          <cell r="F70">
            <v>1</v>
          </cell>
          <cell r="K70">
            <v>53.2</v>
          </cell>
        </row>
        <row r="71">
          <cell r="A71" t="str">
            <v>6.19</v>
          </cell>
          <cell r="D71" t="str">
            <v>TOMADA MÉDIA DE EMBUTIR (1 MÓDULO), 2P+T 10 A, INCLUINDO SUPORTE E PLACA - FORNECIMENTO E INSTALAÇÃO. AF_03/2023</v>
          </cell>
          <cell r="E71" t="str">
            <v>UN</v>
          </cell>
          <cell r="F71">
            <v>6</v>
          </cell>
          <cell r="K71">
            <v>50.14</v>
          </cell>
        </row>
        <row r="72">
          <cell r="A72" t="str">
            <v>6.20</v>
          </cell>
          <cell r="D72" t="str">
            <v>LUMINÁRIA TIPO PLAFON CIRCULAR, DE SOBREPOR, COM LED DE 12/13 W - FORNECIMENTO E INSTALAÇÃO. AF_09/2024</v>
          </cell>
          <cell r="E72" t="str">
            <v>UN</v>
          </cell>
          <cell r="F72">
            <v>4</v>
          </cell>
          <cell r="K72">
            <v>36.619999999999997</v>
          </cell>
        </row>
        <row r="73">
          <cell r="A73" t="str">
            <v>6.21</v>
          </cell>
          <cell r="D73" t="str">
            <v>CAIXA D´ÁGUA EM POLIETILENO, 1500 LITROS - FORNECIMENTO E INSTALAÇÃO. AF_06/2021</v>
          </cell>
          <cell r="E73" t="str">
            <v>UN</v>
          </cell>
          <cell r="F73">
            <v>1</v>
          </cell>
          <cell r="K73">
            <v>1447.7800000000002</v>
          </cell>
        </row>
        <row r="74">
          <cell r="A74" t="str">
            <v>6.22</v>
          </cell>
          <cell r="D74" t="str">
            <v>MANGUEIRA CRISTAL TRANCADA, PVC COM REFORCO, PRESSAO DE TRABALHO (PT) 250 LBS/POL2, DE 1" X *3,1* MM</v>
          </cell>
          <cell r="E74" t="str">
            <v>M</v>
          </cell>
          <cell r="F74">
            <v>30</v>
          </cell>
          <cell r="K74">
            <v>26.779999999999998</v>
          </cell>
        </row>
        <row r="75">
          <cell r="A75" t="str">
            <v>6.23</v>
          </cell>
          <cell r="D75" t="str">
            <v>TUBO, PVC, SOLDÁVEL, DE 32MM, INSTALADO EM RAMAL OU SUB-RAMAL DE ÁGUA - FORNECIMENTO E INSTALAÇÃO. AF_06/2022</v>
          </cell>
          <cell r="E75" t="str">
            <v>M</v>
          </cell>
          <cell r="F75">
            <v>12</v>
          </cell>
          <cell r="K75">
            <v>47.05</v>
          </cell>
        </row>
        <row r="76">
          <cell r="A76" t="str">
            <v>6.24</v>
          </cell>
          <cell r="D76" t="str">
            <v>TUBO, PVC, SOLDÁVEL, DE 25MM, INSTALADO EM RAMAL OU SUB-RAMAL DE ÁGUA - FORNECIMENTO E INSTALAÇÃO. AF_06/2022</v>
          </cell>
          <cell r="E76" t="str">
            <v>M</v>
          </cell>
          <cell r="F76">
            <v>12</v>
          </cell>
          <cell r="K76">
            <v>34.04</v>
          </cell>
        </row>
        <row r="77">
          <cell r="A77" t="str">
            <v>6.25</v>
          </cell>
          <cell r="D77" t="str">
            <v>CURVA 90 GRAUS, PVC, SOLDÁVEL, DN 25MM, INSTALADO EM RAMAL OU SUB-RAMAL DE ÁGUA - FORNECIMENTO E INSTALAÇÃO. AF_06/2022</v>
          </cell>
          <cell r="E77" t="str">
            <v>UN</v>
          </cell>
          <cell r="F77">
            <v>3</v>
          </cell>
          <cell r="K77">
            <v>17.260000000000002</v>
          </cell>
        </row>
        <row r="78">
          <cell r="A78" t="str">
            <v>6.26</v>
          </cell>
          <cell r="D78" t="str">
            <v>REGISTRO DE ESFERA, PVC, SOLDÁVEL, COM VOLANTE, DN 32 MM - FORNECIMENTO E INSTALAÇÃO. AF_08/2021</v>
          </cell>
          <cell r="E78" t="str">
            <v>UN</v>
          </cell>
          <cell r="F78">
            <v>1</v>
          </cell>
          <cell r="K78">
            <v>73.89</v>
          </cell>
        </row>
        <row r="79">
          <cell r="A79" t="str">
            <v>6.27</v>
          </cell>
          <cell r="D79" t="str">
            <v>CURVA 90 GRAUS, PVC, SOLDÁVEL, DN 32MM, INSTALADO EM RAMAL OU SUB-RAMAL DE ÁGUA - FORNECIMENTO E INSTALAÇÃO. AF_06/2022</v>
          </cell>
          <cell r="E79" t="str">
            <v>UN</v>
          </cell>
          <cell r="F79">
            <v>8</v>
          </cell>
          <cell r="K79">
            <v>25.29</v>
          </cell>
        </row>
        <row r="80">
          <cell r="A80" t="str">
            <v>6.28</v>
          </cell>
          <cell r="D80" t="str">
            <v>TORNEIRA PLÁSTICA 3/4" PARA TANQUE - FORNECIMENTO E INSTALAÇÃO. AF_02/2026</v>
          </cell>
          <cell r="E80" t="str">
            <v>UN</v>
          </cell>
          <cell r="F80">
            <v>2</v>
          </cell>
          <cell r="K80">
            <v>34.56</v>
          </cell>
        </row>
        <row r="81">
          <cell r="A81" t="str">
            <v>6.29</v>
          </cell>
          <cell r="D81" t="str">
            <v>ESCAVAÇÃO MANUAL DE VALA. AF_09/2024</v>
          </cell>
          <cell r="E81" t="str">
            <v>M3</v>
          </cell>
          <cell r="F81">
            <v>1.7999999999999998</v>
          </cell>
          <cell r="K81">
            <v>126.83</v>
          </cell>
        </row>
        <row r="82">
          <cell r="A82" t="str">
            <v>6.30</v>
          </cell>
          <cell r="D82" t="str">
            <v>REATERRO MANUAL DE VALAS, COM PLACA VIBRATÓRIA. AF_08/2023</v>
          </cell>
          <cell r="E82" t="str">
            <v>M3</v>
          </cell>
          <cell r="F82">
            <v>1.7999999999999998</v>
          </cell>
          <cell r="K82">
            <v>31.85</v>
          </cell>
        </row>
        <row r="83">
          <cell r="A83" t="str">
            <v>6.31</v>
          </cell>
          <cell r="D83" t="str">
            <v>TUBO PVC, SERIE NORMAL, ESGOTO PREDIAL, DN 100 MM, FORNECIDO E INSTALADO EM RAMAL DE DESCARGA OU RAMAL DE ESGOTO SANITÁRIO. AF_08/2022</v>
          </cell>
          <cell r="E83" t="str">
            <v>M</v>
          </cell>
          <cell r="F83">
            <v>6</v>
          </cell>
          <cell r="K83">
            <v>57.51</v>
          </cell>
        </row>
        <row r="84">
          <cell r="A84" t="str">
            <v>6.32</v>
          </cell>
          <cell r="D84" t="str">
            <v>TUBO PVC, SERIE NORMAL, ESGOTO PREDIAL, DN 50 MM, FORNECIDO E INSTALADO EM RAMAL DE DESCARGA OU RAMAL DE ESGOTO SANITÁRIO. AF_08/2022</v>
          </cell>
          <cell r="E84" t="str">
            <v>M</v>
          </cell>
          <cell r="F84">
            <v>8</v>
          </cell>
          <cell r="K84">
            <v>41.31</v>
          </cell>
        </row>
        <row r="85">
          <cell r="A85" t="str">
            <v>6.33</v>
          </cell>
          <cell r="D85" t="str">
            <v>JOELHO 90 GRAUS, PVC, SERIE NORMAL, ESGOTO PREDIAL, DN 100 MM, JUNTA ELÁSTICA, FORNECIDO E INSTALADO EM PRUMADA DE ESGOTO SANITÁRIO OU VENTILAÇÃO. AF_08/2022</v>
          </cell>
          <cell r="E85" t="str">
            <v>UN</v>
          </cell>
          <cell r="F85">
            <v>4</v>
          </cell>
          <cell r="K85">
            <v>41.21</v>
          </cell>
        </row>
        <row r="86">
          <cell r="A86" t="str">
            <v>6.34</v>
          </cell>
          <cell r="D86" t="str">
            <v>JOELHO 90 GRAUS, PVC, SERIE NORMAL, ESGOTO PREDIAL, DN 50 MM, JUNTA ELÁSTICA, FORNECIDO E INSTALADO EM PRUMADA DE ESGOTO SANITÁRIO OU VENTILAÇÃO. AF_08/2022</v>
          </cell>
          <cell r="E86" t="str">
            <v>UN</v>
          </cell>
          <cell r="F86">
            <v>6</v>
          </cell>
          <cell r="K86">
            <v>13.6</v>
          </cell>
        </row>
        <row r="87">
          <cell r="A87" t="str">
            <v>6.35</v>
          </cell>
          <cell r="D87" t="str">
            <v>ESCAVAÇÃO MANUAL DE VALA. AF_09/2024</v>
          </cell>
          <cell r="E87" t="str">
            <v>M3</v>
          </cell>
          <cell r="F87">
            <v>0.89999999999999991</v>
          </cell>
          <cell r="K87">
            <v>126.83</v>
          </cell>
        </row>
        <row r="88">
          <cell r="A88" t="str">
            <v>6.36</v>
          </cell>
          <cell r="D88" t="str">
            <v>REATERRO MANUAL DE VALAS, COM PLACA VIBRATÓRIA. AF_08/2023</v>
          </cell>
          <cell r="E88" t="str">
            <v>M3</v>
          </cell>
          <cell r="F88">
            <v>0.89999999999999991</v>
          </cell>
          <cell r="K88">
            <v>31.85</v>
          </cell>
        </row>
        <row r="89">
          <cell r="A89">
            <v>7</v>
          </cell>
          <cell r="D89" t="str">
            <v>SERVIÇOS INICIAIS</v>
          </cell>
        </row>
        <row r="90">
          <cell r="A90" t="str">
            <v>7.1</v>
          </cell>
          <cell r="D90" t="str">
            <v>LIMPEZA MECANIZADA DE CAMADA VEGETAL, VEGETAÇÃO E PEQUENAS ÁRVORES (DIÂMETRO DE TRONCO MENOR QUE 0,20 M), COM TRATOR DE ESTEIRAS. AF_03/2024</v>
          </cell>
          <cell r="E90" t="str">
            <v>M2</v>
          </cell>
          <cell r="F90">
            <v>1287.1999999999998</v>
          </cell>
          <cell r="K90">
            <v>0.87</v>
          </cell>
        </row>
        <row r="91">
          <cell r="A91" t="str">
            <v>7.2</v>
          </cell>
          <cell r="D91" t="str">
            <v>DEMOLIÇÃO DE PISO DE CONCRETO SIMPLES, DE FORMA MECANIZADA COM MARTELETE, SEM REAPROVEITAMENTO. AF_09/2023</v>
          </cell>
          <cell r="E91" t="str">
            <v>M3</v>
          </cell>
          <cell r="F91">
            <v>5.62</v>
          </cell>
          <cell r="K91">
            <v>152.31</v>
          </cell>
        </row>
        <row r="92">
          <cell r="A92" t="str">
            <v>7.3</v>
          </cell>
          <cell r="D92" t="str">
            <v>DEMOLIÇÃO PARCIAL DE PAVIMENTO ASFÁLTICO, DE FORMA MECANIZADA, SEM REAPROVEITAMENTO. AF_09/2023</v>
          </cell>
          <cell r="E92" t="str">
            <v>M2</v>
          </cell>
          <cell r="F92">
            <v>31.56</v>
          </cell>
          <cell r="K92">
            <v>29.08</v>
          </cell>
        </row>
        <row r="93">
          <cell r="A93" t="str">
            <v>7.4</v>
          </cell>
          <cell r="D93" t="str">
            <v>DEMOLIÇÃO DE GUIAS, SARJETAS OU SARJETÕES, DE FORMA MECANIZADA, SEM REAPROVEITAMENTO. AF_09/2023</v>
          </cell>
          <cell r="E93" t="str">
            <v>M</v>
          </cell>
          <cell r="F93">
            <v>9.44</v>
          </cell>
          <cell r="K93">
            <v>19.68</v>
          </cell>
        </row>
        <row r="94">
          <cell r="A94" t="str">
            <v>7.5</v>
          </cell>
          <cell r="D94" t="str">
            <v>CARGA, MANOBRA E DESCARGA DE ENTULHO EM CAMINHÃO BASCULANTE 10 M³ - CARGA COM ESCAVADEIRA HIDRÁULICA (CAÇAMBA DE 0,80 M³ / 111 HP) E DESCARGA LIVRE (UNIDADE: M3). AF_02/2026</v>
          </cell>
          <cell r="E94" t="str">
            <v>M3</v>
          </cell>
          <cell r="F94">
            <v>171.37</v>
          </cell>
          <cell r="K94">
            <v>12.01</v>
          </cell>
        </row>
        <row r="95">
          <cell r="A95" t="str">
            <v>7.6</v>
          </cell>
          <cell r="D95" t="str">
            <v>TRANSPORTE COM CAMINHÃO BASCULANTE DE 10 M³, EM VIA URBANA PAVIMENTADA, DMT ATÉ 30 KM (UNIDADE: M3XKM). AF_02/2026</v>
          </cell>
          <cell r="E95" t="str">
            <v>M3XKM</v>
          </cell>
          <cell r="F95">
            <v>1131.04</v>
          </cell>
          <cell r="K95">
            <v>3.52</v>
          </cell>
        </row>
        <row r="96">
          <cell r="A96" t="str">
            <v>7.7</v>
          </cell>
          <cell r="D96" t="str">
            <v>TAXA PARA BOTA FORA</v>
          </cell>
          <cell r="E96" t="str">
            <v>M3</v>
          </cell>
          <cell r="F96">
            <v>171.37</v>
          </cell>
          <cell r="K96">
            <v>11.5</v>
          </cell>
        </row>
        <row r="97">
          <cell r="A97">
            <v>8</v>
          </cell>
          <cell r="D97" t="str">
            <v>TERRAPLENAGEM</v>
          </cell>
        </row>
        <row r="98">
          <cell r="A98" t="str">
            <v>8.1</v>
          </cell>
          <cell r="D98" t="str">
            <v>ESCAVAÇÃO HORIZONTAL, INCLUINDO CARGA, DESCARGA E TRANSPORTE EM SOLO DE 1A CATEGORIA COM TRATOR DE ESTEIRAS (125HP/LÂMINA: 2,70M3) E CAMINHÃO BASCULANTE DE 10M3, DMT ATÉ 200M. AF_07/2020</v>
          </cell>
          <cell r="E98" t="str">
            <v>M3</v>
          </cell>
          <cell r="F98">
            <v>229.7</v>
          </cell>
          <cell r="K98">
            <v>19.47</v>
          </cell>
        </row>
        <row r="99">
          <cell r="A99" t="str">
            <v>8.2</v>
          </cell>
          <cell r="D99" t="str">
            <v>EXECUÇÃO E COMPACTAÇÃO DE CORPO DE ATERRO (95% DE ENERGIA DO PROCTOR NORMAL) COM SOLO PREDOMINANTEMENTE ARENOSO ESPESSURA 15CM - EXCLUSIVE MATERIAL, ESCAVAÇÃO, CARGA E TRANSPORTE. AF_09/2024</v>
          </cell>
          <cell r="E99" t="str">
            <v>M3</v>
          </cell>
          <cell r="F99">
            <v>53.29</v>
          </cell>
          <cell r="K99">
            <v>8.7199999999999989</v>
          </cell>
        </row>
        <row r="100">
          <cell r="A100" t="str">
            <v>8.3</v>
          </cell>
          <cell r="D100" t="str">
            <v>CARGA, MANOBRA E DESCARGA DE SOLOS E MATERIAIS GRANULARES EM CAMINHÃO BASCULANTE 10 M³ - CARGA COM ESCAVADEIRA HIDRÁULICA (CAÇAMBA DE 1,20 M³ / 155 HP) E DESCARGA LIVRE (UNIDADE: M3). AF_02/2026</v>
          </cell>
          <cell r="E100" t="str">
            <v>M3</v>
          </cell>
          <cell r="F100">
            <v>66.61</v>
          </cell>
          <cell r="K100">
            <v>9.2200000000000006</v>
          </cell>
        </row>
        <row r="101">
          <cell r="A101" t="str">
            <v>8.4</v>
          </cell>
          <cell r="D101" t="str">
            <v>TRANSPORTE COM CAMINHÃO BASCULANTE DE 10 M³, EM VIA URBANA PAVIMENTADA, DMT ATÉ 30 KM (UNIDADE: M3XKM). AF_02/2026</v>
          </cell>
          <cell r="E101" t="str">
            <v>M3XKM</v>
          </cell>
          <cell r="F101">
            <v>1455.38</v>
          </cell>
          <cell r="K101">
            <v>3.52</v>
          </cell>
        </row>
        <row r="102">
          <cell r="A102" t="str">
            <v>8.5</v>
          </cell>
          <cell r="D102" t="str">
            <v>TAXA PARA BOTA FORA</v>
          </cell>
          <cell r="E102" t="str">
            <v>M3</v>
          </cell>
          <cell r="F102">
            <v>220.51</v>
          </cell>
          <cell r="K102">
            <v>11.5</v>
          </cell>
        </row>
        <row r="103">
          <cell r="A103">
            <v>9</v>
          </cell>
          <cell r="D103" t="str">
            <v>PAVIMENTAÇÃO VIÁRIA</v>
          </cell>
        </row>
        <row r="104">
          <cell r="A104" t="str">
            <v>9.1</v>
          </cell>
          <cell r="D104" t="str">
            <v>REGULARIZAÇÃO E COMPACTAÇÃO DE SUBLEITO DE SOLO PREDOMINANTEMENTE ARGILOSO, PARA OBRAS DE CONSTRUÇÃO DE PAVIMENTOS. AF_09/2024</v>
          </cell>
          <cell r="E104" t="str">
            <v>M2</v>
          </cell>
          <cell r="F104">
            <v>702.65</v>
          </cell>
          <cell r="K104">
            <v>3.76</v>
          </cell>
        </row>
        <row r="105">
          <cell r="A105" t="str">
            <v>9.2</v>
          </cell>
          <cell r="D105" t="str">
            <v>CONSTRUÇÃO DE BASE E SUB-BASE PARA PAVIMENTAÇÃO DE RACHÃO, COM ESPESSURA DE 30 CM - EXCLUSIVE CARGA E TRANSPORTE. AF_09/2024</v>
          </cell>
          <cell r="E105" t="str">
            <v>M3</v>
          </cell>
          <cell r="F105">
            <v>140.53</v>
          </cell>
          <cell r="K105">
            <v>154.91</v>
          </cell>
        </row>
        <row r="106">
          <cell r="A106" t="str">
            <v>9.3</v>
          </cell>
          <cell r="D106" t="str">
            <v>CONSTRUÇÃO DE BASE E SUB-BASE PARA PAVIMENTAÇÃO DE BRITA GRADUADA SIMPLES, COM ESPESSURA DE 20 CM - EXCLUSIVE CARGA E TRANSPORTE. AF_09/2024</v>
          </cell>
          <cell r="E106" t="str">
            <v>M3</v>
          </cell>
          <cell r="F106">
            <v>140.53</v>
          </cell>
          <cell r="K106">
            <v>221.79</v>
          </cell>
        </row>
        <row r="107">
          <cell r="A107" t="str">
            <v>9.4</v>
          </cell>
          <cell r="D107" t="str">
            <v>MEIO-FIO EM TRECHO RETO, CONFECCIONADA EM CONCRETO PRÉ-FABRICADO, DIMENSÕES 100X15X13X30 CM , PARA VIAS URBANAS - FORNECIMENTO</v>
          </cell>
          <cell r="E107" t="str">
            <v>M</v>
          </cell>
          <cell r="F107">
            <v>239.93</v>
          </cell>
          <cell r="K107">
            <v>44.53</v>
          </cell>
        </row>
        <row r="108">
          <cell r="A108" t="str">
            <v>9.5</v>
          </cell>
          <cell r="D108" t="str">
            <v>MEIO-FIO EM TRECHO RETO, CONFECCIONADA EM CONCRETO PRÉ-FABRICADO, DIMENSÕES 100X15X13X30 CM , PARA VIAS URBANAS - EXECUÇÃO</v>
          </cell>
          <cell r="E108" t="str">
            <v>M</v>
          </cell>
          <cell r="F108">
            <v>239.93</v>
          </cell>
          <cell r="K108">
            <v>18.990000000000002</v>
          </cell>
        </row>
        <row r="109">
          <cell r="A109" t="str">
            <v>9.6</v>
          </cell>
          <cell r="D109" t="str">
            <v>IMPRIMAÇÃO ASFÁLTICA - FORNECIMENTO</v>
          </cell>
          <cell r="E109" t="str">
            <v>T</v>
          </cell>
          <cell r="F109">
            <v>0.77</v>
          </cell>
          <cell r="K109">
            <v>5076.9800000000005</v>
          </cell>
        </row>
        <row r="110">
          <cell r="A110" t="str">
            <v>9.7</v>
          </cell>
          <cell r="D110" t="str">
            <v>IMPRIMAÇÃO ASFALTICA - TRANSPORTE</v>
          </cell>
          <cell r="E110" t="str">
            <v>T</v>
          </cell>
          <cell r="F110">
            <v>0.77</v>
          </cell>
          <cell r="K110">
            <v>123.69999999999999</v>
          </cell>
        </row>
        <row r="111">
          <cell r="A111" t="str">
            <v>9.8</v>
          </cell>
          <cell r="D111" t="str">
            <v>IMPRIMAÇÃO ASFÁLTICA - APLICAÇÃO</v>
          </cell>
          <cell r="E111" t="str">
            <v>M2</v>
          </cell>
          <cell r="F111">
            <v>645.63</v>
          </cell>
          <cell r="K111">
            <v>1.61</v>
          </cell>
        </row>
        <row r="112">
          <cell r="A112" t="str">
            <v>9.9</v>
          </cell>
          <cell r="D112" t="str">
            <v>USINAGEM CBUQ, INCLUSO FORNECIMENTO DE CONCRETO ASFALTICO (EXCETO CAP) E TRANSPORTE DA JAZIDA ATE PAVIMENTADORA, EXCLUSIVE TRANSPORTE ATE OBRA</v>
          </cell>
          <cell r="E112" t="str">
            <v>T</v>
          </cell>
          <cell r="F112">
            <v>73.08</v>
          </cell>
          <cell r="K112">
            <v>307.23</v>
          </cell>
        </row>
        <row r="113">
          <cell r="A113" t="str">
            <v>9.10</v>
          </cell>
          <cell r="D113" t="str">
            <v>FORNECIMENTO DE CAP PARA PAVIMENTO DE CONCRETO ASFÁLTICO, INCLUSIVE TRANSPORTE ATE PAVIMENTADORA</v>
          </cell>
          <cell r="E113" t="str">
            <v>T</v>
          </cell>
          <cell r="F113">
            <v>4.38</v>
          </cell>
          <cell r="K113">
            <v>7434.92</v>
          </cell>
        </row>
        <row r="114">
          <cell r="A114" t="str">
            <v>9.11</v>
          </cell>
          <cell r="D114" t="str">
            <v>EXECUÇÃO DE PAVIMENTO COM APLICAÇÃO DE CONCRETO ASFÁLTICO, CAMADA DE ROLAMENTO, EXCLUSIVE CARGA E TRANSPORTE</v>
          </cell>
          <cell r="E114" t="str">
            <v>M3</v>
          </cell>
          <cell r="F114">
            <v>32.28</v>
          </cell>
          <cell r="K114">
            <v>163.09</v>
          </cell>
        </row>
        <row r="115">
          <cell r="A115" t="str">
            <v>9.12</v>
          </cell>
          <cell r="D115" t="str">
            <v>CARGA, MANOBRA E DESCARGA DE PRÉ-MOLDADOS DE CONCRETO, EM CAMINHÃO CARROCERIA COM GUINDAUTO (MUNCK) 11,7 TM</v>
          </cell>
          <cell r="E115" t="str">
            <v>T</v>
          </cell>
          <cell r="F115">
            <v>24.18</v>
          </cell>
          <cell r="K115">
            <v>62.46</v>
          </cell>
        </row>
        <row r="116">
          <cell r="A116" t="str">
            <v>9.13</v>
          </cell>
          <cell r="D116" t="str">
            <v>CARGA, MANOBRA E DESCARGA DE SOLOS E MATERIAIS GRANULARES EM CAMINHÃO BASCULANTE 10 M³ - CARGA COM ESCAVADEIRA HIDRÁULICA (CAÇAMBA DE 1,20 M³ / 155 HP) E DESCARGA LIVRE (UNIDADE: M3). AF_02/2026</v>
          </cell>
          <cell r="E116" t="str">
            <v>M3</v>
          </cell>
          <cell r="F116">
            <v>376</v>
          </cell>
          <cell r="K116">
            <v>9.2200000000000006</v>
          </cell>
        </row>
        <row r="117">
          <cell r="A117" t="str">
            <v>9.14</v>
          </cell>
          <cell r="D117" t="str">
            <v>TRANSPORTE COM CAMINHÃO CARROCERIA COM GUINDAUTO (MUNCK), MOMENTO MÁXIMO DE CARGA 11,7 TM, EM VIA URBANA PAVIMENTADA, DMT ATÉ 30KM (UNIDADE: TXKM). AF_02/2026</v>
          </cell>
          <cell r="E117" t="str">
            <v>TXKM</v>
          </cell>
          <cell r="F117">
            <v>389.29</v>
          </cell>
          <cell r="K117">
            <v>3.96</v>
          </cell>
        </row>
        <row r="118">
          <cell r="A118" t="str">
            <v>9.15</v>
          </cell>
          <cell r="D118" t="str">
            <v>TRANSPORTE COM CAMINHÃO BASCULANTE DE 10 M³, EM VIA URBANA PAVIMENTADA, DMT ATÉ 30 KM (UNIDADE: M3XKM). AF_02/2026</v>
          </cell>
          <cell r="E118" t="str">
            <v>M3XKM</v>
          </cell>
          <cell r="F118">
            <v>2068.04</v>
          </cell>
          <cell r="K118">
            <v>3.52</v>
          </cell>
        </row>
        <row r="119">
          <cell r="A119">
            <v>10</v>
          </cell>
          <cell r="D119" t="str">
            <v>PAVIMENTAÇÃO PASSEIOS</v>
          </cell>
        </row>
        <row r="120">
          <cell r="A120" t="str">
            <v>10.1</v>
          </cell>
          <cell r="D120" t="str">
            <v>REGULARIZAÇÃO E COMPACTAÇÃO DE SUBLEITO DE SOLO PREDOMINANTEMENTE ARGILOSO, PARA OBRAS DE CONSTRUÇÃO DE PAVIMENTOS. AF_09/2024</v>
          </cell>
          <cell r="E120" t="str">
            <v>M2</v>
          </cell>
          <cell r="F120">
            <v>427.66999999999996</v>
          </cell>
          <cell r="K120">
            <v>3.76</v>
          </cell>
        </row>
        <row r="121">
          <cell r="A121" t="str">
            <v>10.2</v>
          </cell>
          <cell r="D121" t="str">
            <v>LASTRO COM MATERIAL GRANULAR (PEDRA BRITADA N.2), APLICADO EM PISOS OU LAJES SOBRE SOLO, ESPESSURA DE *10 CM*. AF_01/2024</v>
          </cell>
          <cell r="E121" t="str">
            <v>M3</v>
          </cell>
          <cell r="F121">
            <v>26.66</v>
          </cell>
          <cell r="K121">
            <v>233.61</v>
          </cell>
        </row>
        <row r="122">
          <cell r="A122" t="str">
            <v>10.3</v>
          </cell>
          <cell r="D122" t="str">
            <v>EXECUÇÃO DE PASSEIO (CALÇADA) OU PISO DE CONCRETO COM CONCRETO MOLDADO IN LOCO, USINADO C20, ACABAMENTO CONVENCIONAL, NÃO ARMADO. AF_08/2022</v>
          </cell>
          <cell r="E122" t="str">
            <v>M3</v>
          </cell>
          <cell r="F122">
            <v>29.81</v>
          </cell>
          <cell r="K122">
            <v>1116.01</v>
          </cell>
        </row>
        <row r="123">
          <cell r="A123" t="str">
            <v>10.4</v>
          </cell>
          <cell r="D123" t="str">
            <v>ARMAÇÃO PARA EXECUÇÃO DE RADIER, PISO DE CONCRETO OU LAJE SOBRE SOLO, COM USO DE TELA Q-92. AF_07/2026</v>
          </cell>
          <cell r="E123" t="str">
            <v>KG</v>
          </cell>
          <cell r="F123">
            <v>206.63</v>
          </cell>
          <cell r="K123">
            <v>21.34</v>
          </cell>
        </row>
        <row r="124">
          <cell r="A124" t="str">
            <v>10.5</v>
          </cell>
          <cell r="D124" t="str">
            <v>PISO PODOTÁTIL DE ALERTA OU DIRECIONAL, DE CONCRETO, ASSENTADO SOBRE ARGAMASSA. AF_03/2024</v>
          </cell>
          <cell r="E124" t="str">
            <v>M2</v>
          </cell>
          <cell r="F124">
            <v>70.400000000000006</v>
          </cell>
          <cell r="K124">
            <v>193.31</v>
          </cell>
        </row>
        <row r="125">
          <cell r="A125" t="str">
            <v>10.6</v>
          </cell>
          <cell r="D125" t="str">
            <v>ESPALHAMENTO DE TERRA VEGETAL PARA O PLANTIO. AF_07/2024</v>
          </cell>
          <cell r="E125" t="str">
            <v>M2</v>
          </cell>
          <cell r="F125">
            <v>120.23</v>
          </cell>
          <cell r="K125">
            <v>5.33</v>
          </cell>
        </row>
        <row r="126">
          <cell r="A126" t="str">
            <v>10.7</v>
          </cell>
          <cell r="D126" t="str">
            <v>PLANTIO DE GRAMA BATATAIS EM PLACAS. AF_07/2024</v>
          </cell>
          <cell r="E126" t="str">
            <v>M2</v>
          </cell>
          <cell r="F126">
            <v>120.23</v>
          </cell>
          <cell r="K126">
            <v>29.26</v>
          </cell>
        </row>
        <row r="127">
          <cell r="A127" t="str">
            <v>10.8</v>
          </cell>
          <cell r="D127" t="str">
            <v>CARGA, MANOBRA E DESCARGA DE SOLOS E MATERIAIS GRANULARES EM CAMINHÃO BASCULANTE 10 M³ - CARGA COM ESCAVADEIRA HIDRÁULICA (CAÇAMBA DE 1,20 M³ / 155 HP) E DESCARGA LIVRE (UNIDADE: M3). AF_02/2026</v>
          </cell>
          <cell r="E127" t="str">
            <v>M3</v>
          </cell>
          <cell r="F127">
            <v>29.32</v>
          </cell>
          <cell r="K127">
            <v>9.2200000000000006</v>
          </cell>
        </row>
        <row r="128">
          <cell r="A128" t="str">
            <v>10.9</v>
          </cell>
          <cell r="D128" t="str">
            <v>TRANSPORTE COM CAMINHÃO BASCULANTE DE 10 M³, EM VIA URBANA PAVIMENTADA, DMT ATÉ 30 KM (UNIDADE: M3XKM). AF_02/2026</v>
          </cell>
          <cell r="E128" t="str">
            <v>M3XKM</v>
          </cell>
          <cell r="F128">
            <v>756.45</v>
          </cell>
          <cell r="K128">
            <v>3.52</v>
          </cell>
        </row>
        <row r="129">
          <cell r="A129">
            <v>11</v>
          </cell>
          <cell r="D129" t="str">
            <v>DRENAGEM - SERVIÇOS INICIAIS</v>
          </cell>
        </row>
        <row r="130">
          <cell r="A130" t="str">
            <v>11.1</v>
          </cell>
          <cell r="D130" t="str">
            <v>CORTE MEÂNICO DE ASFALTO</v>
          </cell>
          <cell r="E130" t="str">
            <v>M</v>
          </cell>
          <cell r="F130">
            <v>80</v>
          </cell>
          <cell r="K130">
            <v>3.39</v>
          </cell>
        </row>
        <row r="131">
          <cell r="A131" t="str">
            <v>11.2</v>
          </cell>
          <cell r="D131" t="str">
            <v>DEMOLIÇÃO PARCIAL DE PAVIMENTO ASFÁLTICO, DE FORMA MECANIZADA, SEM REAPROVEITAMENTO. AF_09/2023</v>
          </cell>
          <cell r="E131" t="str">
            <v>M2</v>
          </cell>
          <cell r="F131">
            <v>317.2</v>
          </cell>
          <cell r="K131">
            <v>29.08</v>
          </cell>
        </row>
        <row r="132">
          <cell r="A132" t="str">
            <v>11.3</v>
          </cell>
          <cell r="D132" t="str">
            <v>DEMOLIÇÃO DE ALVENARIA DE TIJOLO MACIÇO, DE FORMA MANUAL, SEM REAPROVEITAMENTO. AF_09/2023</v>
          </cell>
          <cell r="E132" t="str">
            <v>M3</v>
          </cell>
          <cell r="F132">
            <v>3.48</v>
          </cell>
          <cell r="K132">
            <v>158.07</v>
          </cell>
        </row>
        <row r="133">
          <cell r="A133" t="str">
            <v>11.4</v>
          </cell>
          <cell r="D133" t="str">
            <v>REMOÇÃO TUBO CONCRETO ARMADO AGUAS PLUVIAIS, DN 300 MM</v>
          </cell>
          <cell r="E133" t="str">
            <v>M</v>
          </cell>
          <cell r="F133">
            <v>59.84</v>
          </cell>
          <cell r="K133">
            <v>30.009999999999998</v>
          </cell>
        </row>
        <row r="134">
          <cell r="A134" t="str">
            <v>11.5</v>
          </cell>
          <cell r="D134" t="str">
            <v>CARGA, MANOBRA E DESCARGA DE ENTULHO EM CAMINHÃO BASCULANTE 10 M³ - CARGA COM ESCAVADEIRA HIDRÁULICA (CAÇAMBA DE 0,80 M³ / 111 HP) E DESCARGA LIVRE (UNIDADE: M3). AF_02/2026</v>
          </cell>
          <cell r="E134" t="str">
            <v>M3</v>
          </cell>
          <cell r="F134">
            <v>32.46</v>
          </cell>
          <cell r="K134">
            <v>12.01</v>
          </cell>
        </row>
        <row r="135">
          <cell r="A135" t="str">
            <v>11.6</v>
          </cell>
          <cell r="D135" t="str">
            <v>TRANSPORTE COM CAMINHÃO BASCULANTE DE 10 M³, EM VIA URBANA PAVIMENTADA, DMT ATÉ 30 KM (UNIDADE: M3XKM). AF_02/2026</v>
          </cell>
          <cell r="E135" t="str">
            <v>M3XKM</v>
          </cell>
          <cell r="F135">
            <v>214.23</v>
          </cell>
          <cell r="K135">
            <v>3.52</v>
          </cell>
        </row>
        <row r="136">
          <cell r="A136" t="str">
            <v>11.7</v>
          </cell>
          <cell r="D136" t="str">
            <v>TAXA PARA BOTA FORA</v>
          </cell>
          <cell r="E136" t="str">
            <v>M3</v>
          </cell>
          <cell r="F136">
            <v>32.46</v>
          </cell>
          <cell r="K136">
            <v>11.5</v>
          </cell>
        </row>
        <row r="137">
          <cell r="A137">
            <v>12</v>
          </cell>
          <cell r="D137" t="str">
            <v>DRENAGEM - TERRAPLENAGEM</v>
          </cell>
        </row>
        <row r="138">
          <cell r="A138" t="str">
            <v>12.1</v>
          </cell>
          <cell r="D138" t="str">
            <v>ESCAVAÇÃO MECANIZADA DE VALA COM PROFUNDIDADE ATÉ 1,5 M (MÉDIA MONTANTE E JUSANTE/UMA COMPOSIÇÃO POR TRECHO), RETROESCAV. (0,26 M3), LARGURA DE 0,8 M A 1,5 M, EM SOLO DE 1A CATEGORIA, LOCAIS COM BAIXO NÍVEL DE INTERFERÊNCIA. AF_09/2024</v>
          </cell>
          <cell r="E138" t="str">
            <v>M3</v>
          </cell>
          <cell r="F138">
            <v>389.52</v>
          </cell>
          <cell r="K138">
            <v>10.78</v>
          </cell>
        </row>
        <row r="139">
          <cell r="A139" t="str">
            <v>12.2</v>
          </cell>
          <cell r="D139" t="str">
            <v>ESCORAMENTO DE VALA, TIPO CONTÍNUO, COM PROFUNDIDADE DE 0 A 1,5 M, LARGURA MENOR QUE 1,5 M. AF_01/2026</v>
          </cell>
          <cell r="E139" t="str">
            <v>M2</v>
          </cell>
          <cell r="F139">
            <v>98.36</v>
          </cell>
          <cell r="K139">
            <v>91.25</v>
          </cell>
        </row>
        <row r="140">
          <cell r="A140" t="str">
            <v>12.3</v>
          </cell>
          <cell r="D140" t="str">
            <v>PREPARO DE FUNDO DE VALA COM LARGURA MENOR QUE 1,5 M, COM CAMADA DE BRITA, LANÇAMENTO MECANIZADO. AF_01/2026</v>
          </cell>
          <cell r="E140" t="str">
            <v>M3</v>
          </cell>
          <cell r="F140">
            <v>26.810000000000002</v>
          </cell>
          <cell r="K140">
            <v>372.17999999999995</v>
          </cell>
        </row>
        <row r="141">
          <cell r="A141" t="str">
            <v>12.4</v>
          </cell>
          <cell r="D141" t="str">
            <v>EXECUÇÃO DE RADIER, ESPESSURA DE 10 CM, FCK = 30 MPA, COM USO DE FORMAS EM MADEIRA SERRADA</v>
          </cell>
          <cell r="E141" t="str">
            <v>M2</v>
          </cell>
          <cell r="F141">
            <v>10.220000000000001</v>
          </cell>
          <cell r="K141">
            <v>220.48000000000002</v>
          </cell>
        </row>
        <row r="142">
          <cell r="A142" t="str">
            <v>12.5</v>
          </cell>
          <cell r="D142" t="str">
            <v>ATERRO MECANIZADO DE VALA COM RETROESCAVADEIRA, COM BRITA, EXCLUSO CARGA/DESCARGA E TRANSPORTE</v>
          </cell>
          <cell r="E142" t="str">
            <v>M3</v>
          </cell>
          <cell r="F142">
            <v>46.92</v>
          </cell>
          <cell r="K142">
            <v>183.74</v>
          </cell>
        </row>
        <row r="143">
          <cell r="A143" t="str">
            <v>12.6</v>
          </cell>
          <cell r="D143" t="str">
            <v>REATERRO MECANIZADO DE VALA COM RETROESCAVADEIRA (CAPACIDADE DA CAÇAMBA DA RETRO: 0,26 M³/POTÊNCIA: 88 HP), LARGURA DE 0,8 A 1,5 M, PROFUNDIDADE ATÉ 1,5 M, COM SOLO (SEM SUBSTITUIÇÃO) DE 1ª CATEGORIA, COM PLACA VIBRATÓRIA. AF_08/2023</v>
          </cell>
          <cell r="E143" t="str">
            <v>M3</v>
          </cell>
          <cell r="F143">
            <v>239.43</v>
          </cell>
          <cell r="K143">
            <v>18.62</v>
          </cell>
        </row>
        <row r="144">
          <cell r="A144" t="str">
            <v>12.7</v>
          </cell>
          <cell r="D144" t="str">
            <v>CARGA, MANOBRA E DESCARGA DE SOLOS E MATERIAIS GRANULARES EM CAMINHÃO BASCULANTE 10 M³ - CARGA COM ESCAVADEIRA HIDRÁULICA (CAÇAMBA DE 1,20 M³ / 155 HP) E DESCARGA LIVRE (UNIDADE: M3). AF_02/2026</v>
          </cell>
          <cell r="E144" t="str">
            <v>M3</v>
          </cell>
          <cell r="F144">
            <v>568</v>
          </cell>
          <cell r="K144">
            <v>9.2200000000000006</v>
          </cell>
        </row>
        <row r="145">
          <cell r="A145" t="str">
            <v>12.8</v>
          </cell>
          <cell r="D145" t="str">
            <v>TRANSPORTE COM CAMINHÃO BASCULANTE DE 10 M³, EM VIA URBANA PAVIMENTADA, DMT ATÉ 30 KM (UNIDADE: M3XKM). AF_02/2026</v>
          </cell>
          <cell r="E145" t="str">
            <v>M3XKM</v>
          </cell>
          <cell r="F145">
            <v>1773.52</v>
          </cell>
          <cell r="K145">
            <v>3.52</v>
          </cell>
        </row>
        <row r="146">
          <cell r="A146" t="str">
            <v>12.9</v>
          </cell>
          <cell r="D146" t="str">
            <v>TAXA PARA BOTA FORA</v>
          </cell>
          <cell r="E146" t="str">
            <v>M3</v>
          </cell>
          <cell r="F146">
            <v>187.61</v>
          </cell>
          <cell r="K146">
            <v>11.5</v>
          </cell>
        </row>
        <row r="147">
          <cell r="A147">
            <v>13</v>
          </cell>
          <cell r="D147" t="str">
            <v>DRENAGEM - FORNECIMENTO TUBULAÇÃO</v>
          </cell>
        </row>
        <row r="148">
          <cell r="A148" t="str">
            <v>13.1</v>
          </cell>
          <cell r="D148" t="str">
            <v>TUBO DE CONCRETO ARMADO PARA AGUAS PLUVIAIS, CLASSE PA-3, COM ENCAIXE PONTA E BOLSA, COM ENCAIXE PARA ANEL DE VEDAÇÃO, DIAMETRO NOMINAL DE 300 MM - FORNECIMENTO</v>
          </cell>
          <cell r="E148" t="str">
            <v>M</v>
          </cell>
          <cell r="F148">
            <v>22.71</v>
          </cell>
          <cell r="K148">
            <v>232.76</v>
          </cell>
        </row>
        <row r="149">
          <cell r="A149" t="str">
            <v>13.2</v>
          </cell>
          <cell r="D149" t="str">
            <v>TUBO DE CONCRETO ARMADO PARA AGUAS PLUVIAIS, CLASSE PA-3, COM ENCAIXE PONTA E BOLSA, COM ENCAIXE PARA ANEL DE VEDAÇÃO, DIAMETRO NOMINAL DE 400 MM - FORNECIMENTO</v>
          </cell>
          <cell r="E149" t="str">
            <v>M</v>
          </cell>
          <cell r="F149">
            <v>71.430000000000007</v>
          </cell>
          <cell r="K149">
            <v>259.14999999999998</v>
          </cell>
        </row>
        <row r="150">
          <cell r="A150" t="str">
            <v>13.3</v>
          </cell>
          <cell r="D150" t="str">
            <v>TUBO DE CONCRETO ARMADO PARA AGUAS PLUVIAIS, CLASSE PA-3, COM ENCAIXE PONTA E BOLSA, COM ENCAIXE PARA ANEL DE VEDAÇÃO, DIAMETRO NOMINAL DE 500 MM - FORNECIMENTO</v>
          </cell>
          <cell r="E150" t="str">
            <v>M</v>
          </cell>
          <cell r="F150">
            <v>27.7</v>
          </cell>
          <cell r="K150">
            <v>349.16</v>
          </cell>
        </row>
        <row r="151">
          <cell r="A151" t="str">
            <v>13.4</v>
          </cell>
          <cell r="D151" t="str">
            <v>TUBO DE CONCRETO ARMADO PARA AGUAS PLUVIAIS, CLASSE PA-3, COM ENCAIXE PONTA E BOLSA, COM ENCAIXE PARA ANEL DE VEDAÇÃO, DIAMETRO NOMINAL DE 800 MM - FORNECIMENTO</v>
          </cell>
          <cell r="E151" t="str">
            <v>M</v>
          </cell>
          <cell r="F151">
            <v>88.1</v>
          </cell>
          <cell r="K151">
            <v>758.9</v>
          </cell>
        </row>
        <row r="152">
          <cell r="A152" t="str">
            <v>13.5</v>
          </cell>
          <cell r="D152" t="str">
            <v>CARGA, MANOBRA E DESCARGA DE TUBOS DE CONCRETO, DN MENOR OU IGUAL A 300 MM, EM CAMINHÃO CARROCERIA COM GUINDAUTO (MUNCK) 11,7 TM. AF_02/2026</v>
          </cell>
          <cell r="E152" t="str">
            <v>T</v>
          </cell>
          <cell r="F152">
            <v>2.95</v>
          </cell>
          <cell r="K152">
            <v>68.91</v>
          </cell>
        </row>
        <row r="153">
          <cell r="A153" t="str">
            <v>13.6</v>
          </cell>
          <cell r="D153" t="str">
            <v>CARGA, MANOBRA E DESCARGA DE TUBOS DE CONCRETO, DN 400 MM, EM CAMINHÃO CARROCERIA COM GUINDAUTO (MUNCK) 11,7 TM. AF_02/2026</v>
          </cell>
          <cell r="E153" t="str">
            <v>T</v>
          </cell>
          <cell r="F153">
            <v>10.92</v>
          </cell>
          <cell r="K153">
            <v>63.05</v>
          </cell>
        </row>
        <row r="154">
          <cell r="A154" t="str">
            <v>13.7</v>
          </cell>
          <cell r="D154" t="str">
            <v>CARGA, MANOBRA E DESCARGA DE TUBOS DE CONCRETO, DN 500 MM, EM CAMINHÃO CARROCERIA COM GUINDAUTO (MUNCK) 11,7 TM. AF_02/2026</v>
          </cell>
          <cell r="E154" t="str">
            <v>T</v>
          </cell>
          <cell r="F154">
            <v>6.64</v>
          </cell>
          <cell r="K154">
            <v>51.68</v>
          </cell>
        </row>
        <row r="155">
          <cell r="A155" t="str">
            <v>13.8</v>
          </cell>
          <cell r="D155" t="str">
            <v>CARGA, MANOBRA E DESCARGA DE TUBOS DE CONCRETO, DN 800 MM, EM CAMINHÃO CARROCERIA COM GUINDAUTO (MUNCK) 11,7 TM. AF_02/2026</v>
          </cell>
          <cell r="E155" t="str">
            <v>T</v>
          </cell>
          <cell r="F155">
            <v>39.200000000000003</v>
          </cell>
          <cell r="K155">
            <v>40.28</v>
          </cell>
        </row>
        <row r="156">
          <cell r="A156" t="str">
            <v>13.9</v>
          </cell>
          <cell r="D156" t="str">
            <v>TRANSPORTE COM CAMINHÃO CARROCERIA COM GUINDAUTO (MUNCK), MOMENTO MÁXIMO DE CARGA 11,7 TM, EM VIA URBANA PAVIMENTADA, DMT ATÉ 30KM (UNIDADE: TXKM). AF_02/2026</v>
          </cell>
          <cell r="E156" t="str">
            <v>TXKM</v>
          </cell>
          <cell r="F156">
            <v>961.33</v>
          </cell>
          <cell r="K156">
            <v>3.96</v>
          </cell>
        </row>
        <row r="157">
          <cell r="A157">
            <v>14</v>
          </cell>
          <cell r="D157" t="str">
            <v>DRENAGEM - ASSENTAMENTO TUBULAÇÃO</v>
          </cell>
        </row>
        <row r="158">
          <cell r="A158" t="str">
            <v>14.1</v>
          </cell>
          <cell r="D158" t="str">
            <v>TUBO CONCRETO ARMADO AGUAS PLUVIAIS, CLASSE PA-3, ENCAIXE PONTA E BOLSA, DN 300 MM - ASSENAMENTO, INCLUSO ANEL DE VEDAÇÃO</v>
          </cell>
          <cell r="E158" t="str">
            <v>M</v>
          </cell>
          <cell r="F158">
            <v>22.71</v>
          </cell>
          <cell r="K158">
            <v>60.570000000000007</v>
          </cell>
        </row>
        <row r="159">
          <cell r="A159" t="str">
            <v>14.2</v>
          </cell>
          <cell r="D159" t="str">
            <v>TUBO CONCRETO ARMADO AGUAS PLUVIAIS, CLASSE PA-3, ENCAIXE PONTA E BOLSA, DN 400 MM - ASSENTAMENTO, INCLUSO ANEL DE VEDAÇÃO</v>
          </cell>
          <cell r="E159" t="str">
            <v>M</v>
          </cell>
          <cell r="F159">
            <v>71.430000000000007</v>
          </cell>
          <cell r="K159">
            <v>79.429999999999993</v>
          </cell>
        </row>
        <row r="160">
          <cell r="A160" t="str">
            <v>14.3</v>
          </cell>
          <cell r="D160" t="str">
            <v>TUBO CONCRETO ARMADO AGUAS PLUVIAIS, CLASSE PA-3, ENCAIXE PONTA E BOLSA, DN 500 MM - ASSENTAMENTO, INCLUSO ANEL DE VEDAÇÃO</v>
          </cell>
          <cell r="E160" t="str">
            <v>M</v>
          </cell>
          <cell r="F160">
            <v>27.7</v>
          </cell>
          <cell r="K160">
            <v>99.789999999999992</v>
          </cell>
        </row>
        <row r="161">
          <cell r="A161" t="str">
            <v>14.4</v>
          </cell>
          <cell r="D161" t="str">
            <v>TUBO CONCRETO ARMADO AGUAS PLUVIAIS, CLASSE PA-3, ENCAIXE PONTA E BOLSA, DN 800 MM - ASSENTAMENTO, INCLUSO ANEL DE VEDAÇÃO</v>
          </cell>
          <cell r="E161" t="str">
            <v>M</v>
          </cell>
          <cell r="F161">
            <v>88.1</v>
          </cell>
          <cell r="K161">
            <v>181.58999999999997</v>
          </cell>
        </row>
        <row r="162">
          <cell r="A162">
            <v>15</v>
          </cell>
          <cell r="D162" t="str">
            <v>DRENAGEM - POÇOS E CAIXAS</v>
          </cell>
        </row>
        <row r="163">
          <cell r="A163" t="str">
            <v>15.1</v>
          </cell>
          <cell r="D163" t="str">
            <v>CAIXA PARA BOCA DE LOBO SIMPLES RETANGULAR, EM ALVENARIA COM TIJOLOS CERÂMICOS MACIÇOS, DIMENSÕES INTERNAS: 0,6X1X1,2 M. AF_12/2020</v>
          </cell>
          <cell r="E163" t="str">
            <v>UN</v>
          </cell>
          <cell r="F163">
            <v>2</v>
          </cell>
          <cell r="K163">
            <v>2497.27</v>
          </cell>
        </row>
        <row r="164">
          <cell r="A164" t="str">
            <v>15.2</v>
          </cell>
          <cell r="D164" t="str">
            <v>CAIXA PARA BOCA DE LOBO COMBINADA COM GRELHA RETANGULAR, EM ALVENARIA COM TIJOLOS CERÂMICOS MACIÇOS, DIMENSÕES INTERNAS: 1,3X1X1,2 M. AF_12/2020</v>
          </cell>
          <cell r="E164" t="str">
            <v>UN</v>
          </cell>
          <cell r="F164">
            <v>1</v>
          </cell>
          <cell r="K164">
            <v>4072.16</v>
          </cell>
        </row>
        <row r="165">
          <cell r="A165" t="str">
            <v>15.3</v>
          </cell>
          <cell r="D165" t="str">
            <v>POÇO DE VISITA TIPO A, 0,80x0,80x1,00m EM TIJOLO MACIÇO, SEM TAMPA</v>
          </cell>
          <cell r="E165" t="str">
            <v>UN</v>
          </cell>
          <cell r="F165">
            <v>2</v>
          </cell>
          <cell r="K165">
            <v>1548.79</v>
          </cell>
        </row>
        <row r="166">
          <cell r="A166" t="str">
            <v>15.4</v>
          </cell>
          <cell r="D166" t="str">
            <v>METRO ADICIONAL POÇO DE VISITA TIPO A, 0,80x0,80m EM TIJOLO MACIÇO</v>
          </cell>
          <cell r="E166" t="str">
            <v>M</v>
          </cell>
          <cell r="F166">
            <v>0.59</v>
          </cell>
          <cell r="K166">
            <v>1470.57</v>
          </cell>
        </row>
        <row r="167">
          <cell r="A167" t="str">
            <v>15.5</v>
          </cell>
          <cell r="D167" t="str">
            <v>POÇO DE VISITA TIPO B, 1,00x1,00x1,50m EM TIJOLO MACIÇO, SEM TAMPA (PV 03)</v>
          </cell>
          <cell r="E167" t="str">
            <v>UN</v>
          </cell>
          <cell r="F167">
            <v>1</v>
          </cell>
          <cell r="K167">
            <v>2879.5</v>
          </cell>
        </row>
        <row r="168">
          <cell r="A168" t="str">
            <v>15.6</v>
          </cell>
          <cell r="D168" t="str">
            <v>POÇO DE VISITA TIPO E, 1,50x1,50x2,30m EM TIJOLO MACIÇO, SEM TAMPA (PV 04)</v>
          </cell>
          <cell r="E168" t="str">
            <v>UN</v>
          </cell>
          <cell r="F168">
            <v>1</v>
          </cell>
          <cell r="K168">
            <v>3008.4000000000005</v>
          </cell>
        </row>
        <row r="169">
          <cell r="A169" t="str">
            <v>15.7</v>
          </cell>
          <cell r="D169" t="str">
            <v>POÇO DE VISITA TIPO E, 1,20x1,20x1,49m EM TIJOLO MACIÇO, SEM TAMPA (PV 05)</v>
          </cell>
          <cell r="E169" t="str">
            <v>UN</v>
          </cell>
          <cell r="F169">
            <v>1</v>
          </cell>
          <cell r="K169">
            <v>1251.0700000000002</v>
          </cell>
        </row>
        <row r="170">
          <cell r="A170" t="str">
            <v>15.8</v>
          </cell>
          <cell r="D170" t="str">
            <v>POÇO DE VISITA TIPO E, 1,20x1,20x1,33m EM TIJOLO MACIÇO, SEM TAMPA (PV 06)</v>
          </cell>
          <cell r="E170" t="str">
            <v>UN</v>
          </cell>
          <cell r="F170">
            <v>1</v>
          </cell>
          <cell r="K170">
            <v>1117.24</v>
          </cell>
        </row>
        <row r="171">
          <cell r="A171" t="str">
            <v>15.9</v>
          </cell>
          <cell r="D171" t="str">
            <v>POÇO DE VISITA TIPO E, 1,20x1,20x1,59m EM TIJOLO MACIÇO, SEM TAMPA (PV 07)</v>
          </cell>
          <cell r="E171" t="str">
            <v>UN</v>
          </cell>
          <cell r="F171">
            <v>1</v>
          </cell>
          <cell r="K171">
            <v>1332.54</v>
          </cell>
        </row>
        <row r="172">
          <cell r="A172" t="str">
            <v>15.10</v>
          </cell>
          <cell r="D172" t="str">
            <v>TAMPA FOFO ARTICULADO, COM BASE / REQUADRO, CLASSE D400 CARGA MAX 40 T, REDONDO, Ø600 MM (COM INSCRICAO EM RELEVO DO TIPO DE REDE)</v>
          </cell>
          <cell r="E172" t="str">
            <v>UN</v>
          </cell>
          <cell r="F172">
            <v>1</v>
          </cell>
          <cell r="K172">
            <v>845.8</v>
          </cell>
        </row>
        <row r="173">
          <cell r="A173" t="str">
            <v>15.11</v>
          </cell>
          <cell r="D173" t="str">
            <v>TAMPA EM CONCRETO PRÉ-MOLDADO FCK = 30MPA PARA ESGOTO E DRENAGEM</v>
          </cell>
          <cell r="E173" t="str">
            <v>M3</v>
          </cell>
          <cell r="F173">
            <v>1.22</v>
          </cell>
          <cell r="K173">
            <v>2987.0499999999997</v>
          </cell>
        </row>
        <row r="174">
          <cell r="A174">
            <v>16</v>
          </cell>
          <cell r="D174" t="str">
            <v>DRENAGEM - SERVIÇOS COMPLEMENTARES</v>
          </cell>
        </row>
        <row r="175">
          <cell r="A175" t="str">
            <v>16.1</v>
          </cell>
          <cell r="D175" t="str">
            <v>ENVELOPAMENTO EM CONCRETO USINADO FCK = 20MPA</v>
          </cell>
          <cell r="E175" t="str">
            <v>M3</v>
          </cell>
          <cell r="F175">
            <v>14.09</v>
          </cell>
          <cell r="K175">
            <v>1026.3100000000002</v>
          </cell>
        </row>
        <row r="176">
          <cell r="A176" t="str">
            <v>16.2</v>
          </cell>
          <cell r="D176" t="str">
            <v>CONCRETO ARMADO PARA ALA DE DRENAGEM, INCLUSO FORMA</v>
          </cell>
          <cell r="E176" t="str">
            <v>M3</v>
          </cell>
          <cell r="F176">
            <v>0.57999999999999996</v>
          </cell>
          <cell r="K176">
            <v>3287.49</v>
          </cell>
        </row>
        <row r="177">
          <cell r="A177" t="str">
            <v>16.3</v>
          </cell>
          <cell r="D177" t="str">
            <v>ALVENARIA DE PEDRA GRANITICA, E=25CM</v>
          </cell>
          <cell r="E177" t="str">
            <v>M2</v>
          </cell>
          <cell r="F177">
            <v>2.78</v>
          </cell>
          <cell r="K177">
            <v>131.04</v>
          </cell>
        </row>
        <row r="178">
          <cell r="A178" t="str">
            <v>16.4</v>
          </cell>
          <cell r="D178" t="str">
            <v>CONSTRUÇÃO DE BASE E SUB-BASE PARA PAVIMENTAÇÃO DE RACHÃO, COM ESPESSURA DE 30 CM - EXCLUSIVE CARGA E TRANSPORTE. AF_09/2024</v>
          </cell>
          <cell r="E178" t="str">
            <v>M3</v>
          </cell>
          <cell r="F178">
            <v>47.58</v>
          </cell>
          <cell r="K178">
            <v>154.91</v>
          </cell>
        </row>
        <row r="179">
          <cell r="A179" t="str">
            <v>16.5</v>
          </cell>
          <cell r="D179" t="str">
            <v>CONSTRUÇÃO DE BASE E SUB-BASE PARA PAVIMENTAÇÃO DE BRITA GRADUADA SIMPLES, COM ESPESSURA DE 20 CM - EXCLUSIVE CARGA E TRANSPORTE. AF_09/2024</v>
          </cell>
          <cell r="E179" t="str">
            <v>M3</v>
          </cell>
          <cell r="F179">
            <v>47.58</v>
          </cell>
          <cell r="K179">
            <v>221.79</v>
          </cell>
        </row>
        <row r="180">
          <cell r="A180" t="str">
            <v>16.6</v>
          </cell>
          <cell r="D180" t="str">
            <v>IMPRIMAÇÃO ASFÁLTICA - FORNECIMENTO</v>
          </cell>
          <cell r="E180" t="str">
            <v>T</v>
          </cell>
          <cell r="F180">
            <v>0.38</v>
          </cell>
          <cell r="K180">
            <v>5076.9800000000005</v>
          </cell>
        </row>
        <row r="181">
          <cell r="A181" t="str">
            <v>16.7</v>
          </cell>
          <cell r="D181" t="str">
            <v>IMPRIMAÇÃO ASFALTICA - TRANSPORTE</v>
          </cell>
          <cell r="E181" t="str">
            <v>T</v>
          </cell>
          <cell r="F181">
            <v>0.38</v>
          </cell>
          <cell r="K181">
            <v>123.69999999999999</v>
          </cell>
        </row>
        <row r="182">
          <cell r="A182" t="str">
            <v>16.8</v>
          </cell>
          <cell r="D182" t="str">
            <v>IMPRIMAÇÃO ASFÁLTICA - APLICAÇÃO</v>
          </cell>
          <cell r="E182" t="str">
            <v>M2</v>
          </cell>
          <cell r="F182">
            <v>317.17</v>
          </cell>
          <cell r="K182">
            <v>1.61</v>
          </cell>
        </row>
        <row r="183">
          <cell r="A183" t="str">
            <v>16.9</v>
          </cell>
          <cell r="D183" t="str">
            <v>USINAGEM CBUQ, INCLUSO FORNECIMENTO DE CONCRETO ASFALTICO (EXCETO CAP) E TRANSPORTE DA JAZIDA ATE PAVIMENTADORA, EXCLUSIVE TRANSPORTE ATE OBRA</v>
          </cell>
          <cell r="E183" t="str">
            <v>T</v>
          </cell>
          <cell r="F183">
            <v>35.9</v>
          </cell>
          <cell r="K183">
            <v>307.23</v>
          </cell>
        </row>
        <row r="184">
          <cell r="A184" t="str">
            <v>16.10</v>
          </cell>
          <cell r="D184" t="str">
            <v>FORNECIMENTO DE CAP PARA PAVIMENTO DE CONCRETO ASFÁLTICO, INCLUSIVE TRANSPORTE ATE PAVIMENTADORA</v>
          </cell>
          <cell r="E184" t="str">
            <v>T</v>
          </cell>
          <cell r="F184">
            <v>2.15</v>
          </cell>
          <cell r="K184">
            <v>7434.92</v>
          </cell>
        </row>
        <row r="185">
          <cell r="A185" t="str">
            <v>16.11</v>
          </cell>
          <cell r="D185" t="str">
            <v>EXECUÇÃO DE PAVIMENTO COM APLICAÇÃO DE CONCRETO ASFÁLTICO, CAMADA DE ROLAMENTO, EXCLUSIVE CARGA E TRANSPORTE</v>
          </cell>
          <cell r="E185" t="str">
            <v>M3</v>
          </cell>
          <cell r="F185">
            <v>15.86</v>
          </cell>
          <cell r="K185">
            <v>163.09</v>
          </cell>
        </row>
        <row r="186">
          <cell r="A186" t="str">
            <v>16.12</v>
          </cell>
          <cell r="D186" t="str">
            <v>CARGA, MANOBRA E DESCARGA DE SOLOS E MATERIAIS GRANULARES EM CAMINHÃO BASCULANTE 10 M³ - CARGA COM ESCAVADEIRA HIDRÁULICA (CAÇAMBA DE 1,20 M³ / 155 HP) E DESCARGA LIVRE (UNIDADE: M3). AF_02/2026</v>
          </cell>
          <cell r="E186" t="str">
            <v>M3</v>
          </cell>
          <cell r="F186">
            <v>158.6</v>
          </cell>
          <cell r="K186">
            <v>9.2200000000000006</v>
          </cell>
        </row>
        <row r="187">
          <cell r="A187" t="str">
            <v>16.13</v>
          </cell>
          <cell r="D187" t="str">
            <v>TRANSPORTE COM CAMINHÃO BASCULANTE DE 10 M³, EM VIA URBANA PAVIMENTADA, DMT ATÉ 30 KM (UNIDADE: M3XKM). AF_02/2026</v>
          </cell>
          <cell r="E187" t="str">
            <v>M3XKM</v>
          </cell>
          <cell r="F187">
            <v>1046.76</v>
          </cell>
          <cell r="K187">
            <v>3.52</v>
          </cell>
        </row>
        <row r="188">
          <cell r="A188">
            <v>17</v>
          </cell>
          <cell r="D188" t="str">
            <v>SERVIÇOS FINAIS E DESMOBILIZAÇÃO</v>
          </cell>
        </row>
        <row r="189">
          <cell r="A189" t="str">
            <v>17.1</v>
          </cell>
          <cell r="D189" t="str">
            <v>LIMPEZA FINAL DE PAVIMENTOS</v>
          </cell>
          <cell r="E189" t="str">
            <v>M2</v>
          </cell>
          <cell r="F189">
            <v>1320.07</v>
          </cell>
          <cell r="K189">
            <v>0.88</v>
          </cell>
        </row>
        <row r="190">
          <cell r="A190" t="str">
            <v>17.2</v>
          </cell>
          <cell r="D190" t="str">
            <v>DESMOBILIZAÇÃO EQUIPAMENTOS AUTOPROPELIDOS E LEVES</v>
          </cell>
          <cell r="E190" t="str">
            <v>UN</v>
          </cell>
          <cell r="F190">
            <v>1</v>
          </cell>
          <cell r="K190">
            <v>4261.45</v>
          </cell>
        </row>
        <row r="191">
          <cell r="A191" t="str">
            <v>17.3</v>
          </cell>
          <cell r="D191" t="str">
            <v>FRETE CONTAINER</v>
          </cell>
          <cell r="E191" t="str">
            <v>UN</v>
          </cell>
          <cell r="F191">
            <v>2</v>
          </cell>
          <cell r="K191">
            <v>780.95</v>
          </cell>
        </row>
        <row r="192">
          <cell r="A192" t="str">
            <v>17.4</v>
          </cell>
          <cell r="D192" t="str">
            <v>DESMONTAGEM DO CANTEIRO</v>
          </cell>
          <cell r="E192" t="str">
            <v>UN</v>
          </cell>
          <cell r="F192">
            <v>1</v>
          </cell>
          <cell r="K192">
            <v>2052.08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D24A0-D642-45DF-BD82-41F097BD7707}">
  <dimension ref="A1:O196"/>
  <sheetViews>
    <sheetView tabSelected="1" workbookViewId="0">
      <selection sqref="A1:O1048576"/>
    </sheetView>
  </sheetViews>
  <sheetFormatPr defaultRowHeight="14.4" x14ac:dyDescent="0.3"/>
  <cols>
    <col min="2" max="2" width="79" style="70" customWidth="1"/>
    <col min="3" max="3" width="13" customWidth="1"/>
    <col min="4" max="4" width="10.6640625" style="70" customWidth="1"/>
    <col min="5" max="5" width="18.33203125" style="71" customWidth="1"/>
    <col min="6" max="6" width="25.44140625" customWidth="1"/>
    <col min="7" max="7" width="13.33203125" customWidth="1"/>
    <col min="8" max="8" width="25.44140625" customWidth="1"/>
    <col min="9" max="9" width="11.88671875" customWidth="1"/>
    <col min="10" max="10" width="25.44140625" customWidth="1"/>
    <col min="11" max="11" width="11.88671875" customWidth="1"/>
    <col min="12" max="12" width="25.44140625" customWidth="1"/>
    <col min="13" max="13" width="11.88671875" customWidth="1"/>
    <col min="14" max="14" width="20.44140625" customWidth="1"/>
    <col min="15" max="15" width="11.109375" customWidth="1"/>
  </cols>
  <sheetData>
    <row r="1" spans="1:15" ht="21" x14ac:dyDescent="0.3">
      <c r="A1" s="1"/>
      <c r="B1" s="2" t="s">
        <v>0</v>
      </c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5"/>
    </row>
    <row r="2" spans="1:15" ht="17.399999999999999" x14ac:dyDescent="0.3">
      <c r="A2" s="6"/>
      <c r="B2" s="7" t="s">
        <v>1</v>
      </c>
      <c r="C2" s="8"/>
      <c r="D2" s="9"/>
      <c r="E2" s="8"/>
      <c r="F2" s="8"/>
      <c r="G2" s="8"/>
      <c r="H2" s="8"/>
      <c r="I2" s="8"/>
      <c r="J2" s="8"/>
      <c r="K2" s="8"/>
      <c r="L2" s="8"/>
      <c r="M2" s="8"/>
      <c r="N2" s="8"/>
      <c r="O2" s="10"/>
    </row>
    <row r="3" spans="1:15" x14ac:dyDescent="0.3">
      <c r="A3" s="11"/>
      <c r="B3" s="12" t="str">
        <f>[1]orcamento!D3</f>
        <v>Objeto: Execução de Obras de Pavimentação e Redes de Drenagem na Rua Giruá</v>
      </c>
      <c r="C3" s="13"/>
      <c r="D3" s="14"/>
      <c r="E3" s="15"/>
      <c r="F3" s="15"/>
      <c r="G3" s="15"/>
      <c r="H3" s="15"/>
      <c r="I3" s="15"/>
      <c r="J3" s="15"/>
      <c r="K3" s="15"/>
      <c r="L3" s="15"/>
      <c r="M3" s="15"/>
      <c r="N3" s="15"/>
      <c r="O3" s="16"/>
    </row>
    <row r="4" spans="1:15" x14ac:dyDescent="0.3">
      <c r="A4" s="11"/>
      <c r="B4" s="12" t="str">
        <f>[1]orcamento!D4</f>
        <v>Endereço: Rua Giruá, Vila Panorama, Lomba Pinheiro, Porto Alegre, RS</v>
      </c>
      <c r="C4" s="13"/>
      <c r="D4" s="14"/>
      <c r="E4" s="15"/>
      <c r="F4" s="15"/>
      <c r="G4" s="15"/>
      <c r="H4" s="15"/>
      <c r="I4" s="15"/>
      <c r="J4" s="15"/>
      <c r="K4" s="15"/>
      <c r="L4" s="15"/>
      <c r="M4" s="15"/>
      <c r="N4" s="15"/>
      <c r="O4" s="16"/>
    </row>
    <row r="5" spans="1:15" x14ac:dyDescent="0.3">
      <c r="A5" s="11"/>
      <c r="B5" s="17"/>
      <c r="C5" s="13"/>
      <c r="D5" s="18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</row>
    <row r="6" spans="1:15" ht="17.399999999999999" x14ac:dyDescent="0.3">
      <c r="A6" s="11"/>
      <c r="B6" s="19" t="s">
        <v>2</v>
      </c>
      <c r="C6" s="8"/>
      <c r="D6" s="20"/>
      <c r="E6" s="8"/>
      <c r="F6" s="8"/>
      <c r="G6" s="8"/>
      <c r="H6" s="8"/>
      <c r="I6" s="8"/>
      <c r="J6" s="8"/>
      <c r="K6" s="8"/>
      <c r="L6" s="8"/>
      <c r="M6" s="8"/>
      <c r="N6" s="8"/>
      <c r="O6" s="10"/>
    </row>
    <row r="7" spans="1:15" x14ac:dyDescent="0.3">
      <c r="A7" s="21"/>
      <c r="B7" s="22"/>
      <c r="C7" s="23"/>
      <c r="D7" s="22"/>
      <c r="E7" s="24"/>
      <c r="F7" s="24"/>
      <c r="G7" s="25"/>
      <c r="H7" s="24"/>
      <c r="I7" s="25"/>
      <c r="J7" s="24"/>
      <c r="K7" s="25"/>
      <c r="L7" s="24"/>
      <c r="M7" s="25"/>
      <c r="N7" s="24"/>
      <c r="O7" s="26"/>
    </row>
    <row r="8" spans="1:15" ht="27.6" x14ac:dyDescent="0.3">
      <c r="A8" s="27" t="s">
        <v>3</v>
      </c>
      <c r="B8" s="28" t="s">
        <v>4</v>
      </c>
      <c r="C8" s="27" t="s">
        <v>5</v>
      </c>
      <c r="D8" s="28" t="s">
        <v>6</v>
      </c>
      <c r="E8" s="29" t="s">
        <v>7</v>
      </c>
      <c r="F8" s="30" t="s">
        <v>8</v>
      </c>
      <c r="G8" s="31"/>
      <c r="H8" s="30" t="s">
        <v>9</v>
      </c>
      <c r="I8" s="31"/>
      <c r="J8" s="30" t="s">
        <v>10</v>
      </c>
      <c r="K8" s="31"/>
      <c r="L8" s="30" t="s">
        <v>11</v>
      </c>
      <c r="M8" s="31"/>
      <c r="N8" s="30" t="s">
        <v>12</v>
      </c>
      <c r="O8" s="32"/>
    </row>
    <row r="9" spans="1:15" x14ac:dyDescent="0.3">
      <c r="A9" s="33"/>
      <c r="B9" s="34"/>
      <c r="C9" s="33"/>
      <c r="D9" s="34"/>
      <c r="E9" s="35"/>
      <c r="F9" s="36" t="s">
        <v>13</v>
      </c>
      <c r="G9" s="36" t="s">
        <v>14</v>
      </c>
      <c r="H9" s="36" t="s">
        <v>13</v>
      </c>
      <c r="I9" s="36" t="s">
        <v>14</v>
      </c>
      <c r="J9" s="36" t="s">
        <v>13</v>
      </c>
      <c r="K9" s="36" t="s">
        <v>14</v>
      </c>
      <c r="L9" s="36" t="s">
        <v>13</v>
      </c>
      <c r="M9" s="36" t="s">
        <v>14</v>
      </c>
      <c r="N9" s="36" t="s">
        <v>13</v>
      </c>
      <c r="O9" s="36" t="s">
        <v>14</v>
      </c>
    </row>
    <row r="10" spans="1:15" x14ac:dyDescent="0.3">
      <c r="A10" s="37">
        <f>[1]orcamento!A10</f>
        <v>1</v>
      </c>
      <c r="B10" s="38" t="str">
        <f>[1]orcamento!D10</f>
        <v>ADMINISTRAÇÃO LOCAL</v>
      </c>
      <c r="C10" s="39"/>
      <c r="D10" s="40"/>
      <c r="E10" s="41"/>
      <c r="F10" s="42"/>
      <c r="G10" s="43"/>
      <c r="H10" s="42"/>
      <c r="I10" s="43"/>
      <c r="J10" s="42"/>
      <c r="K10" s="43"/>
      <c r="L10" s="42"/>
      <c r="M10" s="43"/>
      <c r="N10" s="41"/>
      <c r="O10" s="44"/>
    </row>
    <row r="11" spans="1:15" x14ac:dyDescent="0.3">
      <c r="A11" s="45" t="str">
        <f>[1]orcamento!A11</f>
        <v>1.1</v>
      </c>
      <c r="B11" s="46" t="str">
        <f>[1]orcamento!D11</f>
        <v>EQUIPE E CONSUMOS DE ADMINISTRAÇÃO LOCAL</v>
      </c>
      <c r="C11" s="47">
        <f>[1]orcamento!F11</f>
        <v>1</v>
      </c>
      <c r="D11" s="48" t="str">
        <f>[1]orcamento!E11</f>
        <v>UN</v>
      </c>
      <c r="E11" s="49">
        <f>[1]orcamento!K11</f>
        <v>159651.45000000001</v>
      </c>
      <c r="F11" s="50">
        <f>ROUND($E11*G11,2)</f>
        <v>14368.63</v>
      </c>
      <c r="G11" s="51">
        <f>TRUNC((SUM(F13:F15)+SUM(F18:F192))/(SUMPRODUCT($C18:$C192,$E18:$E192)),2)</f>
        <v>0.09</v>
      </c>
      <c r="H11" s="52">
        <f>ROUND($E11*I11,2)</f>
        <v>3193.03</v>
      </c>
      <c r="I11" s="51">
        <f>TRUNC((SUM(H13:H15)+SUM(H18:H192))/(SUMPRODUCT($C18:$C192,$E18:$E192)),2)</f>
        <v>0.02</v>
      </c>
      <c r="J11" s="50">
        <f>ROUND($E11*K11,2)</f>
        <v>73439.67</v>
      </c>
      <c r="K11" s="51">
        <f>TRUNC((SUM(J13:J15)+SUM(J18:J192))/(SUMPRODUCT($C18:$C192,$E18:$E192)),2)</f>
        <v>0.46</v>
      </c>
      <c r="L11" s="50">
        <f>ROUND(C11*E11-(F11+H11+J11),2)</f>
        <v>68650.12</v>
      </c>
      <c r="M11" s="51">
        <f>1-(G11+I11+K11)</f>
        <v>0.42999999999999994</v>
      </c>
      <c r="N11" s="53">
        <f>F11+H11+J11+L11</f>
        <v>159651.45000000001</v>
      </c>
      <c r="O11" s="54">
        <f>G11+I11+K11+M11</f>
        <v>1</v>
      </c>
    </row>
    <row r="12" spans="1:15" ht="27.6" x14ac:dyDescent="0.3">
      <c r="A12" s="45" t="str">
        <f>[1]orcamento!A12</f>
        <v>1.2</v>
      </c>
      <c r="B12" s="46" t="str">
        <f>[1]orcamento!D12</f>
        <v>SERVIÇO DE VIGILÂNCIA NOTURNO (DIÁRIO) E DIURNO (FINAIS DE SEMANA E FERIADO)</v>
      </c>
      <c r="C12" s="47">
        <f>[1]orcamento!F12</f>
        <v>1</v>
      </c>
      <c r="D12" s="48" t="str">
        <f>[1]orcamento!E12</f>
        <v>UN</v>
      </c>
      <c r="E12" s="49">
        <f>[1]orcamento!K12</f>
        <v>44037.88</v>
      </c>
      <c r="F12" s="50">
        <f>ROUND($E12*G12,2)</f>
        <v>3963.41</v>
      </c>
      <c r="G12" s="51">
        <f>G11</f>
        <v>0.09</v>
      </c>
      <c r="H12" s="52">
        <f>ROUND($E12*I12,2)</f>
        <v>880.76</v>
      </c>
      <c r="I12" s="51">
        <f>I11</f>
        <v>0.02</v>
      </c>
      <c r="J12" s="50">
        <f>ROUND($E12*K12,2)</f>
        <v>20257.419999999998</v>
      </c>
      <c r="K12" s="51">
        <f>K11</f>
        <v>0.46</v>
      </c>
      <c r="L12" s="50">
        <f t="shared" ref="L12" si="0">ROUND(C12*E12-(F12+H12+J12),2)</f>
        <v>18936.29</v>
      </c>
      <c r="M12" s="51">
        <f>M11</f>
        <v>0.42999999999999994</v>
      </c>
      <c r="N12" s="53">
        <f t="shared" ref="N12:O15" si="1">F12+H12+J12+L12</f>
        <v>44037.88</v>
      </c>
      <c r="O12" s="54">
        <f t="shared" si="1"/>
        <v>1</v>
      </c>
    </row>
    <row r="13" spans="1:15" x14ac:dyDescent="0.3">
      <c r="A13" s="45" t="str">
        <f>[1]orcamento!A13</f>
        <v>1.3</v>
      </c>
      <c r="B13" s="46" t="str">
        <f>[1]orcamento!D13</f>
        <v>DOCUMENTO DE RESPONSABILIDADE TÉCNICA</v>
      </c>
      <c r="C13" s="47">
        <f>[1]orcamento!F13</f>
        <v>1</v>
      </c>
      <c r="D13" s="48" t="str">
        <f>[1]orcamento!E13</f>
        <v>UN</v>
      </c>
      <c r="E13" s="49">
        <f>[1]orcamento!K13</f>
        <v>354.78999999999996</v>
      </c>
      <c r="F13" s="50">
        <f t="shared" ref="F13" si="2">ROUND($E13*G13,2)</f>
        <v>354.79</v>
      </c>
      <c r="G13" s="55">
        <v>1</v>
      </c>
      <c r="H13" s="50"/>
      <c r="I13" s="55"/>
      <c r="J13" s="56"/>
      <c r="K13" s="55"/>
      <c r="L13" s="56"/>
      <c r="M13" s="55"/>
      <c r="N13" s="53">
        <f t="shared" si="1"/>
        <v>354.79</v>
      </c>
      <c r="O13" s="54">
        <f t="shared" si="1"/>
        <v>1</v>
      </c>
    </row>
    <row r="14" spans="1:15" x14ac:dyDescent="0.3">
      <c r="A14" s="45" t="str">
        <f>[1]orcamento!A14</f>
        <v>1.4</v>
      </c>
      <c r="B14" s="46" t="str">
        <f>[1]orcamento!D14</f>
        <v>PROJETO AS BUILT (1.550m2 DE ÁREA CONSTRUÍDA)</v>
      </c>
      <c r="C14" s="47">
        <f>[1]orcamento!F14</f>
        <v>1</v>
      </c>
      <c r="D14" s="48" t="str">
        <f>[1]orcamento!E14</f>
        <v>UN</v>
      </c>
      <c r="E14" s="49">
        <f>[1]orcamento!K14</f>
        <v>1973.2800000000002</v>
      </c>
      <c r="F14" s="50"/>
      <c r="G14" s="55"/>
      <c r="H14" s="50"/>
      <c r="I14" s="55"/>
      <c r="J14" s="56"/>
      <c r="K14" s="55"/>
      <c r="L14" s="50">
        <f t="shared" ref="L14:L15" si="3">ROUND($E14*M14,2)</f>
        <v>1973.28</v>
      </c>
      <c r="M14" s="55">
        <f>C14</f>
        <v>1</v>
      </c>
      <c r="N14" s="53">
        <f t="shared" si="1"/>
        <v>1973.28</v>
      </c>
      <c r="O14" s="54">
        <f t="shared" si="1"/>
        <v>1</v>
      </c>
    </row>
    <row r="15" spans="1:15" x14ac:dyDescent="0.3">
      <c r="A15" s="45" t="str">
        <f>[1]orcamento!A15</f>
        <v>1.5</v>
      </c>
      <c r="B15" s="46" t="str">
        <f>[1]orcamento!D15</f>
        <v>CADASTRO DE REDES (210m DE REDE DE DRENAGEM)</v>
      </c>
      <c r="C15" s="47">
        <f>[1]orcamento!F15</f>
        <v>1</v>
      </c>
      <c r="D15" s="48" t="str">
        <f>[1]orcamento!E15</f>
        <v>UN</v>
      </c>
      <c r="E15" s="49">
        <f>[1]orcamento!K15</f>
        <v>1973.2800000000002</v>
      </c>
      <c r="F15" s="50"/>
      <c r="G15" s="55"/>
      <c r="H15" s="50"/>
      <c r="I15" s="55"/>
      <c r="J15" s="56"/>
      <c r="K15" s="55"/>
      <c r="L15" s="50">
        <f t="shared" si="3"/>
        <v>1973.28</v>
      </c>
      <c r="M15" s="55">
        <f>C15</f>
        <v>1</v>
      </c>
      <c r="N15" s="53">
        <f t="shared" si="1"/>
        <v>1973.28</v>
      </c>
      <c r="O15" s="54">
        <f t="shared" si="1"/>
        <v>1</v>
      </c>
    </row>
    <row r="16" spans="1:15" ht="27.6" x14ac:dyDescent="0.3">
      <c r="A16" s="45" t="str">
        <f>[1]orcamento!A16</f>
        <v>1.6</v>
      </c>
      <c r="B16" s="46" t="str">
        <f>[1]orcamento!D16</f>
        <v>SERVIÇO DE LOCAÇÃO/TOPOGRAFIA (115M PAVIMENTO E 210M REDE DRENAGEM)</v>
      </c>
      <c r="C16" s="47">
        <f>[1]orcamento!F16</f>
        <v>1</v>
      </c>
      <c r="D16" s="48" t="str">
        <f>[1]orcamento!E16</f>
        <v>UN</v>
      </c>
      <c r="E16" s="49">
        <f>[1]orcamento!K16</f>
        <v>6023.03</v>
      </c>
      <c r="F16" s="50">
        <f>ROUND($E16*G16,2)</f>
        <v>1505.76</v>
      </c>
      <c r="G16" s="55">
        <v>0.25</v>
      </c>
      <c r="H16" s="50">
        <f>ROUND($E16*I16,2)</f>
        <v>1505.76</v>
      </c>
      <c r="I16" s="55">
        <v>0.25</v>
      </c>
      <c r="J16" s="50">
        <f>ROUND($E16*K16,2)</f>
        <v>1505.76</v>
      </c>
      <c r="K16" s="55">
        <v>0.25</v>
      </c>
      <c r="L16" s="50">
        <f>ROUND(C16*E16-(F16+H16+J16),2)</f>
        <v>1505.75</v>
      </c>
      <c r="M16" s="55">
        <v>0.25</v>
      </c>
      <c r="N16" s="53">
        <f>F16+H16+J16+L16</f>
        <v>6023.03</v>
      </c>
      <c r="O16" s="54">
        <f>G16+I16+K16+M16</f>
        <v>1</v>
      </c>
    </row>
    <row r="17" spans="1:15" x14ac:dyDescent="0.3">
      <c r="A17" s="37">
        <f>[1]orcamento!A17</f>
        <v>2</v>
      </c>
      <c r="B17" s="38" t="str">
        <f>[1]orcamento!D17</f>
        <v>ENSAIOS</v>
      </c>
      <c r="C17" s="39"/>
      <c r="D17" s="40"/>
      <c r="E17" s="41"/>
      <c r="F17" s="42"/>
      <c r="G17" s="43"/>
      <c r="H17" s="42"/>
      <c r="I17" s="43"/>
      <c r="J17" s="42"/>
      <c r="K17" s="43"/>
      <c r="L17" s="42"/>
      <c r="M17" s="43"/>
      <c r="N17" s="41"/>
      <c r="O17" s="44"/>
    </row>
    <row r="18" spans="1:15" x14ac:dyDescent="0.3">
      <c r="A18" s="45" t="str">
        <f>[1]orcamento!A18</f>
        <v>2.1</v>
      </c>
      <c r="B18" s="46" t="str">
        <f>[1]orcamento!D18</f>
        <v>SUBLEITO</v>
      </c>
      <c r="C18" s="47"/>
      <c r="D18" s="48"/>
      <c r="E18" s="49"/>
      <c r="F18" s="50"/>
      <c r="G18" s="55"/>
      <c r="H18" s="50"/>
      <c r="I18" s="55"/>
      <c r="J18" s="50"/>
      <c r="K18" s="55"/>
      <c r="L18" s="50"/>
      <c r="M18" s="55"/>
      <c r="N18" s="53"/>
      <c r="O18" s="54"/>
    </row>
    <row r="19" spans="1:15" x14ac:dyDescent="0.3">
      <c r="A19" s="45" t="str">
        <f>[1]orcamento!A19</f>
        <v>2.1.1</v>
      </c>
      <c r="B19" s="46" t="str">
        <f>[1]orcamento!D19</f>
        <v>ENSAIO DE ÍNDICE SUPORTE CALIFORNIA</v>
      </c>
      <c r="C19" s="47">
        <f>[1]orcamento!F19</f>
        <v>1</v>
      </c>
      <c r="D19" s="48" t="str">
        <f>[1]orcamento!E19</f>
        <v>UN</v>
      </c>
      <c r="E19" s="49">
        <f>[1]orcamento!K19</f>
        <v>383.40999999999997</v>
      </c>
      <c r="F19" s="50">
        <f t="shared" ref="F19:F23" si="4">ROUND($E19*G19,2)</f>
        <v>383.41</v>
      </c>
      <c r="G19" s="55">
        <v>1</v>
      </c>
      <c r="H19" s="50"/>
      <c r="I19" s="55"/>
      <c r="J19" s="50"/>
      <c r="K19" s="55"/>
      <c r="L19" s="50"/>
      <c r="M19" s="55"/>
      <c r="N19" s="53">
        <f t="shared" ref="N19:O38" si="5">F19+H19+J19+L19</f>
        <v>383.41</v>
      </c>
      <c r="O19" s="54">
        <f t="shared" si="5"/>
        <v>1</v>
      </c>
    </row>
    <row r="20" spans="1:15" x14ac:dyDescent="0.3">
      <c r="A20" s="45" t="str">
        <f>[1]orcamento!A20</f>
        <v>2.1.2</v>
      </c>
      <c r="B20" s="46" t="str">
        <f>[1]orcamento!D20</f>
        <v>ENSAIO DE DENSIDADE / UMIDADE</v>
      </c>
      <c r="C20" s="47">
        <f>[1]orcamento!F20</f>
        <v>3</v>
      </c>
      <c r="D20" s="48" t="str">
        <f>[1]orcamento!E20</f>
        <v>UN</v>
      </c>
      <c r="E20" s="49">
        <f>[1]orcamento!K20</f>
        <v>265.99</v>
      </c>
      <c r="F20" s="50">
        <f t="shared" si="4"/>
        <v>797.97</v>
      </c>
      <c r="G20" s="55">
        <v>3</v>
      </c>
      <c r="H20" s="50"/>
      <c r="I20" s="55"/>
      <c r="J20" s="50"/>
      <c r="K20" s="55"/>
      <c r="L20" s="50"/>
      <c r="M20" s="55"/>
      <c r="N20" s="53">
        <f t="shared" si="5"/>
        <v>797.97</v>
      </c>
      <c r="O20" s="54">
        <f t="shared" si="5"/>
        <v>3</v>
      </c>
    </row>
    <row r="21" spans="1:15" x14ac:dyDescent="0.3">
      <c r="A21" s="45" t="str">
        <f>[1]orcamento!A21</f>
        <v>2.1.3</v>
      </c>
      <c r="B21" s="46" t="str">
        <f>[1]orcamento!D21</f>
        <v>ENSAIO DE GRANULOMETRIA POR PENEIRAMENTO E SEDIMENTAÇÃO</v>
      </c>
      <c r="C21" s="47">
        <f>[1]orcamento!F21</f>
        <v>2</v>
      </c>
      <c r="D21" s="48" t="str">
        <f>[1]orcamento!E21</f>
        <v>UN</v>
      </c>
      <c r="E21" s="49">
        <f>[1]orcamento!K21</f>
        <v>316.54000000000002</v>
      </c>
      <c r="F21" s="50">
        <f t="shared" si="4"/>
        <v>633.08000000000004</v>
      </c>
      <c r="G21" s="55">
        <v>2</v>
      </c>
      <c r="H21" s="50"/>
      <c r="I21" s="55"/>
      <c r="J21" s="50"/>
      <c r="K21" s="55"/>
      <c r="L21" s="50"/>
      <c r="M21" s="55"/>
      <c r="N21" s="53">
        <f t="shared" si="5"/>
        <v>633.08000000000004</v>
      </c>
      <c r="O21" s="54">
        <f t="shared" si="5"/>
        <v>2</v>
      </c>
    </row>
    <row r="22" spans="1:15" x14ac:dyDescent="0.3">
      <c r="A22" s="45" t="str">
        <f>[1]orcamento!A22</f>
        <v>2.1.4</v>
      </c>
      <c r="B22" s="46" t="str">
        <f>[1]orcamento!D22</f>
        <v>ENSAIO DE LIMITE DE LIQUIDEZ / LIMITE DE PLASTICIDADE</v>
      </c>
      <c r="C22" s="47">
        <f>[1]orcamento!F22</f>
        <v>1</v>
      </c>
      <c r="D22" s="48" t="str">
        <f>[1]orcamento!E22</f>
        <v>UN</v>
      </c>
      <c r="E22" s="49">
        <f>[1]orcamento!K22</f>
        <v>316.54000000000002</v>
      </c>
      <c r="F22" s="50">
        <f t="shared" si="4"/>
        <v>316.54000000000002</v>
      </c>
      <c r="G22" s="55">
        <v>1</v>
      </c>
      <c r="H22" s="50"/>
      <c r="I22" s="55"/>
      <c r="J22" s="50"/>
      <c r="K22" s="55"/>
      <c r="L22" s="50"/>
      <c r="M22" s="55"/>
      <c r="N22" s="53">
        <f t="shared" si="5"/>
        <v>316.54000000000002</v>
      </c>
      <c r="O22" s="54">
        <f t="shared" si="5"/>
        <v>1</v>
      </c>
    </row>
    <row r="23" spans="1:15" x14ac:dyDescent="0.3">
      <c r="A23" s="45" t="str">
        <f>[1]orcamento!A23</f>
        <v>2.1.5</v>
      </c>
      <c r="B23" s="46" t="str">
        <f>[1]orcamento!D23</f>
        <v>ENSAIO DE COMPACTAÇÃO MÉTODO NORMAL</v>
      </c>
      <c r="C23" s="47">
        <f>[1]orcamento!F23</f>
        <v>3</v>
      </c>
      <c r="D23" s="48" t="str">
        <f>[1]orcamento!E23</f>
        <v>UN</v>
      </c>
      <c r="E23" s="49">
        <f>[1]orcamento!K23</f>
        <v>316.54000000000002</v>
      </c>
      <c r="F23" s="50">
        <f t="shared" si="4"/>
        <v>949.62</v>
      </c>
      <c r="G23" s="55">
        <v>3</v>
      </c>
      <c r="H23" s="50"/>
      <c r="I23" s="55"/>
      <c r="J23" s="50"/>
      <c r="K23" s="55"/>
      <c r="L23" s="50"/>
      <c r="M23" s="55"/>
      <c r="N23" s="53">
        <f t="shared" si="5"/>
        <v>949.62</v>
      </c>
      <c r="O23" s="54">
        <f t="shared" si="5"/>
        <v>3</v>
      </c>
    </row>
    <row r="24" spans="1:15" x14ac:dyDescent="0.3">
      <c r="A24" s="45" t="str">
        <f>[1]orcamento!A24</f>
        <v>2.2</v>
      </c>
      <c r="B24" s="46" t="str">
        <f>[1]orcamento!D24</f>
        <v>BASE BG</v>
      </c>
      <c r="C24" s="47"/>
      <c r="D24" s="48"/>
      <c r="E24" s="49"/>
      <c r="F24" s="50"/>
      <c r="G24" s="55"/>
      <c r="H24" s="50"/>
      <c r="I24" s="55"/>
      <c r="J24" s="50"/>
      <c r="K24" s="55"/>
      <c r="L24" s="50"/>
      <c r="M24" s="55"/>
      <c r="N24" s="53"/>
      <c r="O24" s="54"/>
    </row>
    <row r="25" spans="1:15" x14ac:dyDescent="0.3">
      <c r="A25" s="45" t="str">
        <f>[1]orcamento!A25</f>
        <v>2.2.1</v>
      </c>
      <c r="B25" s="46" t="str">
        <f>[1]orcamento!D25</f>
        <v>ENSAIO DE UMIDADE ANTES DA COMPACTAÇÃO</v>
      </c>
      <c r="C25" s="47">
        <f>[1]orcamento!F25</f>
        <v>2</v>
      </c>
      <c r="D25" s="48" t="str">
        <f>[1]orcamento!E25</f>
        <v>UN</v>
      </c>
      <c r="E25" s="49">
        <f>[1]orcamento!K25</f>
        <v>130.93</v>
      </c>
      <c r="F25" s="50"/>
      <c r="G25" s="55"/>
      <c r="H25" s="50">
        <f t="shared" ref="H25:H30" si="6">ROUND($E25*I25,2)</f>
        <v>261.86</v>
      </c>
      <c r="I25" s="55">
        <v>2</v>
      </c>
      <c r="J25" s="50"/>
      <c r="K25" s="55"/>
      <c r="L25" s="50"/>
      <c r="M25" s="55"/>
      <c r="N25" s="53">
        <f t="shared" si="5"/>
        <v>261.86</v>
      </c>
      <c r="O25" s="54">
        <f t="shared" si="5"/>
        <v>2</v>
      </c>
    </row>
    <row r="26" spans="1:15" x14ac:dyDescent="0.3">
      <c r="A26" s="45" t="str">
        <f>[1]orcamento!A26</f>
        <v>2.2.2</v>
      </c>
      <c r="B26" s="46" t="str">
        <f>[1]orcamento!D26</f>
        <v>ENSAIO DE ÍNDICE SUPORTE CALIFORNIA</v>
      </c>
      <c r="C26" s="47">
        <f>[1]orcamento!F26</f>
        <v>1</v>
      </c>
      <c r="D26" s="48" t="str">
        <f>[1]orcamento!E26</f>
        <v>UN</v>
      </c>
      <c r="E26" s="49">
        <f>[1]orcamento!K26</f>
        <v>383.40999999999997</v>
      </c>
      <c r="F26" s="50"/>
      <c r="G26" s="55"/>
      <c r="H26" s="50">
        <f t="shared" si="6"/>
        <v>383.41</v>
      </c>
      <c r="I26" s="55">
        <v>1</v>
      </c>
      <c r="J26" s="50"/>
      <c r="K26" s="55"/>
      <c r="L26" s="50"/>
      <c r="M26" s="55"/>
      <c r="N26" s="53">
        <f t="shared" si="5"/>
        <v>383.41</v>
      </c>
      <c r="O26" s="54">
        <f t="shared" si="5"/>
        <v>1</v>
      </c>
    </row>
    <row r="27" spans="1:15" x14ac:dyDescent="0.3">
      <c r="A27" s="45" t="str">
        <f>[1]orcamento!A27</f>
        <v>2.2.3</v>
      </c>
      <c r="B27" s="46" t="str">
        <f>[1]orcamento!D27</f>
        <v>ENSAIO DE EQUIVALENTE AREIA</v>
      </c>
      <c r="C27" s="47">
        <f>[1]orcamento!F27</f>
        <v>1</v>
      </c>
      <c r="D27" s="48" t="str">
        <f>[1]orcamento!E27</f>
        <v>UN</v>
      </c>
      <c r="E27" s="49">
        <f>[1]orcamento!K27</f>
        <v>150.08000000000001</v>
      </c>
      <c r="F27" s="50"/>
      <c r="G27" s="55"/>
      <c r="H27" s="50">
        <f t="shared" si="6"/>
        <v>150.08000000000001</v>
      </c>
      <c r="I27" s="55">
        <v>1</v>
      </c>
      <c r="J27" s="50"/>
      <c r="K27" s="55"/>
      <c r="L27" s="50"/>
      <c r="M27" s="55"/>
      <c r="N27" s="53">
        <f t="shared" si="5"/>
        <v>150.08000000000001</v>
      </c>
      <c r="O27" s="54">
        <f t="shared" si="5"/>
        <v>1</v>
      </c>
    </row>
    <row r="28" spans="1:15" x14ac:dyDescent="0.3">
      <c r="A28" s="45" t="str">
        <f>[1]orcamento!A28</f>
        <v>2.2.4</v>
      </c>
      <c r="B28" s="46" t="str">
        <f>[1]orcamento!D28</f>
        <v>ENSAIO DE MASSA ESPECÍFICA APARENTE</v>
      </c>
      <c r="C28" s="47">
        <f>[1]orcamento!F28</f>
        <v>4</v>
      </c>
      <c r="D28" s="48" t="str">
        <f>[1]orcamento!E28</f>
        <v>UN</v>
      </c>
      <c r="E28" s="49">
        <f>[1]orcamento!K28</f>
        <v>116.39999999999999</v>
      </c>
      <c r="F28" s="50"/>
      <c r="G28" s="55"/>
      <c r="H28" s="50">
        <f t="shared" si="6"/>
        <v>465.6</v>
      </c>
      <c r="I28" s="55">
        <v>4</v>
      </c>
      <c r="J28" s="50"/>
      <c r="K28" s="55"/>
      <c r="L28" s="50"/>
      <c r="M28" s="55"/>
      <c r="N28" s="53">
        <f t="shared" si="5"/>
        <v>465.6</v>
      </c>
      <c r="O28" s="54">
        <f t="shared" si="5"/>
        <v>4</v>
      </c>
    </row>
    <row r="29" spans="1:15" x14ac:dyDescent="0.3">
      <c r="A29" s="45" t="str">
        <f>[1]orcamento!A29</f>
        <v>2.2.5</v>
      </c>
      <c r="B29" s="46" t="str">
        <f>[1]orcamento!D29</f>
        <v>ENSAIO DE LIMITE DE LIQUIDEZ / LIMITE DE PLASTICIDADE</v>
      </c>
      <c r="C29" s="47">
        <f>[1]orcamento!F29</f>
        <v>2</v>
      </c>
      <c r="D29" s="48" t="str">
        <f>[1]orcamento!E29</f>
        <v>UN</v>
      </c>
      <c r="E29" s="49">
        <f>[1]orcamento!K29</f>
        <v>316.54000000000002</v>
      </c>
      <c r="F29" s="50"/>
      <c r="G29" s="55"/>
      <c r="H29" s="50">
        <f t="shared" si="6"/>
        <v>633.08000000000004</v>
      </c>
      <c r="I29" s="55">
        <v>2</v>
      </c>
      <c r="J29" s="50"/>
      <c r="K29" s="55"/>
      <c r="L29" s="50"/>
      <c r="M29" s="55"/>
      <c r="N29" s="53">
        <f t="shared" si="5"/>
        <v>633.08000000000004</v>
      </c>
      <c r="O29" s="54">
        <f t="shared" si="5"/>
        <v>2</v>
      </c>
    </row>
    <row r="30" spans="1:15" x14ac:dyDescent="0.3">
      <c r="A30" s="45" t="str">
        <f>[1]orcamento!A30</f>
        <v>2.2.6</v>
      </c>
      <c r="B30" s="46" t="str">
        <f>[1]orcamento!D30</f>
        <v>ENSAIO DE COMPACTAÇÃO MÉTODO MODIFICADO</v>
      </c>
      <c r="C30" s="47">
        <f>[1]orcamento!F30</f>
        <v>2</v>
      </c>
      <c r="D30" s="48" t="str">
        <f>[1]orcamento!E30</f>
        <v>UN</v>
      </c>
      <c r="E30" s="49">
        <f>[1]orcamento!K30</f>
        <v>633.59</v>
      </c>
      <c r="F30" s="50"/>
      <c r="G30" s="55"/>
      <c r="H30" s="50">
        <f t="shared" si="6"/>
        <v>1267.18</v>
      </c>
      <c r="I30" s="55">
        <v>2</v>
      </c>
      <c r="J30" s="50"/>
      <c r="K30" s="55"/>
      <c r="L30" s="50"/>
      <c r="M30" s="55"/>
      <c r="N30" s="53">
        <f t="shared" si="5"/>
        <v>1267.18</v>
      </c>
      <c r="O30" s="54">
        <f t="shared" si="5"/>
        <v>2</v>
      </c>
    </row>
    <row r="31" spans="1:15" x14ac:dyDescent="0.3">
      <c r="A31" s="45" t="str">
        <f>[1]orcamento!A31</f>
        <v>2.3</v>
      </c>
      <c r="B31" s="46" t="str">
        <f>[1]orcamento!D31</f>
        <v>IMPRIMAÇÃO</v>
      </c>
      <c r="C31" s="47"/>
      <c r="D31" s="48"/>
      <c r="E31" s="49"/>
      <c r="F31" s="50"/>
      <c r="G31" s="55"/>
      <c r="H31" s="50"/>
      <c r="I31" s="55"/>
      <c r="J31" s="50"/>
      <c r="K31" s="55"/>
      <c r="L31" s="50"/>
      <c r="M31" s="55"/>
      <c r="N31" s="53"/>
      <c r="O31" s="54"/>
    </row>
    <row r="32" spans="1:15" x14ac:dyDescent="0.3">
      <c r="A32" s="45" t="str">
        <f>[1]orcamento!A32</f>
        <v>2.3.1</v>
      </c>
      <c r="B32" s="46" t="str">
        <f>[1]orcamento!D32</f>
        <v>ENSAIO DE TAXA APLICAÇÃO IMPRIMAÇÃO</v>
      </c>
      <c r="C32" s="47">
        <f>[1]orcamento!F32</f>
        <v>1</v>
      </c>
      <c r="D32" s="48" t="str">
        <f>[1]orcamento!E32</f>
        <v>UN</v>
      </c>
      <c r="E32" s="49">
        <f>[1]orcamento!K32</f>
        <v>125.46</v>
      </c>
      <c r="F32" s="50"/>
      <c r="G32" s="55"/>
      <c r="H32" s="50"/>
      <c r="I32" s="55"/>
      <c r="J32" s="50"/>
      <c r="K32" s="55"/>
      <c r="L32" s="50">
        <f t="shared" ref="L32:L40" si="7">ROUND($E32*M32,2)</f>
        <v>125.46</v>
      </c>
      <c r="M32" s="55">
        <v>1</v>
      </c>
      <c r="N32" s="53">
        <f t="shared" si="5"/>
        <v>125.46</v>
      </c>
      <c r="O32" s="54">
        <f t="shared" si="5"/>
        <v>1</v>
      </c>
    </row>
    <row r="33" spans="1:15" x14ac:dyDescent="0.3">
      <c r="A33" s="45" t="str">
        <f>[1]orcamento!A33</f>
        <v>2.4</v>
      </c>
      <c r="B33" s="46" t="str">
        <f>[1]orcamento!D33</f>
        <v>MEIO-FIO</v>
      </c>
      <c r="C33" s="47"/>
      <c r="D33" s="48"/>
      <c r="E33" s="49"/>
      <c r="F33" s="50"/>
      <c r="G33" s="55"/>
      <c r="H33" s="50"/>
      <c r="I33" s="55"/>
      <c r="J33" s="50"/>
      <c r="K33" s="55"/>
      <c r="L33" s="50"/>
      <c r="M33" s="55"/>
      <c r="N33" s="53"/>
      <c r="O33" s="54"/>
    </row>
    <row r="34" spans="1:15" x14ac:dyDescent="0.3">
      <c r="A34" s="45" t="str">
        <f>[1]orcamento!A34</f>
        <v>2.4.1</v>
      </c>
      <c r="B34" s="46" t="str">
        <f>[1]orcamento!D34</f>
        <v>ENSAIO DE DESGASTE E RESISTENCIA</v>
      </c>
      <c r="C34" s="47">
        <f>[1]orcamento!F34</f>
        <v>2</v>
      </c>
      <c r="D34" s="48" t="str">
        <f>[1]orcamento!E34</f>
        <v>UN</v>
      </c>
      <c r="E34" s="49">
        <f>[1]orcamento!K34</f>
        <v>226.76999999999998</v>
      </c>
      <c r="F34" s="50"/>
      <c r="G34" s="55"/>
      <c r="H34" s="50"/>
      <c r="I34" s="55"/>
      <c r="J34" s="50"/>
      <c r="K34" s="55"/>
      <c r="L34" s="50">
        <f t="shared" si="7"/>
        <v>453.54</v>
      </c>
      <c r="M34" s="55">
        <v>2</v>
      </c>
      <c r="N34" s="53">
        <f t="shared" si="5"/>
        <v>453.54</v>
      </c>
      <c r="O34" s="54">
        <f t="shared" si="5"/>
        <v>2</v>
      </c>
    </row>
    <row r="35" spans="1:15" x14ac:dyDescent="0.3">
      <c r="A35" s="45" t="str">
        <f>[1]orcamento!A35</f>
        <v>2.5</v>
      </c>
      <c r="B35" s="46" t="str">
        <f>[1]orcamento!D35</f>
        <v>CBUQ</v>
      </c>
      <c r="C35" s="47"/>
      <c r="D35" s="48"/>
      <c r="E35" s="49"/>
      <c r="F35" s="50"/>
      <c r="G35" s="55"/>
      <c r="H35" s="50"/>
      <c r="I35" s="55"/>
      <c r="J35" s="50"/>
      <c r="K35" s="55"/>
      <c r="L35" s="50"/>
      <c r="M35" s="55"/>
      <c r="N35" s="53"/>
      <c r="O35" s="54"/>
    </row>
    <row r="36" spans="1:15" x14ac:dyDescent="0.3">
      <c r="A36" s="45" t="str">
        <f>[1]orcamento!A36</f>
        <v>2.5.1</v>
      </c>
      <c r="B36" s="46" t="str">
        <f>[1]orcamento!D36</f>
        <v>ENSAIO DE EXTRAÇÃO DE BETUME / GRANULAMETRIA / MARSHALL</v>
      </c>
      <c r="C36" s="47">
        <f>[1]orcamento!F36</f>
        <v>2</v>
      </c>
      <c r="D36" s="48" t="str">
        <f>[1]orcamento!E36</f>
        <v>UN</v>
      </c>
      <c r="E36" s="49">
        <f>[1]orcamento!K36</f>
        <v>988.39</v>
      </c>
      <c r="F36" s="50"/>
      <c r="G36" s="55"/>
      <c r="H36" s="50"/>
      <c r="I36" s="55"/>
      <c r="J36" s="50"/>
      <c r="K36" s="55"/>
      <c r="L36" s="50">
        <f t="shared" si="7"/>
        <v>1976.78</v>
      </c>
      <c r="M36" s="55">
        <v>2</v>
      </c>
      <c r="N36" s="53">
        <f t="shared" si="5"/>
        <v>1976.78</v>
      </c>
      <c r="O36" s="54">
        <f t="shared" si="5"/>
        <v>2</v>
      </c>
    </row>
    <row r="37" spans="1:15" x14ac:dyDescent="0.3">
      <c r="A37" s="45" t="str">
        <f>[1]orcamento!A37</f>
        <v>2.5.2</v>
      </c>
      <c r="B37" s="46" t="str">
        <f>[1]orcamento!D37</f>
        <v>ENSAIO DE TEMPERATURA INICIO ESPALHAMENTO</v>
      </c>
      <c r="C37" s="47">
        <f>[1]orcamento!F37</f>
        <v>4</v>
      </c>
      <c r="D37" s="48" t="str">
        <f>[1]orcamento!E37</f>
        <v>UN</v>
      </c>
      <c r="E37" s="49">
        <f>[1]orcamento!K37</f>
        <v>89.71</v>
      </c>
      <c r="F37" s="50"/>
      <c r="G37" s="55"/>
      <c r="H37" s="50"/>
      <c r="I37" s="55"/>
      <c r="J37" s="50"/>
      <c r="K37" s="55"/>
      <c r="L37" s="50">
        <f t="shared" si="7"/>
        <v>358.84</v>
      </c>
      <c r="M37" s="55">
        <v>4</v>
      </c>
      <c r="N37" s="53">
        <f t="shared" si="5"/>
        <v>358.84</v>
      </c>
      <c r="O37" s="54">
        <f t="shared" si="5"/>
        <v>4</v>
      </c>
    </row>
    <row r="38" spans="1:15" x14ac:dyDescent="0.3">
      <c r="A38" s="45" t="str">
        <f>[1]orcamento!A38</f>
        <v>2.5.3</v>
      </c>
      <c r="B38" s="46" t="str">
        <f>[1]orcamento!D38</f>
        <v>ENSAIO DE COMPRESSÃO</v>
      </c>
      <c r="C38" s="47">
        <f>[1]orcamento!F38</f>
        <v>2</v>
      </c>
      <c r="D38" s="48" t="str">
        <f>[1]orcamento!E38</f>
        <v>UN</v>
      </c>
      <c r="E38" s="49">
        <f>[1]orcamento!K38</f>
        <v>157.28</v>
      </c>
      <c r="F38" s="50"/>
      <c r="G38" s="55"/>
      <c r="H38" s="50"/>
      <c r="I38" s="55"/>
      <c r="J38" s="50"/>
      <c r="K38" s="55"/>
      <c r="L38" s="50">
        <f t="shared" si="7"/>
        <v>314.56</v>
      </c>
      <c r="M38" s="55">
        <v>2</v>
      </c>
      <c r="N38" s="53">
        <f t="shared" si="5"/>
        <v>314.56</v>
      </c>
      <c r="O38" s="54">
        <f t="shared" si="5"/>
        <v>2</v>
      </c>
    </row>
    <row r="39" spans="1:15" x14ac:dyDescent="0.3">
      <c r="A39" s="45" t="str">
        <f>[1]orcamento!A39</f>
        <v>2.6</v>
      </c>
      <c r="B39" s="46" t="str">
        <f>[1]orcamento!D39</f>
        <v>COLETA DE ENSAIOS</v>
      </c>
      <c r="C39" s="47"/>
      <c r="D39" s="48"/>
      <c r="E39" s="49"/>
      <c r="F39" s="50"/>
      <c r="G39" s="55"/>
      <c r="H39" s="50"/>
      <c r="I39" s="55"/>
      <c r="J39" s="50"/>
      <c r="K39" s="55"/>
      <c r="L39" s="50"/>
      <c r="M39" s="55"/>
      <c r="N39" s="53"/>
      <c r="O39" s="54"/>
    </row>
    <row r="40" spans="1:15" x14ac:dyDescent="0.3">
      <c r="A40" s="45" t="str">
        <f>[1]orcamento!A40</f>
        <v>2.6.1</v>
      </c>
      <c r="B40" s="46" t="str">
        <f>[1]orcamento!D40</f>
        <v>COLETA CONJUNTO DE AMOSTRAS</v>
      </c>
      <c r="C40" s="47">
        <f>[1]orcamento!F40</f>
        <v>9</v>
      </c>
      <c r="D40" s="48" t="str">
        <f>[1]orcamento!E40</f>
        <v>UN</v>
      </c>
      <c r="E40" s="49">
        <f>[1]orcamento!K40</f>
        <v>71.3</v>
      </c>
      <c r="F40" s="50">
        <f t="shared" ref="F40:H40" si="8">ROUND($E40*G40,2)</f>
        <v>213.9</v>
      </c>
      <c r="G40" s="55">
        <v>3</v>
      </c>
      <c r="H40" s="50">
        <f t="shared" si="8"/>
        <v>213.9</v>
      </c>
      <c r="I40" s="55">
        <v>3</v>
      </c>
      <c r="J40" s="50"/>
      <c r="K40" s="55"/>
      <c r="L40" s="50">
        <f t="shared" si="7"/>
        <v>213.9</v>
      </c>
      <c r="M40" s="55">
        <v>3</v>
      </c>
      <c r="N40" s="53">
        <f t="shared" ref="N40:O40" si="9">F40+H40+J40+L40</f>
        <v>641.70000000000005</v>
      </c>
      <c r="O40" s="54">
        <f t="shared" si="9"/>
        <v>9</v>
      </c>
    </row>
    <row r="41" spans="1:15" x14ac:dyDescent="0.3">
      <c r="A41" s="37">
        <f>[1]orcamento!A41</f>
        <v>3</v>
      </c>
      <c r="B41" s="38" t="str">
        <f>[1]orcamento!D41</f>
        <v>LOCAÇÕES NO CANTEIRO</v>
      </c>
      <c r="C41" s="39"/>
      <c r="D41" s="40"/>
      <c r="E41" s="41"/>
      <c r="F41" s="42"/>
      <c r="G41" s="43"/>
      <c r="H41" s="42"/>
      <c r="I41" s="43"/>
      <c r="J41" s="42"/>
      <c r="K41" s="43"/>
      <c r="L41" s="42"/>
      <c r="M41" s="43"/>
      <c r="N41" s="53"/>
      <c r="O41" s="54"/>
    </row>
    <row r="42" spans="1:15" ht="41.4" x14ac:dyDescent="0.3">
      <c r="A42" s="45" t="str">
        <f>[1]orcamento!A42</f>
        <v>3.1</v>
      </c>
      <c r="B42" s="46" t="str">
        <f>[1]orcamento!D42</f>
        <v>LOCACAO DE CONTAINER 2,30 X 6,00 M, ALT. 2,50 M, PARA ESCRITORIO, SEM DIVISORIAS INTERNAS E SEM SANITARIO (NAO INCLUI MOBILIZACAO/DESMOBILIZACAO)</v>
      </c>
      <c r="C42" s="47">
        <f>[1]orcamento!F42</f>
        <v>4</v>
      </c>
      <c r="D42" s="48" t="str">
        <f>[1]orcamento!E42</f>
        <v>MES</v>
      </c>
      <c r="E42" s="49">
        <f>[1]orcamento!K42</f>
        <v>1062.4100000000001</v>
      </c>
      <c r="F42" s="50">
        <f>ROUND($E42*G42,2)</f>
        <v>1062.4100000000001</v>
      </c>
      <c r="G42" s="55">
        <v>1</v>
      </c>
      <c r="H42" s="50">
        <f>ROUND($E42*I42,2)</f>
        <v>1062.4100000000001</v>
      </c>
      <c r="I42" s="55">
        <v>1</v>
      </c>
      <c r="J42" s="50">
        <f>ROUND($E42*K42,2)</f>
        <v>1062.4100000000001</v>
      </c>
      <c r="K42" s="55">
        <v>1</v>
      </c>
      <c r="L42" s="50">
        <f t="shared" ref="L42:L43" si="10">ROUND(C42*E42-(F42+H42+J42),2)</f>
        <v>1062.4100000000001</v>
      </c>
      <c r="M42" s="55">
        <v>1</v>
      </c>
      <c r="N42" s="53">
        <f t="shared" ref="N42:O43" si="11">F42+H42+J42+L42</f>
        <v>4249.6400000000003</v>
      </c>
      <c r="O42" s="54">
        <f t="shared" si="11"/>
        <v>4</v>
      </c>
    </row>
    <row r="43" spans="1:15" ht="27.6" x14ac:dyDescent="0.3">
      <c r="A43" s="45" t="str">
        <f>[1]orcamento!A43</f>
        <v>3.2</v>
      </c>
      <c r="B43" s="46" t="str">
        <f>[1]orcamento!D43</f>
        <v>LOCAÇÃO DE BANHEIRO QUÍMICO INDIVIDUAL, INCLUSO TRANSPORTE, LIMPEZA E REPOSIÇÃO DE PAPEL HIGIENICO</v>
      </c>
      <c r="C43" s="47">
        <f>[1]orcamento!F43</f>
        <v>4</v>
      </c>
      <c r="D43" s="48" t="str">
        <f>[1]orcamento!E43</f>
        <v>MES</v>
      </c>
      <c r="E43" s="49">
        <f>[1]orcamento!K43</f>
        <v>1859.98</v>
      </c>
      <c r="F43" s="50">
        <f>ROUND($E43*G43,2)</f>
        <v>1859.98</v>
      </c>
      <c r="G43" s="55">
        <v>1</v>
      </c>
      <c r="H43" s="50">
        <f>ROUND($E43*I43,2)</f>
        <v>1859.98</v>
      </c>
      <c r="I43" s="55">
        <v>1</v>
      </c>
      <c r="J43" s="50">
        <f>ROUND($E43*K43,2)</f>
        <v>1859.98</v>
      </c>
      <c r="K43" s="55">
        <v>1</v>
      </c>
      <c r="L43" s="50">
        <f t="shared" si="10"/>
        <v>1859.98</v>
      </c>
      <c r="M43" s="55">
        <v>1</v>
      </c>
      <c r="N43" s="53">
        <f t="shared" si="11"/>
        <v>7439.92</v>
      </c>
      <c r="O43" s="54">
        <f t="shared" si="11"/>
        <v>4</v>
      </c>
    </row>
    <row r="44" spans="1:15" x14ac:dyDescent="0.3">
      <c r="A44" s="37">
        <f>[1]orcamento!A44</f>
        <v>4</v>
      </c>
      <c r="B44" s="38" t="str">
        <f>[1]orcamento!D44</f>
        <v>MOBILIZAÇÃO/DESMOBILIZAÇÃO</v>
      </c>
      <c r="C44" s="39"/>
      <c r="D44" s="40"/>
      <c r="E44" s="41"/>
      <c r="F44" s="42"/>
      <c r="G44" s="43"/>
      <c r="H44" s="42"/>
      <c r="I44" s="43"/>
      <c r="J44" s="42"/>
      <c r="K44" s="43"/>
      <c r="L44" s="42"/>
      <c r="M44" s="43"/>
      <c r="N44" s="53"/>
      <c r="O44" s="54"/>
    </row>
    <row r="45" spans="1:15" x14ac:dyDescent="0.3">
      <c r="A45" s="45" t="str">
        <f>[1]orcamento!A45</f>
        <v>4.1</v>
      </c>
      <c r="B45" s="46" t="str">
        <f>[1]orcamento!D45</f>
        <v>MOBILIZAÇÃO EQUIPAMENTOS AUTOPROPELIDOS E LEVES</v>
      </c>
      <c r="C45" s="47">
        <f>[1]orcamento!F45</f>
        <v>1</v>
      </c>
      <c r="D45" s="48" t="str">
        <f>[1]orcamento!E45</f>
        <v>UN</v>
      </c>
      <c r="E45" s="49">
        <f>[1]orcamento!K45</f>
        <v>4261.45</v>
      </c>
      <c r="F45" s="50">
        <f>ROUND($E45*G45,2)</f>
        <v>4261.45</v>
      </c>
      <c r="G45" s="55">
        <f t="shared" ref="G45:G47" si="12">C45</f>
        <v>1</v>
      </c>
      <c r="H45" s="50"/>
      <c r="I45" s="55"/>
      <c r="J45" s="56"/>
      <c r="K45" s="55"/>
      <c r="L45" s="56"/>
      <c r="M45" s="55"/>
      <c r="N45" s="53">
        <f t="shared" ref="N45:O47" si="13">F45+H45+J45+L45</f>
        <v>4261.45</v>
      </c>
      <c r="O45" s="54">
        <f t="shared" si="13"/>
        <v>1</v>
      </c>
    </row>
    <row r="46" spans="1:15" x14ac:dyDescent="0.3">
      <c r="A46" s="45" t="str">
        <f>[1]orcamento!A46</f>
        <v>4.2</v>
      </c>
      <c r="B46" s="46" t="str">
        <f>[1]orcamento!D46</f>
        <v>FRETE CONTAINER</v>
      </c>
      <c r="C46" s="47">
        <f>[1]orcamento!F46</f>
        <v>1</v>
      </c>
      <c r="D46" s="48" t="str">
        <f>[1]orcamento!E46</f>
        <v>UN</v>
      </c>
      <c r="E46" s="49">
        <f>[1]orcamento!K46</f>
        <v>780.95</v>
      </c>
      <c r="F46" s="50">
        <f>ROUND($E46*G46,2)</f>
        <v>780.95</v>
      </c>
      <c r="G46" s="55">
        <f t="shared" si="12"/>
        <v>1</v>
      </c>
      <c r="H46" s="50"/>
      <c r="I46" s="55"/>
      <c r="J46" s="56"/>
      <c r="K46" s="55"/>
      <c r="L46" s="56"/>
      <c r="M46" s="55"/>
      <c r="N46" s="53">
        <f t="shared" si="13"/>
        <v>780.95</v>
      </c>
      <c r="O46" s="54">
        <f t="shared" si="13"/>
        <v>1</v>
      </c>
    </row>
    <row r="47" spans="1:15" ht="27.6" x14ac:dyDescent="0.3">
      <c r="A47" s="45" t="str">
        <f>[1]orcamento!A47</f>
        <v>4.3</v>
      </c>
      <c r="B47" s="46" t="str">
        <f>[1]orcamento!D47</f>
        <v>INSTALAÇÃO E DESINSTALAÇÃO MECANIZADA DE CONTÊINER OU MÓDULO HABITÁVEL DE USOS DIVERSOS. AF_03/2024</v>
      </c>
      <c r="C47" s="47">
        <f>[1]orcamento!F47</f>
        <v>1</v>
      </c>
      <c r="D47" s="48" t="str">
        <f>[1]orcamento!E47</f>
        <v>UN</v>
      </c>
      <c r="E47" s="49">
        <f>[1]orcamento!K47</f>
        <v>162.83999999999997</v>
      </c>
      <c r="F47" s="50">
        <f>ROUND($E47*G47,2)</f>
        <v>162.84</v>
      </c>
      <c r="G47" s="55">
        <f t="shared" si="12"/>
        <v>1</v>
      </c>
      <c r="H47" s="50"/>
      <c r="I47" s="55"/>
      <c r="J47" s="56"/>
      <c r="K47" s="55"/>
      <c r="L47" s="56"/>
      <c r="M47" s="55"/>
      <c r="N47" s="53">
        <f t="shared" si="13"/>
        <v>162.84</v>
      </c>
      <c r="O47" s="54">
        <f t="shared" si="13"/>
        <v>1</v>
      </c>
    </row>
    <row r="48" spans="1:15" x14ac:dyDescent="0.3">
      <c r="A48" s="37">
        <f>[1]orcamento!A48</f>
        <v>5</v>
      </c>
      <c r="B48" s="38" t="str">
        <f>[1]orcamento!D48</f>
        <v>SINALIZAÇÃO DE OBRAS</v>
      </c>
      <c r="C48" s="39"/>
      <c r="D48" s="40"/>
      <c r="E48" s="41"/>
      <c r="F48" s="42"/>
      <c r="G48" s="43"/>
      <c r="H48" s="42"/>
      <c r="I48" s="43"/>
      <c r="J48" s="42"/>
      <c r="K48" s="43"/>
      <c r="L48" s="42"/>
      <c r="M48" s="43"/>
      <c r="N48" s="53"/>
      <c r="O48" s="54"/>
    </row>
    <row r="49" spans="1:15" ht="27.6" x14ac:dyDescent="0.3">
      <c r="A49" s="45" t="str">
        <f>[1]orcamento!A49</f>
        <v>5.1</v>
      </c>
      <c r="B49" s="46" t="str">
        <f>[1]orcamento!D49</f>
        <v>CONE DE SINALIZACAO EM PVC FLEXIVEL, H = 70 / 76 CM - FORNECIMENTO E INSTALAÇÃO</v>
      </c>
      <c r="C49" s="47">
        <f>[1]orcamento!F49</f>
        <v>9</v>
      </c>
      <c r="D49" s="48" t="str">
        <f>[1]orcamento!E49</f>
        <v>UN</v>
      </c>
      <c r="E49" s="49">
        <f>[1]orcamento!K49</f>
        <v>156.37</v>
      </c>
      <c r="F49" s="50">
        <f>ROUND($E49*G49,2)</f>
        <v>1407.33</v>
      </c>
      <c r="G49" s="55">
        <f t="shared" ref="G49:G52" si="14">C49</f>
        <v>9</v>
      </c>
      <c r="H49" s="50"/>
      <c r="I49" s="55"/>
      <c r="J49" s="56"/>
      <c r="K49" s="55"/>
      <c r="L49" s="56"/>
      <c r="M49" s="55"/>
      <c r="N49" s="53">
        <f t="shared" ref="N49:O52" si="15">F49+H49+J49+L49</f>
        <v>1407.33</v>
      </c>
      <c r="O49" s="54">
        <f t="shared" si="15"/>
        <v>9</v>
      </c>
    </row>
    <row r="50" spans="1:15" x14ac:dyDescent="0.3">
      <c r="A50" s="45" t="str">
        <f>[1]orcamento!A50</f>
        <v>5.2</v>
      </c>
      <c r="B50" s="46" t="str">
        <f>[1]orcamento!D50</f>
        <v>TELA TAPUME LARANJA - FORNECIMENTO E INSTALAÇÃO COM MADEIRA</v>
      </c>
      <c r="C50" s="47">
        <f>[1]orcamento!F50</f>
        <v>300</v>
      </c>
      <c r="D50" s="48" t="str">
        <f>[1]orcamento!E50</f>
        <v>M</v>
      </c>
      <c r="E50" s="49">
        <f>[1]orcamento!K50</f>
        <v>23.14</v>
      </c>
      <c r="F50" s="50">
        <f>ROUND($E50*G50,2)</f>
        <v>4628</v>
      </c>
      <c r="G50" s="55">
        <v>200</v>
      </c>
      <c r="H50" s="50"/>
      <c r="I50" s="55"/>
      <c r="J50" s="50">
        <f>ROUND($E50*K50,2)</f>
        <v>2314</v>
      </c>
      <c r="K50" s="55">
        <v>100</v>
      </c>
      <c r="L50" s="56"/>
      <c r="M50" s="55"/>
      <c r="N50" s="53">
        <f t="shared" si="15"/>
        <v>6942</v>
      </c>
      <c r="O50" s="54">
        <f t="shared" si="15"/>
        <v>300</v>
      </c>
    </row>
    <row r="51" spans="1:15" x14ac:dyDescent="0.3">
      <c r="A51" s="45" t="str">
        <f>[1]orcamento!A51</f>
        <v>5.3</v>
      </c>
      <c r="B51" s="46" t="str">
        <f>[1]orcamento!D51</f>
        <v>BALIZADOR REFLETIVO - FORNECIMENTO E MANUTENÇÃO</v>
      </c>
      <c r="C51" s="47">
        <f>[1]orcamento!F51</f>
        <v>9</v>
      </c>
      <c r="D51" s="48" t="str">
        <f>[1]orcamento!E51</f>
        <v>UN</v>
      </c>
      <c r="E51" s="49">
        <f>[1]orcamento!K51</f>
        <v>253.89000000000001</v>
      </c>
      <c r="F51" s="50">
        <f>ROUND($E51*G51,2)</f>
        <v>2285.0100000000002</v>
      </c>
      <c r="G51" s="55">
        <f t="shared" si="14"/>
        <v>9</v>
      </c>
      <c r="H51" s="50"/>
      <c r="I51" s="55"/>
      <c r="J51" s="56"/>
      <c r="K51" s="55"/>
      <c r="L51" s="56"/>
      <c r="M51" s="55"/>
      <c r="N51" s="53">
        <f t="shared" si="15"/>
        <v>2285.0100000000002</v>
      </c>
      <c r="O51" s="54">
        <f t="shared" si="15"/>
        <v>9</v>
      </c>
    </row>
    <row r="52" spans="1:15" ht="27.6" x14ac:dyDescent="0.3">
      <c r="A52" s="45" t="str">
        <f>[1]orcamento!A52</f>
        <v>5.4</v>
      </c>
      <c r="B52" s="46" t="str">
        <f>[1]orcamento!D52</f>
        <v>PASSADICOS C/ TÁBUAS DE MADEIRA P/ PEDESTRES - FORNEC., INST. E DESLOCAMENTOS AO LONGO DA OBRA</v>
      </c>
      <c r="C52" s="47">
        <f>[1]orcamento!F52</f>
        <v>20</v>
      </c>
      <c r="D52" s="48" t="str">
        <f>[1]orcamento!E52</f>
        <v>M2</v>
      </c>
      <c r="E52" s="49">
        <f>[1]orcamento!K52</f>
        <v>119.75</v>
      </c>
      <c r="F52" s="50">
        <f>ROUND($E52*G52,2)</f>
        <v>2395</v>
      </c>
      <c r="G52" s="55">
        <f t="shared" si="14"/>
        <v>20</v>
      </c>
      <c r="H52" s="50"/>
      <c r="I52" s="55"/>
      <c r="J52" s="56"/>
      <c r="K52" s="55"/>
      <c r="L52" s="56"/>
      <c r="M52" s="55"/>
      <c r="N52" s="53">
        <f t="shared" si="15"/>
        <v>2395</v>
      </c>
      <c r="O52" s="54">
        <f t="shared" si="15"/>
        <v>20</v>
      </c>
    </row>
    <row r="53" spans="1:15" x14ac:dyDescent="0.3">
      <c r="A53" s="57">
        <f>[1]orcamento!A53</f>
        <v>6</v>
      </c>
      <c r="B53" s="38" t="str">
        <f>[1]orcamento!D53</f>
        <v>CANTEIRO DE OBRAS</v>
      </c>
      <c r="C53" s="39"/>
      <c r="D53" s="40"/>
      <c r="E53" s="41"/>
      <c r="F53" s="42"/>
      <c r="G53" s="43"/>
      <c r="H53" s="42"/>
      <c r="I53" s="43"/>
      <c r="J53" s="42"/>
      <c r="K53" s="43"/>
      <c r="L53" s="42"/>
      <c r="M53" s="43"/>
      <c r="N53" s="53"/>
      <c r="O53" s="54"/>
    </row>
    <row r="54" spans="1:15" ht="27.6" x14ac:dyDescent="0.3">
      <c r="A54" s="45" t="str">
        <f>[1]orcamento!A54</f>
        <v>6.1</v>
      </c>
      <c r="B54" s="46" t="str">
        <f>[1]orcamento!D54</f>
        <v>FORNECIMENTO E INSTALAÇÃO DE PLACA DE OBRA COM CHAPA GALVANIZADA E ESTRUTURA DE MADEIRA. AF_03/2022_PS</v>
      </c>
      <c r="C54" s="47">
        <f>[1]orcamento!F54</f>
        <v>6.96</v>
      </c>
      <c r="D54" s="48" t="str">
        <f>[1]orcamento!E54</f>
        <v>M2</v>
      </c>
      <c r="E54" s="49">
        <f>[1]orcamento!K54</f>
        <v>617.16000000000008</v>
      </c>
      <c r="F54" s="50">
        <f t="shared" ref="F54:F88" si="16">ROUND($E54*G54,2)</f>
        <v>4295.43</v>
      </c>
      <c r="G54" s="55">
        <f t="shared" ref="G54:G88" si="17">C54</f>
        <v>6.96</v>
      </c>
      <c r="H54" s="50"/>
      <c r="I54" s="55"/>
      <c r="J54" s="56"/>
      <c r="K54" s="55"/>
      <c r="L54" s="56"/>
      <c r="M54" s="55"/>
      <c r="N54" s="53">
        <f t="shared" ref="N54:O69" si="18">F54+H54+J54+L54</f>
        <v>4295.43</v>
      </c>
      <c r="O54" s="54">
        <f t="shared" si="18"/>
        <v>6.96</v>
      </c>
    </row>
    <row r="55" spans="1:15" ht="27.6" x14ac:dyDescent="0.3">
      <c r="A55" s="45" t="str">
        <f>[1]orcamento!A55</f>
        <v>6.2</v>
      </c>
      <c r="B55" s="46" t="str">
        <f>[1]orcamento!D55</f>
        <v>EXTINTOR DE INCÊNDIO PORTÁTIL COM CARGA DE ÁGUA PRESSURIZADA DE 10 L, CLASSE A - FORNECIMENTO E INSTALAÇÃO. AF_01/2026_PE</v>
      </c>
      <c r="C55" s="47">
        <f>[1]orcamento!F55</f>
        <v>1</v>
      </c>
      <c r="D55" s="48" t="str">
        <f>[1]orcamento!E55</f>
        <v>UN</v>
      </c>
      <c r="E55" s="49">
        <f>[1]orcamento!K55</f>
        <v>279.63</v>
      </c>
      <c r="F55" s="50">
        <f t="shared" si="16"/>
        <v>279.63</v>
      </c>
      <c r="G55" s="55">
        <f t="shared" si="17"/>
        <v>1</v>
      </c>
      <c r="H55" s="50"/>
      <c r="I55" s="55"/>
      <c r="J55" s="56"/>
      <c r="K55" s="55"/>
      <c r="L55" s="56"/>
      <c r="M55" s="55"/>
      <c r="N55" s="53">
        <f t="shared" si="18"/>
        <v>279.63</v>
      </c>
      <c r="O55" s="54">
        <f t="shared" si="18"/>
        <v>1</v>
      </c>
    </row>
    <row r="56" spans="1:15" ht="27.6" x14ac:dyDescent="0.3">
      <c r="A56" s="45" t="str">
        <f>[1]orcamento!A56</f>
        <v>6.3</v>
      </c>
      <c r="B56" s="46" t="str">
        <f>[1]orcamento!D56</f>
        <v>EXTINTOR DE INCÊNDIO PORTÁTIL COM CARGA DE PQS DE 8 KG, CLASSE BC - FORNECIMENTO E INSTALAÇÃO. AF_01/2026_PE</v>
      </c>
      <c r="C56" s="47">
        <f>[1]orcamento!F56</f>
        <v>1</v>
      </c>
      <c r="D56" s="48" t="str">
        <f>[1]orcamento!E56</f>
        <v>UN</v>
      </c>
      <c r="E56" s="49">
        <f>[1]orcamento!K56</f>
        <v>369.34000000000003</v>
      </c>
      <c r="F56" s="50">
        <f t="shared" si="16"/>
        <v>369.34</v>
      </c>
      <c r="G56" s="55">
        <f t="shared" si="17"/>
        <v>1</v>
      </c>
      <c r="H56" s="50"/>
      <c r="I56" s="55"/>
      <c r="J56" s="56"/>
      <c r="K56" s="55"/>
      <c r="L56" s="56"/>
      <c r="M56" s="55"/>
      <c r="N56" s="53">
        <f t="shared" si="18"/>
        <v>369.34</v>
      </c>
      <c r="O56" s="54">
        <f t="shared" si="18"/>
        <v>1</v>
      </c>
    </row>
    <row r="57" spans="1:15" ht="41.4" x14ac:dyDescent="0.3">
      <c r="A57" s="45" t="str">
        <f>[1]orcamento!A57</f>
        <v>6.4</v>
      </c>
      <c r="B57" s="46" t="str">
        <f>[1]orcamento!D57</f>
        <v>LIMPEZA MECANIZADA DE CAMADA VEGETAL, VEGETAÇÃO E PEQUENAS ÁRVORES (DIÂMETRO DE TRONCO MENOR QUE 0,20 M), COM TRATOR DE ESTEIRAS. AF_03/2024</v>
      </c>
      <c r="C57" s="47">
        <f>[1]orcamento!F57</f>
        <v>165</v>
      </c>
      <c r="D57" s="48" t="str">
        <f>[1]orcamento!E57</f>
        <v>M2</v>
      </c>
      <c r="E57" s="49">
        <f>[1]orcamento!K57</f>
        <v>0.87</v>
      </c>
      <c r="F57" s="50">
        <f t="shared" si="16"/>
        <v>143.55000000000001</v>
      </c>
      <c r="G57" s="55">
        <f t="shared" si="17"/>
        <v>165</v>
      </c>
      <c r="H57" s="50"/>
      <c r="I57" s="55"/>
      <c r="J57" s="56"/>
      <c r="K57" s="55"/>
      <c r="L57" s="56"/>
      <c r="M57" s="55"/>
      <c r="N57" s="53">
        <f t="shared" si="18"/>
        <v>143.55000000000001</v>
      </c>
      <c r="O57" s="54">
        <f t="shared" si="18"/>
        <v>165</v>
      </c>
    </row>
    <row r="58" spans="1:15" ht="41.4" x14ac:dyDescent="0.3">
      <c r="A58" s="45" t="str">
        <f>[1]orcamento!A58</f>
        <v>6.5</v>
      </c>
      <c r="B58" s="46" t="str">
        <f>[1]orcamento!D58</f>
        <v>FORNECIMENTO DE ENERGIA PARA INÍCIO DE INSTALAÇÃO DE CANTEIRO POR MEIO DE GRUPO GERADOR REBOCÁVEL, POTÊNCIA 66 KVA, MOTOR A DIESEL</v>
      </c>
      <c r="C58" s="47">
        <f>[1]orcamento!F58</f>
        <v>1</v>
      </c>
      <c r="D58" s="48" t="str">
        <f>[1]orcamento!E58</f>
        <v>UN</v>
      </c>
      <c r="E58" s="49">
        <f>[1]orcamento!K58</f>
        <v>2056.5</v>
      </c>
      <c r="F58" s="50">
        <f t="shared" si="16"/>
        <v>2056.5</v>
      </c>
      <c r="G58" s="55">
        <f t="shared" si="17"/>
        <v>1</v>
      </c>
      <c r="H58" s="50"/>
      <c r="I58" s="55"/>
      <c r="J58" s="56"/>
      <c r="K58" s="55"/>
      <c r="L58" s="56"/>
      <c r="M58" s="55"/>
      <c r="N58" s="53">
        <f t="shared" si="18"/>
        <v>2056.5</v>
      </c>
      <c r="O58" s="54">
        <f t="shared" si="18"/>
        <v>1</v>
      </c>
    </row>
    <row r="59" spans="1:15" ht="55.2" x14ac:dyDescent="0.3">
      <c r="A59" s="45" t="str">
        <f>[1]orcamento!A59</f>
        <v>6.7</v>
      </c>
      <c r="B59" s="46" t="str">
        <f>[1]orcamento!D59</f>
        <v>ASSENTAMENTO DE POSTE DE CONCRETO COM COMPRIMENTO NOMINAL DE 10 M, CARGA NOMINAL DE 300 DAN, ENGASTAMENTO BASE CONCRETADA COM 1 M DE CONCRETO E 0,6 M DE SOLO (NÃO INCLUI FORNECIMENTO). AF_04/2025</v>
      </c>
      <c r="C59" s="47">
        <f>[1]orcamento!F59</f>
        <v>1</v>
      </c>
      <c r="D59" s="48" t="str">
        <f>[1]orcamento!E59</f>
        <v>UN</v>
      </c>
      <c r="E59" s="49">
        <f>[1]orcamento!K59</f>
        <v>1017.48</v>
      </c>
      <c r="F59" s="50">
        <f t="shared" si="16"/>
        <v>1017.48</v>
      </c>
      <c r="G59" s="55">
        <f t="shared" si="17"/>
        <v>1</v>
      </c>
      <c r="H59" s="50"/>
      <c r="I59" s="55"/>
      <c r="J59" s="56"/>
      <c r="K59" s="55"/>
      <c r="L59" s="56"/>
      <c r="M59" s="55"/>
      <c r="N59" s="53">
        <f t="shared" si="18"/>
        <v>1017.48</v>
      </c>
      <c r="O59" s="54">
        <f t="shared" si="18"/>
        <v>1</v>
      </c>
    </row>
    <row r="60" spans="1:15" ht="27.6" x14ac:dyDescent="0.3">
      <c r="A60" s="45" t="str">
        <f>[1]orcamento!A60</f>
        <v>6.8</v>
      </c>
      <c r="B60" s="46" t="str">
        <f>[1]orcamento!D60</f>
        <v>POSTE DE CONCRETO ARMADO DE SECAO CIRCULAR, EXTENSAO DE 10,00 M, RESISTENCIA DE 150 A 200 DAN, TIPO C-14</v>
      </c>
      <c r="C60" s="47">
        <f>[1]orcamento!F60</f>
        <v>1</v>
      </c>
      <c r="D60" s="48" t="str">
        <f>[1]orcamento!E60</f>
        <v>UN</v>
      </c>
      <c r="E60" s="49">
        <f>[1]orcamento!K60</f>
        <v>1793.35</v>
      </c>
      <c r="F60" s="50">
        <f t="shared" si="16"/>
        <v>1793.35</v>
      </c>
      <c r="G60" s="55">
        <f t="shared" si="17"/>
        <v>1</v>
      </c>
      <c r="H60" s="50"/>
      <c r="I60" s="55"/>
      <c r="J60" s="56"/>
      <c r="K60" s="55"/>
      <c r="L60" s="56"/>
      <c r="M60" s="55"/>
      <c r="N60" s="53">
        <f t="shared" si="18"/>
        <v>1793.35</v>
      </c>
      <c r="O60" s="54">
        <f t="shared" si="18"/>
        <v>1</v>
      </c>
    </row>
    <row r="61" spans="1:15" ht="41.4" x14ac:dyDescent="0.3">
      <c r="A61" s="45" t="str">
        <f>[1]orcamento!A61</f>
        <v>6.9</v>
      </c>
      <c r="B61" s="46" t="str">
        <f>[1]orcamento!D61</f>
        <v>ENTRADA DE ENERGIA ELÉTRICA, AÉREA, BIFÁSICA, COM CAIXA DE SOBREPOR, CABO DE 10 MM2 E DISJUNTOR DIN 50A (NÃO INCLUSO O POSTE DE CONCRETO). AF_12/2025</v>
      </c>
      <c r="C61" s="47">
        <f>[1]orcamento!F61</f>
        <v>1</v>
      </c>
      <c r="D61" s="48" t="str">
        <f>[1]orcamento!E61</f>
        <v>UN</v>
      </c>
      <c r="E61" s="49">
        <f>[1]orcamento!K61</f>
        <v>2495.25</v>
      </c>
      <c r="F61" s="50">
        <f t="shared" si="16"/>
        <v>2495.25</v>
      </c>
      <c r="G61" s="55">
        <f t="shared" si="17"/>
        <v>1</v>
      </c>
      <c r="H61" s="50"/>
      <c r="I61" s="55"/>
      <c r="J61" s="56"/>
      <c r="K61" s="55"/>
      <c r="L61" s="56"/>
      <c r="M61" s="55"/>
      <c r="N61" s="53">
        <f t="shared" si="18"/>
        <v>2495.25</v>
      </c>
      <c r="O61" s="54">
        <f t="shared" si="18"/>
        <v>1</v>
      </c>
    </row>
    <row r="62" spans="1:15" ht="27.6" x14ac:dyDescent="0.3">
      <c r="A62" s="45" t="str">
        <f>[1]orcamento!A62</f>
        <v>6.10</v>
      </c>
      <c r="B62" s="46" t="str">
        <f>[1]orcamento!D62</f>
        <v>CABO DE COBRE FLEXÍVEL ISOLADO, 10 MM², ANTI-CHAMA 0,6/1,0 KV, PARA CIRCUITOS TERMINAIS - FORNECIMENTO E INSTALAÇÃO. AF_03/2023</v>
      </c>
      <c r="C62" s="47">
        <f>[1]orcamento!F62</f>
        <v>180</v>
      </c>
      <c r="D62" s="48" t="str">
        <f>[1]orcamento!E62</f>
        <v>M</v>
      </c>
      <c r="E62" s="49">
        <f>[1]orcamento!K62</f>
        <v>23.130000000000003</v>
      </c>
      <c r="F62" s="50">
        <f t="shared" si="16"/>
        <v>4163.3999999999996</v>
      </c>
      <c r="G62" s="55">
        <f t="shared" si="17"/>
        <v>180</v>
      </c>
      <c r="H62" s="50"/>
      <c r="I62" s="55"/>
      <c r="J62" s="56"/>
      <c r="K62" s="55"/>
      <c r="L62" s="56"/>
      <c r="M62" s="55"/>
      <c r="N62" s="53">
        <f t="shared" si="18"/>
        <v>4163.3999999999996</v>
      </c>
      <c r="O62" s="54">
        <f t="shared" si="18"/>
        <v>180</v>
      </c>
    </row>
    <row r="63" spans="1:15" ht="27.6" x14ac:dyDescent="0.3">
      <c r="A63" s="45" t="str">
        <f>[1]orcamento!A63</f>
        <v>6.11</v>
      </c>
      <c r="B63" s="46" t="str">
        <f>[1]orcamento!D63</f>
        <v>CABO DE COBRE FLEXÍVEL ISOLADO, 4 MM², ANTI-CHAMA 0,6/1,0 KV, PARA CIRCUITOS TERMINAIS - FORNECIMENTO E INSTALAÇÃO. AF_03/2023</v>
      </c>
      <c r="C63" s="47">
        <f>[1]orcamento!F63</f>
        <v>15</v>
      </c>
      <c r="D63" s="48" t="str">
        <f>[1]orcamento!E63</f>
        <v>M</v>
      </c>
      <c r="E63" s="49">
        <f>[1]orcamento!K63</f>
        <v>10.27</v>
      </c>
      <c r="F63" s="50">
        <f t="shared" si="16"/>
        <v>154.05000000000001</v>
      </c>
      <c r="G63" s="55">
        <f t="shared" si="17"/>
        <v>15</v>
      </c>
      <c r="H63" s="50"/>
      <c r="I63" s="55"/>
      <c r="J63" s="56"/>
      <c r="K63" s="55"/>
      <c r="L63" s="56"/>
      <c r="M63" s="55"/>
      <c r="N63" s="53">
        <f t="shared" si="18"/>
        <v>154.05000000000001</v>
      </c>
      <c r="O63" s="54">
        <f t="shared" si="18"/>
        <v>15</v>
      </c>
    </row>
    <row r="64" spans="1:15" ht="27.6" x14ac:dyDescent="0.3">
      <c r="A64" s="45" t="str">
        <f>[1]orcamento!A64</f>
        <v>6.12</v>
      </c>
      <c r="B64" s="46" t="str">
        <f>[1]orcamento!D64</f>
        <v>CABO DE COBRE FLEXÍVEL ISOLADO, 2,5 MM², ANTI-CHAMA 0,6/1,0 KV, PARA CIRCUITOS TERMINAIS - FORNECIMENTO E INSTALAÇÃO. AF_03/2023</v>
      </c>
      <c r="C64" s="47">
        <f>[1]orcamento!F64</f>
        <v>60</v>
      </c>
      <c r="D64" s="48" t="str">
        <f>[1]orcamento!E64</f>
        <v>M</v>
      </c>
      <c r="E64" s="49">
        <f>[1]orcamento!K64</f>
        <v>6.98</v>
      </c>
      <c r="F64" s="50">
        <f t="shared" si="16"/>
        <v>418.8</v>
      </c>
      <c r="G64" s="55">
        <f t="shared" si="17"/>
        <v>60</v>
      </c>
      <c r="H64" s="50"/>
      <c r="I64" s="55"/>
      <c r="J64" s="56"/>
      <c r="K64" s="55"/>
      <c r="L64" s="56"/>
      <c r="M64" s="55"/>
      <c r="N64" s="53">
        <f t="shared" si="18"/>
        <v>418.8</v>
      </c>
      <c r="O64" s="54">
        <f t="shared" si="18"/>
        <v>60</v>
      </c>
    </row>
    <row r="65" spans="1:15" ht="41.4" x14ac:dyDescent="0.3">
      <c r="A65" s="45" t="str">
        <f>[1]orcamento!A65</f>
        <v>6.13</v>
      </c>
      <c r="B65" s="46" t="str">
        <f>[1]orcamento!D65</f>
        <v>ELETRODUTO FLEXÍVEL LISO, PEAD, DN 32 MM (1"), PARA CIRCUITOS TERMINAIS, INSTALADO EM FORRO - FORNECIMENTO E INSTALAÇÃO. AF_03/2023</v>
      </c>
      <c r="C65" s="47">
        <f>[1]orcamento!F65</f>
        <v>25</v>
      </c>
      <c r="D65" s="48" t="str">
        <f>[1]orcamento!E65</f>
        <v>M</v>
      </c>
      <c r="E65" s="49">
        <f>[1]orcamento!K65</f>
        <v>25.73</v>
      </c>
      <c r="F65" s="50">
        <f t="shared" si="16"/>
        <v>643.25</v>
      </c>
      <c r="G65" s="55">
        <f t="shared" si="17"/>
        <v>25</v>
      </c>
      <c r="H65" s="50"/>
      <c r="I65" s="55"/>
      <c r="J65" s="56"/>
      <c r="K65" s="55"/>
      <c r="L65" s="56"/>
      <c r="M65" s="55"/>
      <c r="N65" s="53">
        <f t="shared" si="18"/>
        <v>643.25</v>
      </c>
      <c r="O65" s="54">
        <f t="shared" si="18"/>
        <v>25</v>
      </c>
    </row>
    <row r="66" spans="1:15" ht="41.4" x14ac:dyDescent="0.3">
      <c r="A66" s="45" t="str">
        <f>[1]orcamento!A66</f>
        <v>6.14</v>
      </c>
      <c r="B66" s="46" t="str">
        <f>[1]orcamento!D66</f>
        <v>QUADRO DE DISTRIBUIÇÃO DE ENERGIA EM CHAPA DE AÇO GALVANIZADO, DE EMBUTIR, COM BARRAMENTO TRIFÁSICO, PARA 12 DISJUNTORES DIN 100A - FORNECIMENTO E INSTALAÇÃO. AF_07/2025</v>
      </c>
      <c r="C66" s="47">
        <f>[1]orcamento!F66</f>
        <v>1</v>
      </c>
      <c r="D66" s="48" t="str">
        <f>[1]orcamento!E66</f>
        <v>UN</v>
      </c>
      <c r="E66" s="49">
        <f>[1]orcamento!K66</f>
        <v>541.52</v>
      </c>
      <c r="F66" s="50">
        <f t="shared" si="16"/>
        <v>541.52</v>
      </c>
      <c r="G66" s="55">
        <f t="shared" si="17"/>
        <v>1</v>
      </c>
      <c r="H66" s="50"/>
      <c r="I66" s="55"/>
      <c r="J66" s="56"/>
      <c r="K66" s="55"/>
      <c r="L66" s="56"/>
      <c r="M66" s="55"/>
      <c r="N66" s="53">
        <f t="shared" si="18"/>
        <v>541.52</v>
      </c>
      <c r="O66" s="54">
        <f t="shared" si="18"/>
        <v>1</v>
      </c>
    </row>
    <row r="67" spans="1:15" ht="27.6" x14ac:dyDescent="0.3">
      <c r="A67" s="45" t="str">
        <f>[1]orcamento!A67</f>
        <v>6.15</v>
      </c>
      <c r="B67" s="46" t="str">
        <f>[1]orcamento!D67</f>
        <v>DISJUNTOR MONOPOLAR TIPO DIN, CORRENTE NOMINAL DE 50A - FORNECIMENTO E INSTALAÇÃO. AF_07/2025</v>
      </c>
      <c r="C67" s="47">
        <f>[1]orcamento!F67</f>
        <v>1</v>
      </c>
      <c r="D67" s="48" t="str">
        <f>[1]orcamento!E67</f>
        <v>UN</v>
      </c>
      <c r="E67" s="49">
        <f>[1]orcamento!K67</f>
        <v>29.94</v>
      </c>
      <c r="F67" s="50">
        <f t="shared" si="16"/>
        <v>29.94</v>
      </c>
      <c r="G67" s="55">
        <f t="shared" si="17"/>
        <v>1</v>
      </c>
      <c r="H67" s="50"/>
      <c r="I67" s="55"/>
      <c r="J67" s="56"/>
      <c r="K67" s="55"/>
      <c r="L67" s="56"/>
      <c r="M67" s="55"/>
      <c r="N67" s="53">
        <f t="shared" si="18"/>
        <v>29.94</v>
      </c>
      <c r="O67" s="54">
        <f t="shared" si="18"/>
        <v>1</v>
      </c>
    </row>
    <row r="68" spans="1:15" ht="27.6" x14ac:dyDescent="0.3">
      <c r="A68" s="45" t="str">
        <f>[1]orcamento!A68</f>
        <v>6.16</v>
      </c>
      <c r="B68" s="46" t="str">
        <f>[1]orcamento!D68</f>
        <v>DISJUNTOR MONOPOLAR TIPO DIN, CORRENTE NOMINAL DE 32A - FORNECIMENTO E INSTALAÇÃO. AF_07/2025</v>
      </c>
      <c r="C68" s="47">
        <f>[1]orcamento!F68</f>
        <v>4</v>
      </c>
      <c r="D68" s="48" t="str">
        <f>[1]orcamento!E68</f>
        <v>UN</v>
      </c>
      <c r="E68" s="49">
        <f>[1]orcamento!K68</f>
        <v>18.190000000000001</v>
      </c>
      <c r="F68" s="50">
        <f t="shared" si="16"/>
        <v>72.760000000000005</v>
      </c>
      <c r="G68" s="55">
        <f t="shared" si="17"/>
        <v>4</v>
      </c>
      <c r="H68" s="50"/>
      <c r="I68" s="55"/>
      <c r="J68" s="56"/>
      <c r="K68" s="55"/>
      <c r="L68" s="56"/>
      <c r="M68" s="55"/>
      <c r="N68" s="53">
        <f t="shared" si="18"/>
        <v>72.760000000000005</v>
      </c>
      <c r="O68" s="54">
        <f t="shared" si="18"/>
        <v>4</v>
      </c>
    </row>
    <row r="69" spans="1:15" ht="27.6" x14ac:dyDescent="0.3">
      <c r="A69" s="45" t="str">
        <f>[1]orcamento!A69</f>
        <v>6.17</v>
      </c>
      <c r="B69" s="46" t="str">
        <f>[1]orcamento!D69</f>
        <v>INTERRUPTOR SIMPLES (1 MÓDULO), 10A/250V, INCLUINDO SUPORTE E PLACA - FORNECIMENTO E INSTALAÇÃO. AF_03/2023</v>
      </c>
      <c r="C69" s="47">
        <f>[1]orcamento!F69</f>
        <v>3</v>
      </c>
      <c r="D69" s="48" t="str">
        <f>[1]orcamento!E69</f>
        <v>UN</v>
      </c>
      <c r="E69" s="49">
        <f>[1]orcamento!K69</f>
        <v>42.5</v>
      </c>
      <c r="F69" s="50">
        <f t="shared" si="16"/>
        <v>127.5</v>
      </c>
      <c r="G69" s="55">
        <f t="shared" si="17"/>
        <v>3</v>
      </c>
      <c r="H69" s="50"/>
      <c r="I69" s="55"/>
      <c r="J69" s="56"/>
      <c r="K69" s="55"/>
      <c r="L69" s="56"/>
      <c r="M69" s="55"/>
      <c r="N69" s="53">
        <f t="shared" si="18"/>
        <v>127.5</v>
      </c>
      <c r="O69" s="54">
        <f t="shared" si="18"/>
        <v>3</v>
      </c>
    </row>
    <row r="70" spans="1:15" ht="27.6" x14ac:dyDescent="0.3">
      <c r="A70" s="45" t="str">
        <f>[1]orcamento!A70</f>
        <v>6.18</v>
      </c>
      <c r="B70" s="46" t="str">
        <f>[1]orcamento!D70</f>
        <v>TOMADA MÉDIA DE EMBUTIR (1 MÓDULO), 2P+T 20 A, INCLUINDO SUPORTE E PLACA - FORNECIMENTO E INSTALAÇÃO. AF_03/2023</v>
      </c>
      <c r="C70" s="47">
        <f>[1]orcamento!F70</f>
        <v>1</v>
      </c>
      <c r="D70" s="48" t="str">
        <f>[1]orcamento!E70</f>
        <v>UN</v>
      </c>
      <c r="E70" s="49">
        <f>[1]orcamento!K70</f>
        <v>53.2</v>
      </c>
      <c r="F70" s="50">
        <f t="shared" si="16"/>
        <v>53.2</v>
      </c>
      <c r="G70" s="55">
        <f t="shared" si="17"/>
        <v>1</v>
      </c>
      <c r="H70" s="50"/>
      <c r="I70" s="55"/>
      <c r="J70" s="56"/>
      <c r="K70" s="55"/>
      <c r="L70" s="56"/>
      <c r="M70" s="55"/>
      <c r="N70" s="53">
        <f t="shared" ref="N70:O99" si="19">F70+H70+J70+L70</f>
        <v>53.2</v>
      </c>
      <c r="O70" s="54">
        <f t="shared" si="19"/>
        <v>1</v>
      </c>
    </row>
    <row r="71" spans="1:15" ht="27.6" x14ac:dyDescent="0.3">
      <c r="A71" s="45" t="str">
        <f>[1]orcamento!A71</f>
        <v>6.19</v>
      </c>
      <c r="B71" s="46" t="str">
        <f>[1]orcamento!D71</f>
        <v>TOMADA MÉDIA DE EMBUTIR (1 MÓDULO), 2P+T 10 A, INCLUINDO SUPORTE E PLACA - FORNECIMENTO E INSTALAÇÃO. AF_03/2023</v>
      </c>
      <c r="C71" s="47">
        <f>[1]orcamento!F71</f>
        <v>6</v>
      </c>
      <c r="D71" s="48" t="str">
        <f>[1]orcamento!E71</f>
        <v>UN</v>
      </c>
      <c r="E71" s="49">
        <f>[1]orcamento!K71</f>
        <v>50.14</v>
      </c>
      <c r="F71" s="50">
        <f t="shared" si="16"/>
        <v>300.83999999999997</v>
      </c>
      <c r="G71" s="55">
        <f t="shared" si="17"/>
        <v>6</v>
      </c>
      <c r="H71" s="50"/>
      <c r="I71" s="55"/>
      <c r="J71" s="56"/>
      <c r="K71" s="55"/>
      <c r="L71" s="56"/>
      <c r="M71" s="55"/>
      <c r="N71" s="53">
        <f t="shared" si="19"/>
        <v>300.83999999999997</v>
      </c>
      <c r="O71" s="54">
        <f t="shared" si="19"/>
        <v>6</v>
      </c>
    </row>
    <row r="72" spans="1:15" ht="27.6" x14ac:dyDescent="0.3">
      <c r="A72" s="45" t="str">
        <f>[1]orcamento!A72</f>
        <v>6.20</v>
      </c>
      <c r="B72" s="46" t="str">
        <f>[1]orcamento!D72</f>
        <v>LUMINÁRIA TIPO PLAFON CIRCULAR, DE SOBREPOR, COM LED DE 12/13 W - FORNECIMENTO E INSTALAÇÃO. AF_09/2024</v>
      </c>
      <c r="C72" s="47">
        <f>[1]orcamento!F72</f>
        <v>4</v>
      </c>
      <c r="D72" s="48" t="str">
        <f>[1]orcamento!E72</f>
        <v>UN</v>
      </c>
      <c r="E72" s="49">
        <f>[1]orcamento!K72</f>
        <v>36.619999999999997</v>
      </c>
      <c r="F72" s="50">
        <f t="shared" si="16"/>
        <v>146.47999999999999</v>
      </c>
      <c r="G72" s="55">
        <f t="shared" si="17"/>
        <v>4</v>
      </c>
      <c r="H72" s="50"/>
      <c r="I72" s="55"/>
      <c r="J72" s="56"/>
      <c r="K72" s="55"/>
      <c r="L72" s="56"/>
      <c r="M72" s="55"/>
      <c r="N72" s="53">
        <f t="shared" si="19"/>
        <v>146.47999999999999</v>
      </c>
      <c r="O72" s="54">
        <f t="shared" si="19"/>
        <v>4</v>
      </c>
    </row>
    <row r="73" spans="1:15" ht="27.6" x14ac:dyDescent="0.3">
      <c r="A73" s="45" t="str">
        <f>[1]orcamento!A73</f>
        <v>6.21</v>
      </c>
      <c r="B73" s="46" t="str">
        <f>[1]orcamento!D73</f>
        <v>CAIXA D´ÁGUA EM POLIETILENO, 1500 LITROS - FORNECIMENTO E INSTALAÇÃO. AF_06/2021</v>
      </c>
      <c r="C73" s="47">
        <f>[1]orcamento!F73</f>
        <v>1</v>
      </c>
      <c r="D73" s="48" t="str">
        <f>[1]orcamento!E73</f>
        <v>UN</v>
      </c>
      <c r="E73" s="49">
        <f>[1]orcamento!K73</f>
        <v>1447.7800000000002</v>
      </c>
      <c r="F73" s="50">
        <f t="shared" si="16"/>
        <v>1447.78</v>
      </c>
      <c r="G73" s="55">
        <f t="shared" si="17"/>
        <v>1</v>
      </c>
      <c r="H73" s="50"/>
      <c r="I73" s="55"/>
      <c r="J73" s="56"/>
      <c r="K73" s="55"/>
      <c r="L73" s="56"/>
      <c r="M73" s="55"/>
      <c r="N73" s="53">
        <f t="shared" si="19"/>
        <v>1447.78</v>
      </c>
      <c r="O73" s="54">
        <f t="shared" si="19"/>
        <v>1</v>
      </c>
    </row>
    <row r="74" spans="1:15" ht="27.6" x14ac:dyDescent="0.3">
      <c r="A74" s="45" t="str">
        <f>[1]orcamento!A74</f>
        <v>6.22</v>
      </c>
      <c r="B74" s="46" t="str">
        <f>[1]orcamento!D74</f>
        <v>MANGUEIRA CRISTAL TRANCADA, PVC COM REFORCO, PRESSAO DE TRABALHO (PT) 250 LBS/POL2, DE 1" X *3,1* MM</v>
      </c>
      <c r="C74" s="47">
        <f>[1]orcamento!F74</f>
        <v>30</v>
      </c>
      <c r="D74" s="48" t="str">
        <f>[1]orcamento!E74</f>
        <v>M</v>
      </c>
      <c r="E74" s="49">
        <f>[1]orcamento!K74</f>
        <v>26.779999999999998</v>
      </c>
      <c r="F74" s="50">
        <f t="shared" si="16"/>
        <v>803.4</v>
      </c>
      <c r="G74" s="55">
        <f t="shared" si="17"/>
        <v>30</v>
      </c>
      <c r="H74" s="50"/>
      <c r="I74" s="55"/>
      <c r="J74" s="56"/>
      <c r="K74" s="55"/>
      <c r="L74" s="56"/>
      <c r="M74" s="55"/>
      <c r="N74" s="53">
        <f t="shared" si="19"/>
        <v>803.4</v>
      </c>
      <c r="O74" s="54">
        <f t="shared" si="19"/>
        <v>30</v>
      </c>
    </row>
    <row r="75" spans="1:15" ht="27.6" x14ac:dyDescent="0.3">
      <c r="A75" s="45" t="str">
        <f>[1]orcamento!A75</f>
        <v>6.23</v>
      </c>
      <c r="B75" s="46" t="str">
        <f>[1]orcamento!D75</f>
        <v>TUBO, PVC, SOLDÁVEL, DE 32MM, INSTALADO EM RAMAL OU SUB-RAMAL DE ÁGUA - FORNECIMENTO E INSTALAÇÃO. AF_06/2022</v>
      </c>
      <c r="C75" s="47">
        <f>[1]orcamento!F75</f>
        <v>12</v>
      </c>
      <c r="D75" s="48" t="str">
        <f>[1]orcamento!E75</f>
        <v>M</v>
      </c>
      <c r="E75" s="49">
        <f>[1]orcamento!K75</f>
        <v>47.05</v>
      </c>
      <c r="F75" s="50">
        <f t="shared" si="16"/>
        <v>564.6</v>
      </c>
      <c r="G75" s="55">
        <f t="shared" si="17"/>
        <v>12</v>
      </c>
      <c r="H75" s="50"/>
      <c r="I75" s="55"/>
      <c r="J75" s="56"/>
      <c r="K75" s="55"/>
      <c r="L75" s="56"/>
      <c r="M75" s="55"/>
      <c r="N75" s="53">
        <f t="shared" si="19"/>
        <v>564.6</v>
      </c>
      <c r="O75" s="54">
        <f t="shared" si="19"/>
        <v>12</v>
      </c>
    </row>
    <row r="76" spans="1:15" ht="27.6" x14ac:dyDescent="0.3">
      <c r="A76" s="45" t="str">
        <f>[1]orcamento!A76</f>
        <v>6.24</v>
      </c>
      <c r="B76" s="46" t="str">
        <f>[1]orcamento!D76</f>
        <v>TUBO, PVC, SOLDÁVEL, DE 25MM, INSTALADO EM RAMAL OU SUB-RAMAL DE ÁGUA - FORNECIMENTO E INSTALAÇÃO. AF_06/2022</v>
      </c>
      <c r="C76" s="47">
        <f>[1]orcamento!F76</f>
        <v>12</v>
      </c>
      <c r="D76" s="48" t="str">
        <f>[1]orcamento!E76</f>
        <v>M</v>
      </c>
      <c r="E76" s="49">
        <f>[1]orcamento!K76</f>
        <v>34.04</v>
      </c>
      <c r="F76" s="50">
        <f t="shared" si="16"/>
        <v>408.48</v>
      </c>
      <c r="G76" s="55">
        <f t="shared" si="17"/>
        <v>12</v>
      </c>
      <c r="H76" s="50"/>
      <c r="I76" s="55"/>
      <c r="J76" s="56"/>
      <c r="K76" s="55"/>
      <c r="L76" s="56"/>
      <c r="M76" s="55"/>
      <c r="N76" s="53">
        <f t="shared" si="19"/>
        <v>408.48</v>
      </c>
      <c r="O76" s="54">
        <f t="shared" si="19"/>
        <v>12</v>
      </c>
    </row>
    <row r="77" spans="1:15" ht="27.6" x14ac:dyDescent="0.3">
      <c r="A77" s="45" t="str">
        <f>[1]orcamento!A77</f>
        <v>6.25</v>
      </c>
      <c r="B77" s="46" t="str">
        <f>[1]orcamento!D77</f>
        <v>CURVA 90 GRAUS, PVC, SOLDÁVEL, DN 25MM, INSTALADO EM RAMAL OU SUB-RAMAL DE ÁGUA - FORNECIMENTO E INSTALAÇÃO. AF_06/2022</v>
      </c>
      <c r="C77" s="47">
        <f>[1]orcamento!F77</f>
        <v>3</v>
      </c>
      <c r="D77" s="48" t="str">
        <f>[1]orcamento!E77</f>
        <v>UN</v>
      </c>
      <c r="E77" s="49">
        <f>[1]orcamento!K77</f>
        <v>17.260000000000002</v>
      </c>
      <c r="F77" s="50">
        <f t="shared" si="16"/>
        <v>51.78</v>
      </c>
      <c r="G77" s="55">
        <f t="shared" si="17"/>
        <v>3</v>
      </c>
      <c r="H77" s="50"/>
      <c r="I77" s="55"/>
      <c r="J77" s="56"/>
      <c r="K77" s="55"/>
      <c r="L77" s="56"/>
      <c r="M77" s="55"/>
      <c r="N77" s="53">
        <f t="shared" si="19"/>
        <v>51.78</v>
      </c>
      <c r="O77" s="54">
        <f t="shared" si="19"/>
        <v>3</v>
      </c>
    </row>
    <row r="78" spans="1:15" ht="27.6" x14ac:dyDescent="0.3">
      <c r="A78" s="45" t="str">
        <f>[1]orcamento!A78</f>
        <v>6.26</v>
      </c>
      <c r="B78" s="46" t="str">
        <f>[1]orcamento!D78</f>
        <v>REGISTRO DE ESFERA, PVC, SOLDÁVEL, COM VOLANTE, DN 32 MM - FORNECIMENTO E INSTALAÇÃO. AF_08/2021</v>
      </c>
      <c r="C78" s="47">
        <f>[1]orcamento!F78</f>
        <v>1</v>
      </c>
      <c r="D78" s="48" t="str">
        <f>[1]orcamento!E78</f>
        <v>UN</v>
      </c>
      <c r="E78" s="49">
        <f>[1]orcamento!K78</f>
        <v>73.89</v>
      </c>
      <c r="F78" s="50">
        <f t="shared" si="16"/>
        <v>73.89</v>
      </c>
      <c r="G78" s="55">
        <f t="shared" si="17"/>
        <v>1</v>
      </c>
      <c r="H78" s="50"/>
      <c r="I78" s="55"/>
      <c r="J78" s="56"/>
      <c r="K78" s="55"/>
      <c r="L78" s="56"/>
      <c r="M78" s="55"/>
      <c r="N78" s="53">
        <f t="shared" si="19"/>
        <v>73.89</v>
      </c>
      <c r="O78" s="54">
        <f t="shared" si="19"/>
        <v>1</v>
      </c>
    </row>
    <row r="79" spans="1:15" ht="27.6" x14ac:dyDescent="0.3">
      <c r="A79" s="45" t="str">
        <f>[1]orcamento!A79</f>
        <v>6.27</v>
      </c>
      <c r="B79" s="46" t="str">
        <f>[1]orcamento!D79</f>
        <v>CURVA 90 GRAUS, PVC, SOLDÁVEL, DN 32MM, INSTALADO EM RAMAL OU SUB-RAMAL DE ÁGUA - FORNECIMENTO E INSTALAÇÃO. AF_06/2022</v>
      </c>
      <c r="C79" s="47">
        <f>[1]orcamento!F79</f>
        <v>8</v>
      </c>
      <c r="D79" s="48" t="str">
        <f>[1]orcamento!E79</f>
        <v>UN</v>
      </c>
      <c r="E79" s="49">
        <f>[1]orcamento!K79</f>
        <v>25.29</v>
      </c>
      <c r="F79" s="50">
        <f t="shared" si="16"/>
        <v>202.32</v>
      </c>
      <c r="G79" s="55">
        <f t="shared" si="17"/>
        <v>8</v>
      </c>
      <c r="H79" s="50"/>
      <c r="I79" s="55"/>
      <c r="J79" s="56"/>
      <c r="K79" s="55"/>
      <c r="L79" s="56"/>
      <c r="M79" s="55"/>
      <c r="N79" s="53">
        <f t="shared" si="19"/>
        <v>202.32</v>
      </c>
      <c r="O79" s="54">
        <f t="shared" si="19"/>
        <v>8</v>
      </c>
    </row>
    <row r="80" spans="1:15" ht="27.6" x14ac:dyDescent="0.3">
      <c r="A80" s="45" t="str">
        <f>[1]orcamento!A80</f>
        <v>6.28</v>
      </c>
      <c r="B80" s="46" t="str">
        <f>[1]orcamento!D80</f>
        <v>TORNEIRA PLÁSTICA 3/4" PARA TANQUE - FORNECIMENTO E INSTALAÇÃO. AF_02/2026</v>
      </c>
      <c r="C80" s="47">
        <f>[1]orcamento!F80</f>
        <v>2</v>
      </c>
      <c r="D80" s="48" t="str">
        <f>[1]orcamento!E80</f>
        <v>UN</v>
      </c>
      <c r="E80" s="49">
        <f>[1]orcamento!K80</f>
        <v>34.56</v>
      </c>
      <c r="F80" s="50">
        <f t="shared" si="16"/>
        <v>69.12</v>
      </c>
      <c r="G80" s="55">
        <f t="shared" si="17"/>
        <v>2</v>
      </c>
      <c r="H80" s="50"/>
      <c r="I80" s="55"/>
      <c r="J80" s="56"/>
      <c r="K80" s="55"/>
      <c r="L80" s="56"/>
      <c r="M80" s="55"/>
      <c r="N80" s="53">
        <f t="shared" si="19"/>
        <v>69.12</v>
      </c>
      <c r="O80" s="54">
        <f t="shared" si="19"/>
        <v>2</v>
      </c>
    </row>
    <row r="81" spans="1:15" x14ac:dyDescent="0.3">
      <c r="A81" s="45" t="str">
        <f>[1]orcamento!A81</f>
        <v>6.29</v>
      </c>
      <c r="B81" s="46" t="str">
        <f>[1]orcamento!D81</f>
        <v>ESCAVAÇÃO MANUAL DE VALA. AF_09/2024</v>
      </c>
      <c r="C81" s="47">
        <f>[1]orcamento!F81</f>
        <v>1.7999999999999998</v>
      </c>
      <c r="D81" s="48" t="str">
        <f>[1]orcamento!E81</f>
        <v>M3</v>
      </c>
      <c r="E81" s="49">
        <f>[1]orcamento!K81</f>
        <v>126.83</v>
      </c>
      <c r="F81" s="50">
        <f t="shared" si="16"/>
        <v>228.29</v>
      </c>
      <c r="G81" s="55">
        <f t="shared" si="17"/>
        <v>1.7999999999999998</v>
      </c>
      <c r="H81" s="50"/>
      <c r="I81" s="55"/>
      <c r="J81" s="56"/>
      <c r="K81" s="55"/>
      <c r="L81" s="56"/>
      <c r="M81" s="55"/>
      <c r="N81" s="53">
        <f t="shared" si="19"/>
        <v>228.29</v>
      </c>
      <c r="O81" s="54">
        <f t="shared" si="19"/>
        <v>1.7999999999999998</v>
      </c>
    </row>
    <row r="82" spans="1:15" x14ac:dyDescent="0.3">
      <c r="A82" s="45" t="str">
        <f>[1]orcamento!A82</f>
        <v>6.30</v>
      </c>
      <c r="B82" s="46" t="str">
        <f>[1]orcamento!D82</f>
        <v>REATERRO MANUAL DE VALAS, COM PLACA VIBRATÓRIA. AF_08/2023</v>
      </c>
      <c r="C82" s="47">
        <f>[1]orcamento!F82</f>
        <v>1.7999999999999998</v>
      </c>
      <c r="D82" s="48" t="str">
        <f>[1]orcamento!E82</f>
        <v>M3</v>
      </c>
      <c r="E82" s="49">
        <f>[1]orcamento!K82</f>
        <v>31.85</v>
      </c>
      <c r="F82" s="50">
        <f t="shared" si="16"/>
        <v>57.33</v>
      </c>
      <c r="G82" s="55">
        <f t="shared" si="17"/>
        <v>1.7999999999999998</v>
      </c>
      <c r="H82" s="50"/>
      <c r="I82" s="55"/>
      <c r="J82" s="56"/>
      <c r="K82" s="55"/>
      <c r="L82" s="56"/>
      <c r="M82" s="55"/>
      <c r="N82" s="53">
        <f t="shared" si="19"/>
        <v>57.33</v>
      </c>
      <c r="O82" s="54">
        <f t="shared" si="19"/>
        <v>1.7999999999999998</v>
      </c>
    </row>
    <row r="83" spans="1:15" ht="41.4" x14ac:dyDescent="0.3">
      <c r="A83" s="45" t="str">
        <f>[1]orcamento!A83</f>
        <v>6.31</v>
      </c>
      <c r="B83" s="46" t="str">
        <f>[1]orcamento!D83</f>
        <v>TUBO PVC, SERIE NORMAL, ESGOTO PREDIAL, DN 100 MM, FORNECIDO E INSTALADO EM RAMAL DE DESCARGA OU RAMAL DE ESGOTO SANITÁRIO. AF_08/2022</v>
      </c>
      <c r="C83" s="47">
        <f>[1]orcamento!F83</f>
        <v>6</v>
      </c>
      <c r="D83" s="48" t="str">
        <f>[1]orcamento!E83</f>
        <v>M</v>
      </c>
      <c r="E83" s="49">
        <f>[1]orcamento!K83</f>
        <v>57.51</v>
      </c>
      <c r="F83" s="50">
        <f t="shared" si="16"/>
        <v>345.06</v>
      </c>
      <c r="G83" s="55">
        <f t="shared" si="17"/>
        <v>6</v>
      </c>
      <c r="H83" s="50"/>
      <c r="I83" s="55"/>
      <c r="J83" s="56"/>
      <c r="K83" s="55"/>
      <c r="L83" s="56"/>
      <c r="M83" s="55"/>
      <c r="N83" s="53">
        <f t="shared" si="19"/>
        <v>345.06</v>
      </c>
      <c r="O83" s="54">
        <f t="shared" si="19"/>
        <v>6</v>
      </c>
    </row>
    <row r="84" spans="1:15" ht="41.4" x14ac:dyDescent="0.3">
      <c r="A84" s="45" t="str">
        <f>[1]orcamento!A84</f>
        <v>6.32</v>
      </c>
      <c r="B84" s="46" t="str">
        <f>[1]orcamento!D84</f>
        <v>TUBO PVC, SERIE NORMAL, ESGOTO PREDIAL, DN 50 MM, FORNECIDO E INSTALADO EM RAMAL DE DESCARGA OU RAMAL DE ESGOTO SANITÁRIO. AF_08/2022</v>
      </c>
      <c r="C84" s="47">
        <f>[1]orcamento!F84</f>
        <v>8</v>
      </c>
      <c r="D84" s="48" t="str">
        <f>[1]orcamento!E84</f>
        <v>M</v>
      </c>
      <c r="E84" s="49">
        <f>[1]orcamento!K84</f>
        <v>41.31</v>
      </c>
      <c r="F84" s="50">
        <f t="shared" si="16"/>
        <v>330.48</v>
      </c>
      <c r="G84" s="55">
        <f t="shared" si="17"/>
        <v>8</v>
      </c>
      <c r="H84" s="50"/>
      <c r="I84" s="55"/>
      <c r="J84" s="56"/>
      <c r="K84" s="55"/>
      <c r="L84" s="56"/>
      <c r="M84" s="55"/>
      <c r="N84" s="53">
        <f t="shared" si="19"/>
        <v>330.48</v>
      </c>
      <c r="O84" s="54">
        <f t="shared" si="19"/>
        <v>8</v>
      </c>
    </row>
    <row r="85" spans="1:15" ht="41.4" x14ac:dyDescent="0.3">
      <c r="A85" s="45" t="str">
        <f>[1]orcamento!A85</f>
        <v>6.33</v>
      </c>
      <c r="B85" s="46" t="str">
        <f>[1]orcamento!D85</f>
        <v>JOELHO 90 GRAUS, PVC, SERIE NORMAL, ESGOTO PREDIAL, DN 100 MM, JUNTA ELÁSTICA, FORNECIDO E INSTALADO EM PRUMADA DE ESGOTO SANITÁRIO OU VENTILAÇÃO. AF_08/2022</v>
      </c>
      <c r="C85" s="47">
        <f>[1]orcamento!F85</f>
        <v>4</v>
      </c>
      <c r="D85" s="48" t="str">
        <f>[1]orcamento!E85</f>
        <v>UN</v>
      </c>
      <c r="E85" s="49">
        <f>[1]orcamento!K85</f>
        <v>41.21</v>
      </c>
      <c r="F85" s="50">
        <f t="shared" si="16"/>
        <v>164.84</v>
      </c>
      <c r="G85" s="55">
        <f t="shared" si="17"/>
        <v>4</v>
      </c>
      <c r="H85" s="50"/>
      <c r="I85" s="55"/>
      <c r="J85" s="56"/>
      <c r="K85" s="55"/>
      <c r="L85" s="56"/>
      <c r="M85" s="55"/>
      <c r="N85" s="53">
        <f t="shared" si="19"/>
        <v>164.84</v>
      </c>
      <c r="O85" s="54">
        <f t="shared" si="19"/>
        <v>4</v>
      </c>
    </row>
    <row r="86" spans="1:15" ht="41.4" x14ac:dyDescent="0.3">
      <c r="A86" s="45" t="str">
        <f>[1]orcamento!A86</f>
        <v>6.34</v>
      </c>
      <c r="B86" s="46" t="str">
        <f>[1]orcamento!D86</f>
        <v>JOELHO 90 GRAUS, PVC, SERIE NORMAL, ESGOTO PREDIAL, DN 50 MM, JUNTA ELÁSTICA, FORNECIDO E INSTALADO EM PRUMADA DE ESGOTO SANITÁRIO OU VENTILAÇÃO. AF_08/2022</v>
      </c>
      <c r="C86" s="47">
        <f>[1]orcamento!F86</f>
        <v>6</v>
      </c>
      <c r="D86" s="48" t="str">
        <f>[1]orcamento!E86</f>
        <v>UN</v>
      </c>
      <c r="E86" s="49">
        <f>[1]orcamento!K86</f>
        <v>13.6</v>
      </c>
      <c r="F86" s="50">
        <f t="shared" si="16"/>
        <v>81.599999999999994</v>
      </c>
      <c r="G86" s="55">
        <f t="shared" si="17"/>
        <v>6</v>
      </c>
      <c r="H86" s="50"/>
      <c r="I86" s="55"/>
      <c r="J86" s="56"/>
      <c r="K86" s="55"/>
      <c r="L86" s="56"/>
      <c r="M86" s="55"/>
      <c r="N86" s="53">
        <f t="shared" si="19"/>
        <v>81.599999999999994</v>
      </c>
      <c r="O86" s="54">
        <f t="shared" si="19"/>
        <v>6</v>
      </c>
    </row>
    <row r="87" spans="1:15" x14ac:dyDescent="0.3">
      <c r="A87" s="45" t="str">
        <f>[1]orcamento!A87</f>
        <v>6.35</v>
      </c>
      <c r="B87" s="46" t="str">
        <f>[1]orcamento!D87</f>
        <v>ESCAVAÇÃO MANUAL DE VALA. AF_09/2024</v>
      </c>
      <c r="C87" s="47">
        <f>[1]orcamento!F87</f>
        <v>0.89999999999999991</v>
      </c>
      <c r="D87" s="48" t="str">
        <f>[1]orcamento!E87</f>
        <v>M3</v>
      </c>
      <c r="E87" s="49">
        <f>[1]orcamento!K87</f>
        <v>126.83</v>
      </c>
      <c r="F87" s="50">
        <f t="shared" si="16"/>
        <v>114.15</v>
      </c>
      <c r="G87" s="55">
        <f t="shared" si="17"/>
        <v>0.89999999999999991</v>
      </c>
      <c r="H87" s="50"/>
      <c r="I87" s="55"/>
      <c r="J87" s="56"/>
      <c r="K87" s="55"/>
      <c r="L87" s="56"/>
      <c r="M87" s="55"/>
      <c r="N87" s="53">
        <f t="shared" si="19"/>
        <v>114.15</v>
      </c>
      <c r="O87" s="54">
        <f t="shared" si="19"/>
        <v>0.89999999999999991</v>
      </c>
    </row>
    <row r="88" spans="1:15" x14ac:dyDescent="0.3">
      <c r="A88" s="45" t="str">
        <f>[1]orcamento!A88</f>
        <v>6.36</v>
      </c>
      <c r="B88" s="46" t="str">
        <f>[1]orcamento!D88</f>
        <v>REATERRO MANUAL DE VALAS, COM PLACA VIBRATÓRIA. AF_08/2023</v>
      </c>
      <c r="C88" s="47">
        <f>[1]orcamento!F88</f>
        <v>0.89999999999999991</v>
      </c>
      <c r="D88" s="48" t="str">
        <f>[1]orcamento!E88</f>
        <v>M3</v>
      </c>
      <c r="E88" s="49">
        <f>[1]orcamento!K88</f>
        <v>31.85</v>
      </c>
      <c r="F88" s="50">
        <f t="shared" si="16"/>
        <v>28.67</v>
      </c>
      <c r="G88" s="55">
        <f t="shared" si="17"/>
        <v>0.89999999999999991</v>
      </c>
      <c r="H88" s="50"/>
      <c r="I88" s="55"/>
      <c r="J88" s="56"/>
      <c r="K88" s="55"/>
      <c r="L88" s="56"/>
      <c r="M88" s="55"/>
      <c r="N88" s="53">
        <f t="shared" si="19"/>
        <v>28.67</v>
      </c>
      <c r="O88" s="54">
        <f t="shared" si="19"/>
        <v>0.89999999999999991</v>
      </c>
    </row>
    <row r="89" spans="1:15" x14ac:dyDescent="0.3">
      <c r="A89" s="37">
        <f>[1]orcamento!A89</f>
        <v>7</v>
      </c>
      <c r="B89" s="38" t="str">
        <f>[1]orcamento!D89</f>
        <v>SERVIÇOS INICIAIS</v>
      </c>
      <c r="C89" s="39"/>
      <c r="D89" s="40"/>
      <c r="E89" s="41"/>
      <c r="F89" s="42"/>
      <c r="G89" s="43"/>
      <c r="H89" s="41"/>
      <c r="I89" s="43"/>
      <c r="J89" s="58"/>
      <c r="K89" s="43"/>
      <c r="L89" s="58"/>
      <c r="M89" s="43"/>
      <c r="N89" s="53"/>
      <c r="O89" s="54"/>
    </row>
    <row r="90" spans="1:15" ht="41.4" x14ac:dyDescent="0.3">
      <c r="A90" s="45" t="str">
        <f>[1]orcamento!A90</f>
        <v>7.1</v>
      </c>
      <c r="B90" s="46" t="str">
        <f>[1]orcamento!D90</f>
        <v>LIMPEZA MECANIZADA DE CAMADA VEGETAL, VEGETAÇÃO E PEQUENAS ÁRVORES (DIÂMETRO DE TRONCO MENOR QUE 0,20 M), COM TRATOR DE ESTEIRAS. AF_03/2024</v>
      </c>
      <c r="C90" s="47">
        <f>[1]orcamento!F90</f>
        <v>1287.1999999999998</v>
      </c>
      <c r="D90" s="48" t="str">
        <f>[1]orcamento!E90</f>
        <v>M2</v>
      </c>
      <c r="E90" s="49">
        <f>[1]orcamento!K90</f>
        <v>0.87</v>
      </c>
      <c r="F90" s="50">
        <f t="shared" ref="F90:F96" si="20">ROUND($E90*G90,2)</f>
        <v>1119.8599999999999</v>
      </c>
      <c r="G90" s="55">
        <f>C90</f>
        <v>1287.1999999999998</v>
      </c>
      <c r="H90" s="50"/>
      <c r="I90" s="55"/>
      <c r="J90" s="56"/>
      <c r="K90" s="55"/>
      <c r="L90" s="56"/>
      <c r="M90" s="55"/>
      <c r="N90" s="53">
        <f t="shared" ref="N90:O96" si="21">F90+H90+J90+L90</f>
        <v>1119.8599999999999</v>
      </c>
      <c r="O90" s="54">
        <f t="shared" si="21"/>
        <v>1287.1999999999998</v>
      </c>
    </row>
    <row r="91" spans="1:15" ht="27.6" x14ac:dyDescent="0.3">
      <c r="A91" s="45" t="str">
        <f>[1]orcamento!A91</f>
        <v>7.2</v>
      </c>
      <c r="B91" s="46" t="str">
        <f>[1]orcamento!D91</f>
        <v>DEMOLIÇÃO DE PISO DE CONCRETO SIMPLES, DE FORMA MECANIZADA COM MARTELETE, SEM REAPROVEITAMENTO. AF_09/2023</v>
      </c>
      <c r="C91" s="47">
        <f>[1]orcamento!F91</f>
        <v>5.62</v>
      </c>
      <c r="D91" s="48" t="str">
        <f>[1]orcamento!E91</f>
        <v>M3</v>
      </c>
      <c r="E91" s="49">
        <f>[1]orcamento!K91</f>
        <v>152.31</v>
      </c>
      <c r="F91" s="50">
        <f t="shared" si="20"/>
        <v>855.98</v>
      </c>
      <c r="G91" s="55">
        <f t="shared" ref="G91:G96" si="22">C91</f>
        <v>5.62</v>
      </c>
      <c r="H91" s="50"/>
      <c r="I91" s="55"/>
      <c r="J91" s="56"/>
      <c r="K91" s="55"/>
      <c r="L91" s="56"/>
      <c r="M91" s="55"/>
      <c r="N91" s="53">
        <f t="shared" si="21"/>
        <v>855.98</v>
      </c>
      <c r="O91" s="54">
        <f t="shared" si="21"/>
        <v>5.62</v>
      </c>
    </row>
    <row r="92" spans="1:15" ht="27.6" x14ac:dyDescent="0.3">
      <c r="A92" s="45" t="str">
        <f>[1]orcamento!A92</f>
        <v>7.3</v>
      </c>
      <c r="B92" s="46" t="str">
        <f>[1]orcamento!D92</f>
        <v>DEMOLIÇÃO PARCIAL DE PAVIMENTO ASFÁLTICO, DE FORMA MECANIZADA, SEM REAPROVEITAMENTO. AF_09/2023</v>
      </c>
      <c r="C92" s="47">
        <f>[1]orcamento!F92</f>
        <v>31.56</v>
      </c>
      <c r="D92" s="48" t="str">
        <f>[1]orcamento!E92</f>
        <v>M2</v>
      </c>
      <c r="E92" s="49">
        <f>[1]orcamento!K92</f>
        <v>29.08</v>
      </c>
      <c r="F92" s="50">
        <f t="shared" si="20"/>
        <v>917.76</v>
      </c>
      <c r="G92" s="55">
        <f t="shared" si="22"/>
        <v>31.56</v>
      </c>
      <c r="H92" s="50"/>
      <c r="I92" s="55"/>
      <c r="J92" s="56"/>
      <c r="K92" s="55"/>
      <c r="L92" s="56"/>
      <c r="M92" s="55"/>
      <c r="N92" s="53">
        <f t="shared" si="21"/>
        <v>917.76</v>
      </c>
      <c r="O92" s="54">
        <f t="shared" si="21"/>
        <v>31.56</v>
      </c>
    </row>
    <row r="93" spans="1:15" ht="27.6" x14ac:dyDescent="0.3">
      <c r="A93" s="45" t="str">
        <f>[1]orcamento!A93</f>
        <v>7.4</v>
      </c>
      <c r="B93" s="46" t="str">
        <f>[1]orcamento!D93</f>
        <v>DEMOLIÇÃO DE GUIAS, SARJETAS OU SARJETÕES, DE FORMA MECANIZADA, SEM REAPROVEITAMENTO. AF_09/2023</v>
      </c>
      <c r="C93" s="47">
        <f>[1]orcamento!F93</f>
        <v>9.44</v>
      </c>
      <c r="D93" s="48" t="str">
        <f>[1]orcamento!E93</f>
        <v>M</v>
      </c>
      <c r="E93" s="49">
        <f>[1]orcamento!K93</f>
        <v>19.68</v>
      </c>
      <c r="F93" s="50">
        <f t="shared" si="20"/>
        <v>185.78</v>
      </c>
      <c r="G93" s="55">
        <f t="shared" si="22"/>
        <v>9.44</v>
      </c>
      <c r="H93" s="50"/>
      <c r="I93" s="55"/>
      <c r="J93" s="56"/>
      <c r="K93" s="55"/>
      <c r="L93" s="56"/>
      <c r="M93" s="55"/>
      <c r="N93" s="53">
        <f t="shared" si="21"/>
        <v>185.78</v>
      </c>
      <c r="O93" s="54">
        <f t="shared" si="21"/>
        <v>9.44</v>
      </c>
    </row>
    <row r="94" spans="1:15" ht="41.4" x14ac:dyDescent="0.3">
      <c r="A94" s="45" t="str">
        <f>[1]orcamento!A94</f>
        <v>7.5</v>
      </c>
      <c r="B94" s="46" t="str">
        <f>[1]orcamento!D94</f>
        <v>CARGA, MANOBRA E DESCARGA DE ENTULHO EM CAMINHÃO BASCULANTE 10 M³ - CARGA COM ESCAVADEIRA HIDRÁULICA (CAÇAMBA DE 0,80 M³ / 111 HP) E DESCARGA LIVRE (UNIDADE: M3). AF_02/2026</v>
      </c>
      <c r="C94" s="47">
        <f>[1]orcamento!F94</f>
        <v>171.37</v>
      </c>
      <c r="D94" s="48" t="str">
        <f>[1]orcamento!E94</f>
        <v>M3</v>
      </c>
      <c r="E94" s="49">
        <f>[1]orcamento!K94</f>
        <v>12.01</v>
      </c>
      <c r="F94" s="50">
        <f t="shared" si="20"/>
        <v>2058.15</v>
      </c>
      <c r="G94" s="55">
        <f t="shared" si="22"/>
        <v>171.37</v>
      </c>
      <c r="H94" s="50"/>
      <c r="I94" s="55"/>
      <c r="J94" s="56"/>
      <c r="K94" s="55"/>
      <c r="L94" s="56"/>
      <c r="M94" s="55"/>
      <c r="N94" s="53">
        <f t="shared" si="21"/>
        <v>2058.15</v>
      </c>
      <c r="O94" s="54">
        <f t="shared" si="21"/>
        <v>171.37</v>
      </c>
    </row>
    <row r="95" spans="1:15" ht="27.6" x14ac:dyDescent="0.3">
      <c r="A95" s="45" t="str">
        <f>[1]orcamento!A95</f>
        <v>7.6</v>
      </c>
      <c r="B95" s="46" t="str">
        <f>[1]orcamento!D95</f>
        <v>TRANSPORTE COM CAMINHÃO BASCULANTE DE 10 M³, EM VIA URBANA PAVIMENTADA, DMT ATÉ 30 KM (UNIDADE: M3XKM). AF_02/2026</v>
      </c>
      <c r="C95" s="47">
        <f>[1]orcamento!F95</f>
        <v>1131.04</v>
      </c>
      <c r="D95" s="48" t="str">
        <f>[1]orcamento!E95</f>
        <v>M3XKM</v>
      </c>
      <c r="E95" s="49">
        <f>[1]orcamento!K95</f>
        <v>3.52</v>
      </c>
      <c r="F95" s="50">
        <f t="shared" si="20"/>
        <v>3981.26</v>
      </c>
      <c r="G95" s="55">
        <f t="shared" si="22"/>
        <v>1131.04</v>
      </c>
      <c r="H95" s="50"/>
      <c r="I95" s="55"/>
      <c r="J95" s="56"/>
      <c r="K95" s="55"/>
      <c r="L95" s="56"/>
      <c r="M95" s="55"/>
      <c r="N95" s="53">
        <f t="shared" si="21"/>
        <v>3981.26</v>
      </c>
      <c r="O95" s="54">
        <f t="shared" si="21"/>
        <v>1131.04</v>
      </c>
    </row>
    <row r="96" spans="1:15" x14ac:dyDescent="0.3">
      <c r="A96" s="45" t="str">
        <f>[1]orcamento!A96</f>
        <v>7.7</v>
      </c>
      <c r="B96" s="46" t="str">
        <f>[1]orcamento!D96</f>
        <v>TAXA PARA BOTA FORA</v>
      </c>
      <c r="C96" s="47">
        <f>[1]orcamento!F96</f>
        <v>171.37</v>
      </c>
      <c r="D96" s="48" t="str">
        <f>[1]orcamento!E96</f>
        <v>M3</v>
      </c>
      <c r="E96" s="49">
        <f>[1]orcamento!K96</f>
        <v>11.5</v>
      </c>
      <c r="F96" s="50">
        <f t="shared" si="20"/>
        <v>1970.76</v>
      </c>
      <c r="G96" s="55">
        <f t="shared" si="22"/>
        <v>171.37</v>
      </c>
      <c r="H96" s="50"/>
      <c r="I96" s="55"/>
      <c r="J96" s="56"/>
      <c r="K96" s="55"/>
      <c r="L96" s="56"/>
      <c r="M96" s="55"/>
      <c r="N96" s="53">
        <f t="shared" si="21"/>
        <v>1970.76</v>
      </c>
      <c r="O96" s="54">
        <f t="shared" si="21"/>
        <v>171.37</v>
      </c>
    </row>
    <row r="97" spans="1:15" x14ac:dyDescent="0.3">
      <c r="A97" s="37">
        <f>[1]orcamento!A97</f>
        <v>8</v>
      </c>
      <c r="B97" s="38" t="str">
        <f>[1]orcamento!D97</f>
        <v>TERRAPLENAGEM</v>
      </c>
      <c r="C97" s="39"/>
      <c r="D97" s="40"/>
      <c r="E97" s="41"/>
      <c r="F97" s="42"/>
      <c r="G97" s="43"/>
      <c r="H97" s="42"/>
      <c r="I97" s="43"/>
      <c r="J97" s="42"/>
      <c r="K97" s="43"/>
      <c r="L97" s="42"/>
      <c r="M97" s="43"/>
      <c r="N97" s="53"/>
      <c r="O97" s="54"/>
    </row>
    <row r="98" spans="1:15" ht="41.4" x14ac:dyDescent="0.3">
      <c r="A98" s="45" t="str">
        <f>[1]orcamento!A98</f>
        <v>8.1</v>
      </c>
      <c r="B98" s="46" t="str">
        <f>[1]orcamento!D98</f>
        <v>ESCAVAÇÃO HORIZONTAL, INCLUINDO CARGA, DESCARGA E TRANSPORTE EM SOLO DE 1A CATEGORIA COM TRATOR DE ESTEIRAS (125HP/LÂMINA: 2,70M3) E CAMINHÃO BASCULANTE DE 10M3, DMT ATÉ 200M. AF_07/2020</v>
      </c>
      <c r="C98" s="47">
        <f>[1]orcamento!F98</f>
        <v>229.7</v>
      </c>
      <c r="D98" s="48" t="str">
        <f>[1]orcamento!E98</f>
        <v>M3</v>
      </c>
      <c r="E98" s="49">
        <f>[1]orcamento!K98</f>
        <v>19.47</v>
      </c>
      <c r="F98" s="50"/>
      <c r="G98" s="55"/>
      <c r="H98" s="50">
        <f t="shared" ref="H98:H102" si="23">ROUND($E98*I98,2)</f>
        <v>2236.13</v>
      </c>
      <c r="I98" s="55">
        <f t="shared" ref="I98:I102" si="24">C98/2</f>
        <v>114.85</v>
      </c>
      <c r="J98" s="50">
        <f t="shared" ref="J98:J102" si="25">ROUND(C98*E98-(F98+H98),2)</f>
        <v>2236.13</v>
      </c>
      <c r="K98" s="55">
        <f t="shared" ref="K98:K102" si="26">I98</f>
        <v>114.85</v>
      </c>
      <c r="L98" s="50"/>
      <c r="M98" s="55"/>
      <c r="N98" s="53">
        <f t="shared" ref="N98:O102" si="27">F98+H98+J98+L98</f>
        <v>4472.26</v>
      </c>
      <c r="O98" s="54">
        <f t="shared" si="27"/>
        <v>229.7</v>
      </c>
    </row>
    <row r="99" spans="1:15" ht="55.2" x14ac:dyDescent="0.3">
      <c r="A99" s="45" t="str">
        <f>[1]orcamento!A99</f>
        <v>8.2</v>
      </c>
      <c r="B99" s="46" t="str">
        <f>[1]orcamento!D99</f>
        <v>EXECUÇÃO E COMPACTAÇÃO DE CORPO DE ATERRO (95% DE ENERGIA DO PROCTOR NORMAL) COM SOLO PREDOMINANTEMENTE ARENOSO ESPESSURA 15CM - EXCLUSIVE MATERIAL, ESCAVAÇÃO, CARGA E TRANSPORTE. AF_09/2024</v>
      </c>
      <c r="C99" s="47">
        <f>[1]orcamento!F99</f>
        <v>53.29</v>
      </c>
      <c r="D99" s="48" t="str">
        <f>[1]orcamento!E99</f>
        <v>M3</v>
      </c>
      <c r="E99" s="49">
        <f>[1]orcamento!K99</f>
        <v>8.7199999999999989</v>
      </c>
      <c r="F99" s="50"/>
      <c r="G99" s="55"/>
      <c r="H99" s="50">
        <f t="shared" si="23"/>
        <v>232.34</v>
      </c>
      <c r="I99" s="55">
        <f t="shared" si="24"/>
        <v>26.645</v>
      </c>
      <c r="J99" s="50">
        <f t="shared" si="25"/>
        <v>232.35</v>
      </c>
      <c r="K99" s="55">
        <f t="shared" si="26"/>
        <v>26.645</v>
      </c>
      <c r="L99" s="50"/>
      <c r="M99" s="55"/>
      <c r="N99" s="53">
        <f t="shared" si="27"/>
        <v>464.69</v>
      </c>
      <c r="O99" s="54">
        <f t="shared" si="27"/>
        <v>53.29</v>
      </c>
    </row>
    <row r="100" spans="1:15" ht="41.4" x14ac:dyDescent="0.3">
      <c r="A100" s="45" t="str">
        <f>[1]orcamento!A100</f>
        <v>8.3</v>
      </c>
      <c r="B100" s="46" t="str">
        <f>[1]orcamento!D100</f>
        <v>CARGA, MANOBRA E DESCARGA DE SOLOS E MATERIAIS GRANULARES EM CAMINHÃO BASCULANTE 10 M³ - CARGA COM ESCAVADEIRA HIDRÁULICA (CAÇAMBA DE 1,20 M³ / 155 HP) E DESCARGA LIVRE (UNIDADE: M3). AF_02/2026</v>
      </c>
      <c r="C100" s="47">
        <f>[1]orcamento!F100</f>
        <v>66.61</v>
      </c>
      <c r="D100" s="48" t="str">
        <f>[1]orcamento!E100</f>
        <v>M3</v>
      </c>
      <c r="E100" s="49">
        <f>[1]orcamento!K100</f>
        <v>9.2200000000000006</v>
      </c>
      <c r="F100" s="50"/>
      <c r="G100" s="55"/>
      <c r="H100" s="50">
        <f t="shared" si="23"/>
        <v>307.07</v>
      </c>
      <c r="I100" s="55">
        <f t="shared" si="24"/>
        <v>33.305</v>
      </c>
      <c r="J100" s="50">
        <f t="shared" si="25"/>
        <v>307.07</v>
      </c>
      <c r="K100" s="55">
        <f t="shared" si="26"/>
        <v>33.305</v>
      </c>
      <c r="L100" s="50"/>
      <c r="M100" s="55"/>
      <c r="N100" s="53">
        <f t="shared" si="27"/>
        <v>614.14</v>
      </c>
      <c r="O100" s="54">
        <f t="shared" si="27"/>
        <v>66.61</v>
      </c>
    </row>
    <row r="101" spans="1:15" ht="27.6" x14ac:dyDescent="0.3">
      <c r="A101" s="45" t="str">
        <f>[1]orcamento!A101</f>
        <v>8.4</v>
      </c>
      <c r="B101" s="46" t="str">
        <f>[1]orcamento!D101</f>
        <v>TRANSPORTE COM CAMINHÃO BASCULANTE DE 10 M³, EM VIA URBANA PAVIMENTADA, DMT ATÉ 30 KM (UNIDADE: M3XKM). AF_02/2026</v>
      </c>
      <c r="C101" s="47">
        <f>[1]orcamento!F101</f>
        <v>1455.38</v>
      </c>
      <c r="D101" s="48" t="str">
        <f>[1]orcamento!E101</f>
        <v>M3XKM</v>
      </c>
      <c r="E101" s="49">
        <f>[1]orcamento!K101</f>
        <v>3.52</v>
      </c>
      <c r="F101" s="50"/>
      <c r="G101" s="55"/>
      <c r="H101" s="50">
        <f t="shared" si="23"/>
        <v>2561.4699999999998</v>
      </c>
      <c r="I101" s="55">
        <f t="shared" si="24"/>
        <v>727.69</v>
      </c>
      <c r="J101" s="50">
        <f t="shared" si="25"/>
        <v>2561.4699999999998</v>
      </c>
      <c r="K101" s="55">
        <f t="shared" si="26"/>
        <v>727.69</v>
      </c>
      <c r="L101" s="50"/>
      <c r="M101" s="55"/>
      <c r="N101" s="53">
        <f t="shared" si="27"/>
        <v>5122.9399999999996</v>
      </c>
      <c r="O101" s="54">
        <f t="shared" si="27"/>
        <v>1455.38</v>
      </c>
    </row>
    <row r="102" spans="1:15" x14ac:dyDescent="0.3">
      <c r="A102" s="45" t="str">
        <f>[1]orcamento!A102</f>
        <v>8.5</v>
      </c>
      <c r="B102" s="46" t="str">
        <f>[1]orcamento!D102</f>
        <v>TAXA PARA BOTA FORA</v>
      </c>
      <c r="C102" s="47">
        <f>[1]orcamento!F102</f>
        <v>220.51</v>
      </c>
      <c r="D102" s="48" t="str">
        <f>[1]orcamento!E102</f>
        <v>M3</v>
      </c>
      <c r="E102" s="49">
        <f>[1]orcamento!K102</f>
        <v>11.5</v>
      </c>
      <c r="F102" s="50"/>
      <c r="G102" s="55"/>
      <c r="H102" s="50">
        <f t="shared" si="23"/>
        <v>1267.93</v>
      </c>
      <c r="I102" s="55">
        <f t="shared" si="24"/>
        <v>110.255</v>
      </c>
      <c r="J102" s="50">
        <f t="shared" si="25"/>
        <v>1267.94</v>
      </c>
      <c r="K102" s="55">
        <f t="shared" si="26"/>
        <v>110.255</v>
      </c>
      <c r="L102" s="50"/>
      <c r="M102" s="55"/>
      <c r="N102" s="53">
        <f t="shared" si="27"/>
        <v>2535.87</v>
      </c>
      <c r="O102" s="54">
        <f t="shared" si="27"/>
        <v>220.51</v>
      </c>
    </row>
    <row r="103" spans="1:15" x14ac:dyDescent="0.3">
      <c r="A103" s="37">
        <f>[1]orcamento!A103</f>
        <v>9</v>
      </c>
      <c r="B103" s="38" t="str">
        <f>[1]orcamento!D103</f>
        <v>PAVIMENTAÇÃO VIÁRIA</v>
      </c>
      <c r="C103" s="39"/>
      <c r="D103" s="40"/>
      <c r="E103" s="41"/>
      <c r="F103" s="42"/>
      <c r="G103" s="43"/>
      <c r="H103" s="42"/>
      <c r="I103" s="43"/>
      <c r="J103" s="42"/>
      <c r="K103" s="43"/>
      <c r="L103" s="42"/>
      <c r="M103" s="43"/>
      <c r="N103" s="53"/>
      <c r="O103" s="54"/>
    </row>
    <row r="104" spans="1:15" ht="41.4" x14ac:dyDescent="0.3">
      <c r="A104" s="45" t="str">
        <f>[1]orcamento!A104</f>
        <v>9.1</v>
      </c>
      <c r="B104" s="46" t="str">
        <f>[1]orcamento!D104</f>
        <v>REGULARIZAÇÃO E COMPACTAÇÃO DE SUBLEITO DE SOLO PREDOMINANTEMENTE ARGILOSO, PARA OBRAS DE CONSTRUÇÃO DE PAVIMENTOS. AF_09/2024</v>
      </c>
      <c r="C104" s="47">
        <f>[1]orcamento!F104</f>
        <v>702.65</v>
      </c>
      <c r="D104" s="48" t="str">
        <f>[1]orcamento!E104</f>
        <v>M2</v>
      </c>
      <c r="E104" s="49">
        <f>[1]orcamento!K104</f>
        <v>3.76</v>
      </c>
      <c r="F104" s="50"/>
      <c r="G104" s="55"/>
      <c r="H104" s="50"/>
      <c r="I104" s="55"/>
      <c r="J104" s="50">
        <f t="shared" ref="J104:J118" si="28">ROUND($E104*K104,2)</f>
        <v>1320.98</v>
      </c>
      <c r="K104" s="55">
        <f t="shared" ref="K104:K118" si="29">C104/2</f>
        <v>351.32499999999999</v>
      </c>
      <c r="L104" s="50">
        <f t="shared" ref="L104:L118" si="30">ROUND(C104*E104-(F104+H104+J104),2)</f>
        <v>1320.98</v>
      </c>
      <c r="M104" s="55">
        <f t="shared" ref="M104:M118" si="31">K104</f>
        <v>351.32499999999999</v>
      </c>
      <c r="N104" s="53">
        <f t="shared" ref="N104:O118" si="32">F104+H104+J104+L104</f>
        <v>2641.96</v>
      </c>
      <c r="O104" s="54">
        <f t="shared" si="32"/>
        <v>702.65</v>
      </c>
    </row>
    <row r="105" spans="1:15" ht="27.6" x14ac:dyDescent="0.3">
      <c r="A105" s="45" t="str">
        <f>[1]orcamento!A105</f>
        <v>9.2</v>
      </c>
      <c r="B105" s="46" t="str">
        <f>[1]orcamento!D105</f>
        <v>CONSTRUÇÃO DE BASE E SUB-BASE PARA PAVIMENTAÇÃO DE RACHÃO, COM ESPESSURA DE 30 CM - EXCLUSIVE CARGA E TRANSPORTE. AF_09/2024</v>
      </c>
      <c r="C105" s="47">
        <f>[1]orcamento!F105</f>
        <v>140.53</v>
      </c>
      <c r="D105" s="48" t="str">
        <f>[1]orcamento!E105</f>
        <v>M3</v>
      </c>
      <c r="E105" s="49">
        <f>[1]orcamento!K105</f>
        <v>154.91</v>
      </c>
      <c r="F105" s="50"/>
      <c r="G105" s="55"/>
      <c r="H105" s="50"/>
      <c r="I105" s="55"/>
      <c r="J105" s="50">
        <f t="shared" si="28"/>
        <v>10884.75</v>
      </c>
      <c r="K105" s="55">
        <f t="shared" si="29"/>
        <v>70.265000000000001</v>
      </c>
      <c r="L105" s="50">
        <f t="shared" si="30"/>
        <v>10884.75</v>
      </c>
      <c r="M105" s="55">
        <f t="shared" si="31"/>
        <v>70.265000000000001</v>
      </c>
      <c r="N105" s="53">
        <f t="shared" si="32"/>
        <v>21769.5</v>
      </c>
      <c r="O105" s="54">
        <f t="shared" si="32"/>
        <v>140.53</v>
      </c>
    </row>
    <row r="106" spans="1:15" ht="41.4" x14ac:dyDescent="0.3">
      <c r="A106" s="45" t="str">
        <f>[1]orcamento!A106</f>
        <v>9.3</v>
      </c>
      <c r="B106" s="46" t="str">
        <f>[1]orcamento!D106</f>
        <v>CONSTRUÇÃO DE BASE E SUB-BASE PARA PAVIMENTAÇÃO DE BRITA GRADUADA SIMPLES, COM ESPESSURA DE 20 CM - EXCLUSIVE CARGA E TRANSPORTE. AF_09/2024</v>
      </c>
      <c r="C106" s="47">
        <f>[1]orcamento!F106</f>
        <v>140.53</v>
      </c>
      <c r="D106" s="48" t="str">
        <f>[1]orcamento!E106</f>
        <v>M3</v>
      </c>
      <c r="E106" s="49">
        <f>[1]orcamento!K106</f>
        <v>221.79</v>
      </c>
      <c r="F106" s="50"/>
      <c r="G106" s="55"/>
      <c r="H106" s="50"/>
      <c r="I106" s="55"/>
      <c r="J106" s="50">
        <f t="shared" si="28"/>
        <v>15584.07</v>
      </c>
      <c r="K106" s="55">
        <f t="shared" si="29"/>
        <v>70.265000000000001</v>
      </c>
      <c r="L106" s="50">
        <f t="shared" si="30"/>
        <v>15584.08</v>
      </c>
      <c r="M106" s="55">
        <f t="shared" si="31"/>
        <v>70.265000000000001</v>
      </c>
      <c r="N106" s="53">
        <f t="shared" si="32"/>
        <v>31168.15</v>
      </c>
      <c r="O106" s="54">
        <f t="shared" si="32"/>
        <v>140.53</v>
      </c>
    </row>
    <row r="107" spans="1:15" ht="41.4" x14ac:dyDescent="0.3">
      <c r="A107" s="45" t="str">
        <f>[1]orcamento!A107</f>
        <v>9.4</v>
      </c>
      <c r="B107" s="46" t="str">
        <f>[1]orcamento!D107</f>
        <v>MEIO-FIO EM TRECHO RETO, CONFECCIONADA EM CONCRETO PRÉ-FABRICADO, DIMENSÕES 100X15X13X30 CM , PARA VIAS URBANAS - FORNECIMENTO</v>
      </c>
      <c r="C107" s="47">
        <f>[1]orcamento!F107</f>
        <v>239.93</v>
      </c>
      <c r="D107" s="48" t="str">
        <f>[1]orcamento!E107</f>
        <v>M</v>
      </c>
      <c r="E107" s="49">
        <f>[1]orcamento!K107</f>
        <v>44.53</v>
      </c>
      <c r="F107" s="50"/>
      <c r="G107" s="55"/>
      <c r="H107" s="50"/>
      <c r="I107" s="55"/>
      <c r="J107" s="50">
        <f t="shared" si="28"/>
        <v>5342.04</v>
      </c>
      <c r="K107" s="55">
        <f t="shared" si="29"/>
        <v>119.965</v>
      </c>
      <c r="L107" s="50">
        <f t="shared" si="30"/>
        <v>5342.04</v>
      </c>
      <c r="M107" s="55">
        <f t="shared" si="31"/>
        <v>119.965</v>
      </c>
      <c r="N107" s="53">
        <f t="shared" si="32"/>
        <v>10684.08</v>
      </c>
      <c r="O107" s="54">
        <f t="shared" si="32"/>
        <v>239.93</v>
      </c>
    </row>
    <row r="108" spans="1:15" ht="41.4" x14ac:dyDescent="0.3">
      <c r="A108" s="45" t="str">
        <f>[1]orcamento!A108</f>
        <v>9.5</v>
      </c>
      <c r="B108" s="46" t="str">
        <f>[1]orcamento!D108</f>
        <v>MEIO-FIO EM TRECHO RETO, CONFECCIONADA EM CONCRETO PRÉ-FABRICADO, DIMENSÕES 100X15X13X30 CM , PARA VIAS URBANAS - EXECUÇÃO</v>
      </c>
      <c r="C108" s="47">
        <f>[1]orcamento!F108</f>
        <v>239.93</v>
      </c>
      <c r="D108" s="48" t="str">
        <f>[1]orcamento!E108</f>
        <v>M</v>
      </c>
      <c r="E108" s="49">
        <f>[1]orcamento!K108</f>
        <v>18.990000000000002</v>
      </c>
      <c r="F108" s="50"/>
      <c r="G108" s="55"/>
      <c r="H108" s="50"/>
      <c r="I108" s="55"/>
      <c r="J108" s="50">
        <f t="shared" si="28"/>
        <v>2278.14</v>
      </c>
      <c r="K108" s="55">
        <f t="shared" si="29"/>
        <v>119.965</v>
      </c>
      <c r="L108" s="50">
        <f t="shared" si="30"/>
        <v>2278.13</v>
      </c>
      <c r="M108" s="55">
        <f t="shared" si="31"/>
        <v>119.965</v>
      </c>
      <c r="N108" s="53">
        <f t="shared" si="32"/>
        <v>4556.2700000000004</v>
      </c>
      <c r="O108" s="54">
        <f t="shared" si="32"/>
        <v>239.93</v>
      </c>
    </row>
    <row r="109" spans="1:15" x14ac:dyDescent="0.3">
      <c r="A109" s="45" t="str">
        <f>[1]orcamento!A109</f>
        <v>9.6</v>
      </c>
      <c r="B109" s="46" t="str">
        <f>[1]orcamento!D109</f>
        <v>IMPRIMAÇÃO ASFÁLTICA - FORNECIMENTO</v>
      </c>
      <c r="C109" s="47">
        <f>[1]orcamento!F109</f>
        <v>0.77</v>
      </c>
      <c r="D109" s="48" t="str">
        <f>[1]orcamento!E109</f>
        <v>T</v>
      </c>
      <c r="E109" s="49">
        <f>[1]orcamento!K109</f>
        <v>5076.9800000000005</v>
      </c>
      <c r="F109" s="50"/>
      <c r="G109" s="55"/>
      <c r="H109" s="50"/>
      <c r="I109" s="55"/>
      <c r="J109" s="50">
        <f t="shared" si="28"/>
        <v>1954.64</v>
      </c>
      <c r="K109" s="55">
        <f t="shared" si="29"/>
        <v>0.38500000000000001</v>
      </c>
      <c r="L109" s="50">
        <f t="shared" si="30"/>
        <v>1954.63</v>
      </c>
      <c r="M109" s="55">
        <f t="shared" si="31"/>
        <v>0.38500000000000001</v>
      </c>
      <c r="N109" s="53">
        <f t="shared" si="32"/>
        <v>3909.2700000000004</v>
      </c>
      <c r="O109" s="54">
        <f t="shared" si="32"/>
        <v>0.77</v>
      </c>
    </row>
    <row r="110" spans="1:15" x14ac:dyDescent="0.3">
      <c r="A110" s="45" t="str">
        <f>[1]orcamento!A110</f>
        <v>9.7</v>
      </c>
      <c r="B110" s="46" t="str">
        <f>[1]orcamento!D110</f>
        <v>IMPRIMAÇÃO ASFALTICA - TRANSPORTE</v>
      </c>
      <c r="C110" s="47">
        <f>[1]orcamento!F110</f>
        <v>0.77</v>
      </c>
      <c r="D110" s="48" t="str">
        <f>[1]orcamento!E110</f>
        <v>T</v>
      </c>
      <c r="E110" s="49">
        <f>[1]orcamento!K110</f>
        <v>123.69999999999999</v>
      </c>
      <c r="F110" s="50"/>
      <c r="G110" s="55"/>
      <c r="H110" s="50"/>
      <c r="I110" s="55"/>
      <c r="J110" s="50">
        <f t="shared" si="28"/>
        <v>47.62</v>
      </c>
      <c r="K110" s="55">
        <f t="shared" si="29"/>
        <v>0.38500000000000001</v>
      </c>
      <c r="L110" s="50">
        <f t="shared" si="30"/>
        <v>47.63</v>
      </c>
      <c r="M110" s="55">
        <f t="shared" si="31"/>
        <v>0.38500000000000001</v>
      </c>
      <c r="N110" s="53">
        <f t="shared" si="32"/>
        <v>95.25</v>
      </c>
      <c r="O110" s="54">
        <f t="shared" si="32"/>
        <v>0.77</v>
      </c>
    </row>
    <row r="111" spans="1:15" x14ac:dyDescent="0.3">
      <c r="A111" s="45" t="str">
        <f>[1]orcamento!A111</f>
        <v>9.8</v>
      </c>
      <c r="B111" s="46" t="str">
        <f>[1]orcamento!D111</f>
        <v>IMPRIMAÇÃO ASFÁLTICA - APLICAÇÃO</v>
      </c>
      <c r="C111" s="47">
        <f>[1]orcamento!F111</f>
        <v>645.63</v>
      </c>
      <c r="D111" s="48" t="str">
        <f>[1]orcamento!E111</f>
        <v>M2</v>
      </c>
      <c r="E111" s="49">
        <f>[1]orcamento!K111</f>
        <v>1.61</v>
      </c>
      <c r="F111" s="50"/>
      <c r="G111" s="55"/>
      <c r="H111" s="50"/>
      <c r="I111" s="55"/>
      <c r="J111" s="50">
        <f t="shared" si="28"/>
        <v>519.73</v>
      </c>
      <c r="K111" s="55">
        <f t="shared" si="29"/>
        <v>322.815</v>
      </c>
      <c r="L111" s="50">
        <f t="shared" si="30"/>
        <v>519.73</v>
      </c>
      <c r="M111" s="55">
        <f t="shared" si="31"/>
        <v>322.815</v>
      </c>
      <c r="N111" s="53">
        <f t="shared" si="32"/>
        <v>1039.46</v>
      </c>
      <c r="O111" s="54">
        <f t="shared" si="32"/>
        <v>645.63</v>
      </c>
    </row>
    <row r="112" spans="1:15" ht="41.4" x14ac:dyDescent="0.3">
      <c r="A112" s="45" t="str">
        <f>[1]orcamento!A112</f>
        <v>9.9</v>
      </c>
      <c r="B112" s="46" t="str">
        <f>[1]orcamento!D112</f>
        <v>USINAGEM CBUQ, INCLUSO FORNECIMENTO DE CONCRETO ASFALTICO (EXCETO CAP) E TRANSPORTE DA JAZIDA ATE PAVIMENTADORA, EXCLUSIVE TRANSPORTE ATE OBRA</v>
      </c>
      <c r="C112" s="47">
        <f>[1]orcamento!F112</f>
        <v>73.08</v>
      </c>
      <c r="D112" s="48" t="str">
        <f>[1]orcamento!E112</f>
        <v>T</v>
      </c>
      <c r="E112" s="49">
        <f>[1]orcamento!K112</f>
        <v>307.23</v>
      </c>
      <c r="F112" s="50"/>
      <c r="G112" s="55"/>
      <c r="H112" s="50"/>
      <c r="I112" s="55"/>
      <c r="J112" s="50">
        <f t="shared" si="28"/>
        <v>11226.18</v>
      </c>
      <c r="K112" s="55">
        <f t="shared" si="29"/>
        <v>36.54</v>
      </c>
      <c r="L112" s="50">
        <f t="shared" si="30"/>
        <v>11226.19</v>
      </c>
      <c r="M112" s="55">
        <f t="shared" si="31"/>
        <v>36.54</v>
      </c>
      <c r="N112" s="53">
        <f t="shared" si="32"/>
        <v>22452.370000000003</v>
      </c>
      <c r="O112" s="54">
        <f t="shared" si="32"/>
        <v>73.08</v>
      </c>
    </row>
    <row r="113" spans="1:15" ht="27.6" x14ac:dyDescent="0.3">
      <c r="A113" s="45" t="str">
        <f>[1]orcamento!A113</f>
        <v>9.10</v>
      </c>
      <c r="B113" s="46" t="str">
        <f>[1]orcamento!D113</f>
        <v>FORNECIMENTO DE CAP PARA PAVIMENTO DE CONCRETO ASFÁLTICO, INCLUSIVE TRANSPORTE ATE PAVIMENTADORA</v>
      </c>
      <c r="C113" s="47">
        <f>[1]orcamento!F113</f>
        <v>4.38</v>
      </c>
      <c r="D113" s="48" t="str">
        <f>[1]orcamento!E113</f>
        <v>T</v>
      </c>
      <c r="E113" s="49">
        <f>[1]orcamento!K113</f>
        <v>7434.92</v>
      </c>
      <c r="F113" s="50"/>
      <c r="G113" s="55"/>
      <c r="H113" s="50"/>
      <c r="I113" s="55"/>
      <c r="J113" s="50">
        <f t="shared" si="28"/>
        <v>16282.47</v>
      </c>
      <c r="K113" s="55">
        <f t="shared" si="29"/>
        <v>2.19</v>
      </c>
      <c r="L113" s="50">
        <f t="shared" si="30"/>
        <v>16282.48</v>
      </c>
      <c r="M113" s="55">
        <f t="shared" si="31"/>
        <v>2.19</v>
      </c>
      <c r="N113" s="53">
        <f t="shared" si="32"/>
        <v>32564.949999999997</v>
      </c>
      <c r="O113" s="54">
        <f t="shared" si="32"/>
        <v>4.38</v>
      </c>
    </row>
    <row r="114" spans="1:15" ht="27.6" x14ac:dyDescent="0.3">
      <c r="A114" s="45" t="str">
        <f>[1]orcamento!A114</f>
        <v>9.11</v>
      </c>
      <c r="B114" s="46" t="str">
        <f>[1]orcamento!D114</f>
        <v>EXECUÇÃO DE PAVIMENTO COM APLICAÇÃO DE CONCRETO ASFÁLTICO, CAMADA DE ROLAMENTO, EXCLUSIVE CARGA E TRANSPORTE</v>
      </c>
      <c r="C114" s="47">
        <f>[1]orcamento!F114</f>
        <v>32.28</v>
      </c>
      <c r="D114" s="48" t="str">
        <f>[1]orcamento!E114</f>
        <v>M3</v>
      </c>
      <c r="E114" s="49">
        <f>[1]orcamento!K114</f>
        <v>163.09</v>
      </c>
      <c r="F114" s="50"/>
      <c r="G114" s="55"/>
      <c r="H114" s="50"/>
      <c r="I114" s="55"/>
      <c r="J114" s="50">
        <f t="shared" si="28"/>
        <v>2632.27</v>
      </c>
      <c r="K114" s="55">
        <f t="shared" si="29"/>
        <v>16.14</v>
      </c>
      <c r="L114" s="50">
        <f t="shared" si="30"/>
        <v>2632.28</v>
      </c>
      <c r="M114" s="55">
        <f t="shared" si="31"/>
        <v>16.14</v>
      </c>
      <c r="N114" s="53">
        <f t="shared" si="32"/>
        <v>5264.55</v>
      </c>
      <c r="O114" s="54">
        <f t="shared" si="32"/>
        <v>32.28</v>
      </c>
    </row>
    <row r="115" spans="1:15" ht="27.6" x14ac:dyDescent="0.3">
      <c r="A115" s="45" t="str">
        <f>[1]orcamento!A115</f>
        <v>9.12</v>
      </c>
      <c r="B115" s="46" t="str">
        <f>[1]orcamento!D115</f>
        <v>CARGA, MANOBRA E DESCARGA DE PRÉ-MOLDADOS DE CONCRETO, EM CAMINHÃO CARROCERIA COM GUINDAUTO (MUNCK) 11,7 TM</v>
      </c>
      <c r="C115" s="47">
        <f>[1]orcamento!F115</f>
        <v>24.18</v>
      </c>
      <c r="D115" s="48" t="str">
        <f>[1]orcamento!E115</f>
        <v>T</v>
      </c>
      <c r="E115" s="49">
        <f>[1]orcamento!K115</f>
        <v>62.46</v>
      </c>
      <c r="F115" s="50"/>
      <c r="G115" s="55"/>
      <c r="H115" s="50"/>
      <c r="I115" s="55"/>
      <c r="J115" s="50">
        <f t="shared" si="28"/>
        <v>755.14</v>
      </c>
      <c r="K115" s="55">
        <f t="shared" si="29"/>
        <v>12.09</v>
      </c>
      <c r="L115" s="50">
        <f t="shared" si="30"/>
        <v>755.14</v>
      </c>
      <c r="M115" s="55">
        <f t="shared" si="31"/>
        <v>12.09</v>
      </c>
      <c r="N115" s="53">
        <f t="shared" si="32"/>
        <v>1510.28</v>
      </c>
      <c r="O115" s="54">
        <f t="shared" si="32"/>
        <v>24.18</v>
      </c>
    </row>
    <row r="116" spans="1:15" ht="41.4" x14ac:dyDescent="0.3">
      <c r="A116" s="45" t="str">
        <f>[1]orcamento!A116</f>
        <v>9.13</v>
      </c>
      <c r="B116" s="46" t="str">
        <f>[1]orcamento!D116</f>
        <v>CARGA, MANOBRA E DESCARGA DE SOLOS E MATERIAIS GRANULARES EM CAMINHÃO BASCULANTE 10 M³ - CARGA COM ESCAVADEIRA HIDRÁULICA (CAÇAMBA DE 1,20 M³ / 155 HP) E DESCARGA LIVRE (UNIDADE: M3). AF_02/2026</v>
      </c>
      <c r="C116" s="47">
        <f>[1]orcamento!F116</f>
        <v>376</v>
      </c>
      <c r="D116" s="48" t="str">
        <f>[1]orcamento!E116</f>
        <v>M3</v>
      </c>
      <c r="E116" s="49">
        <f>[1]orcamento!K116</f>
        <v>9.2200000000000006</v>
      </c>
      <c r="F116" s="50"/>
      <c r="G116" s="55"/>
      <c r="H116" s="50"/>
      <c r="I116" s="55"/>
      <c r="J116" s="50">
        <f t="shared" si="28"/>
        <v>1733.36</v>
      </c>
      <c r="K116" s="55">
        <f t="shared" si="29"/>
        <v>188</v>
      </c>
      <c r="L116" s="50">
        <f t="shared" si="30"/>
        <v>1733.36</v>
      </c>
      <c r="M116" s="55">
        <f t="shared" si="31"/>
        <v>188</v>
      </c>
      <c r="N116" s="53">
        <f t="shared" si="32"/>
        <v>3466.72</v>
      </c>
      <c r="O116" s="54">
        <f t="shared" si="32"/>
        <v>376</v>
      </c>
    </row>
    <row r="117" spans="1:15" ht="41.4" x14ac:dyDescent="0.3">
      <c r="A117" s="45" t="str">
        <f>[1]orcamento!A117</f>
        <v>9.14</v>
      </c>
      <c r="B117" s="46" t="str">
        <f>[1]orcamento!D117</f>
        <v>TRANSPORTE COM CAMINHÃO CARROCERIA COM GUINDAUTO (MUNCK), MOMENTO MÁXIMO DE CARGA 11,7 TM, EM VIA URBANA PAVIMENTADA, DMT ATÉ 30KM (UNIDADE: TXKM). AF_02/2026</v>
      </c>
      <c r="C117" s="47">
        <f>[1]orcamento!F117</f>
        <v>389.29</v>
      </c>
      <c r="D117" s="48" t="str">
        <f>[1]orcamento!E117</f>
        <v>TXKM</v>
      </c>
      <c r="E117" s="49">
        <f>[1]orcamento!K117</f>
        <v>3.96</v>
      </c>
      <c r="F117" s="50"/>
      <c r="G117" s="55"/>
      <c r="H117" s="50"/>
      <c r="I117" s="55"/>
      <c r="J117" s="50">
        <f t="shared" si="28"/>
        <v>770.79</v>
      </c>
      <c r="K117" s="55">
        <f t="shared" si="29"/>
        <v>194.64500000000001</v>
      </c>
      <c r="L117" s="50">
        <f t="shared" si="30"/>
        <v>770.8</v>
      </c>
      <c r="M117" s="55">
        <f t="shared" si="31"/>
        <v>194.64500000000001</v>
      </c>
      <c r="N117" s="53">
        <f t="shared" si="32"/>
        <v>1541.59</v>
      </c>
      <c r="O117" s="54">
        <f t="shared" si="32"/>
        <v>389.29</v>
      </c>
    </row>
    <row r="118" spans="1:15" ht="27.6" x14ac:dyDescent="0.3">
      <c r="A118" s="45" t="str">
        <f>[1]orcamento!A118</f>
        <v>9.15</v>
      </c>
      <c r="B118" s="46" t="str">
        <f>[1]orcamento!D118</f>
        <v>TRANSPORTE COM CAMINHÃO BASCULANTE DE 10 M³, EM VIA URBANA PAVIMENTADA, DMT ATÉ 30 KM (UNIDADE: M3XKM). AF_02/2026</v>
      </c>
      <c r="C118" s="47">
        <f>[1]orcamento!F118</f>
        <v>2068.04</v>
      </c>
      <c r="D118" s="48" t="str">
        <f>[1]orcamento!E118</f>
        <v>M3XKM</v>
      </c>
      <c r="E118" s="49">
        <f>[1]orcamento!K118</f>
        <v>3.52</v>
      </c>
      <c r="F118" s="50"/>
      <c r="G118" s="55"/>
      <c r="H118" s="50"/>
      <c r="I118" s="55"/>
      <c r="J118" s="50">
        <f t="shared" si="28"/>
        <v>3639.75</v>
      </c>
      <c r="K118" s="55">
        <f t="shared" si="29"/>
        <v>1034.02</v>
      </c>
      <c r="L118" s="50">
        <f t="shared" si="30"/>
        <v>3639.75</v>
      </c>
      <c r="M118" s="55">
        <f t="shared" si="31"/>
        <v>1034.02</v>
      </c>
      <c r="N118" s="53">
        <f t="shared" si="32"/>
        <v>7279.5</v>
      </c>
      <c r="O118" s="54">
        <f t="shared" si="32"/>
        <v>2068.04</v>
      </c>
    </row>
    <row r="119" spans="1:15" x14ac:dyDescent="0.3">
      <c r="A119" s="37">
        <f>[1]orcamento!A119</f>
        <v>10</v>
      </c>
      <c r="B119" s="38" t="str">
        <f>[1]orcamento!D119</f>
        <v>PAVIMENTAÇÃO PASSEIOS</v>
      </c>
      <c r="C119" s="39"/>
      <c r="D119" s="40"/>
      <c r="E119" s="41"/>
      <c r="F119" s="42"/>
      <c r="G119" s="43"/>
      <c r="H119" s="42"/>
      <c r="I119" s="43"/>
      <c r="J119" s="42"/>
      <c r="K119" s="42"/>
      <c r="L119" s="42"/>
      <c r="M119" s="42"/>
      <c r="N119" s="53"/>
      <c r="O119" s="54"/>
    </row>
    <row r="120" spans="1:15" ht="41.4" x14ac:dyDescent="0.3">
      <c r="A120" s="45" t="str">
        <f>[1]orcamento!A120</f>
        <v>10.1</v>
      </c>
      <c r="B120" s="46" t="str">
        <f>[1]orcamento!D120</f>
        <v>REGULARIZAÇÃO E COMPACTAÇÃO DE SUBLEITO DE SOLO PREDOMINANTEMENTE ARGILOSO, PARA OBRAS DE CONSTRUÇÃO DE PAVIMENTOS. AF_09/2024</v>
      </c>
      <c r="C120" s="47">
        <f>[1]orcamento!F120</f>
        <v>427.66999999999996</v>
      </c>
      <c r="D120" s="48" t="str">
        <f>[1]orcamento!E120</f>
        <v>M2</v>
      </c>
      <c r="E120" s="49">
        <f>[1]orcamento!K120</f>
        <v>3.76</v>
      </c>
      <c r="F120" s="50"/>
      <c r="G120" s="55"/>
      <c r="H120" s="50"/>
      <c r="I120" s="55"/>
      <c r="J120" s="50">
        <f>ROUND($E120*K120,2)</f>
        <v>804.02</v>
      </c>
      <c r="K120" s="55">
        <f>C120/2</f>
        <v>213.83499999999998</v>
      </c>
      <c r="L120" s="50">
        <f>ROUND(C120*E120-(F120+H120+J120),2)</f>
        <v>804.02</v>
      </c>
      <c r="M120" s="55">
        <f>K120</f>
        <v>213.83499999999998</v>
      </c>
      <c r="N120" s="53">
        <f t="shared" ref="N120:O128" si="33">F120+H120+J120+L120</f>
        <v>1608.04</v>
      </c>
      <c r="O120" s="54">
        <f t="shared" si="33"/>
        <v>427.66999999999996</v>
      </c>
    </row>
    <row r="121" spans="1:15" ht="27.6" x14ac:dyDescent="0.3">
      <c r="A121" s="45" t="str">
        <f>[1]orcamento!A121</f>
        <v>10.2</v>
      </c>
      <c r="B121" s="46" t="str">
        <f>[1]orcamento!D121</f>
        <v>LASTRO COM MATERIAL GRANULAR (PEDRA BRITADA N.2), APLICADO EM PISOS OU LAJES SOBRE SOLO, ESPESSURA DE *10 CM*. AF_01/2024</v>
      </c>
      <c r="C121" s="47">
        <f>[1]orcamento!F121</f>
        <v>26.66</v>
      </c>
      <c r="D121" s="48" t="str">
        <f>[1]orcamento!E121</f>
        <v>M3</v>
      </c>
      <c r="E121" s="49">
        <f>[1]orcamento!K121</f>
        <v>233.61</v>
      </c>
      <c r="F121" s="50"/>
      <c r="G121" s="55"/>
      <c r="H121" s="50"/>
      <c r="I121" s="55"/>
      <c r="J121" s="50">
        <f>ROUND($E121*K121,2)</f>
        <v>3114.02</v>
      </c>
      <c r="K121" s="55">
        <f>C121/2</f>
        <v>13.33</v>
      </c>
      <c r="L121" s="50">
        <f>ROUND(C121*E121-(F121+H121+J121),2)</f>
        <v>3114.02</v>
      </c>
      <c r="M121" s="55">
        <f>K121</f>
        <v>13.33</v>
      </c>
      <c r="N121" s="53">
        <f t="shared" si="33"/>
        <v>6228.04</v>
      </c>
      <c r="O121" s="54">
        <f t="shared" si="33"/>
        <v>26.66</v>
      </c>
    </row>
    <row r="122" spans="1:15" ht="41.4" x14ac:dyDescent="0.3">
      <c r="A122" s="45" t="str">
        <f>[1]orcamento!A122</f>
        <v>10.3</v>
      </c>
      <c r="B122" s="46" t="str">
        <f>[1]orcamento!D122</f>
        <v>EXECUÇÃO DE PASSEIO (CALÇADA) OU PISO DE CONCRETO COM CONCRETO MOLDADO IN LOCO, USINADO C20, ACABAMENTO CONVENCIONAL, NÃO ARMADO. AF_08/2022</v>
      </c>
      <c r="C122" s="47">
        <f>[1]orcamento!F122</f>
        <v>29.81</v>
      </c>
      <c r="D122" s="48" t="str">
        <f>[1]orcamento!E122</f>
        <v>M3</v>
      </c>
      <c r="E122" s="49">
        <f>[1]orcamento!K122</f>
        <v>1116.01</v>
      </c>
      <c r="F122" s="50"/>
      <c r="G122" s="55"/>
      <c r="H122" s="50"/>
      <c r="I122" s="55"/>
      <c r="J122" s="50">
        <f>ROUND($E122*K122,2)</f>
        <v>16634.13</v>
      </c>
      <c r="K122" s="55">
        <f>C122/2</f>
        <v>14.904999999999999</v>
      </c>
      <c r="L122" s="50">
        <f>ROUND(C122*E122-(F122+H122+J122),2)</f>
        <v>16634.13</v>
      </c>
      <c r="M122" s="55">
        <f>K122</f>
        <v>14.904999999999999</v>
      </c>
      <c r="N122" s="53">
        <f t="shared" si="33"/>
        <v>33268.26</v>
      </c>
      <c r="O122" s="54">
        <f t="shared" si="33"/>
        <v>29.81</v>
      </c>
    </row>
    <row r="123" spans="1:15" ht="27.6" x14ac:dyDescent="0.3">
      <c r="A123" s="45" t="str">
        <f>[1]orcamento!A123</f>
        <v>10.4</v>
      </c>
      <c r="B123" s="46" t="str">
        <f>[1]orcamento!D123</f>
        <v>ARMAÇÃO PARA EXECUÇÃO DE RADIER, PISO DE CONCRETO OU LAJE SOBRE SOLO, COM USO DE TELA Q-92. AF_07/2026</v>
      </c>
      <c r="C123" s="47">
        <f>[1]orcamento!F123</f>
        <v>206.63</v>
      </c>
      <c r="D123" s="48" t="str">
        <f>[1]orcamento!E123</f>
        <v>KG</v>
      </c>
      <c r="E123" s="49">
        <f>[1]orcamento!K123</f>
        <v>21.34</v>
      </c>
      <c r="F123" s="50"/>
      <c r="G123" s="55"/>
      <c r="H123" s="50"/>
      <c r="I123" s="55"/>
      <c r="J123" s="50">
        <f>ROUND($E123*K123,2)</f>
        <v>2204.7399999999998</v>
      </c>
      <c r="K123" s="55">
        <f>C123/2</f>
        <v>103.315</v>
      </c>
      <c r="L123" s="50">
        <f>ROUND(C123*E123-(F123+H123+J123),2)</f>
        <v>2204.7399999999998</v>
      </c>
      <c r="M123" s="55">
        <f>K123</f>
        <v>103.315</v>
      </c>
      <c r="N123" s="53">
        <f t="shared" si="33"/>
        <v>4409.4799999999996</v>
      </c>
      <c r="O123" s="54">
        <f t="shared" si="33"/>
        <v>206.63</v>
      </c>
    </row>
    <row r="124" spans="1:15" ht="27.6" x14ac:dyDescent="0.3">
      <c r="A124" s="45" t="str">
        <f>[1]orcamento!A124</f>
        <v>10.5</v>
      </c>
      <c r="B124" s="46" t="str">
        <f>[1]orcamento!D124</f>
        <v>PISO PODOTÁTIL DE ALERTA OU DIRECIONAL, DE CONCRETO, ASSENTADO SOBRE ARGAMASSA. AF_03/2024</v>
      </c>
      <c r="C124" s="47">
        <f>[1]orcamento!F124</f>
        <v>70.400000000000006</v>
      </c>
      <c r="D124" s="48" t="str">
        <f>[1]orcamento!E124</f>
        <v>M2</v>
      </c>
      <c r="E124" s="49">
        <f>[1]orcamento!K124</f>
        <v>193.31</v>
      </c>
      <c r="F124" s="50"/>
      <c r="G124" s="55"/>
      <c r="H124" s="50"/>
      <c r="I124" s="55"/>
      <c r="J124" s="50">
        <f t="shared" ref="J124:J128" si="34">ROUND($E124*K124,2)</f>
        <v>6804.51</v>
      </c>
      <c r="K124" s="55">
        <f t="shared" ref="K124:K128" si="35">C124/2</f>
        <v>35.200000000000003</v>
      </c>
      <c r="L124" s="50">
        <f t="shared" ref="L124:L128" si="36">ROUND(C124*E124-(F124+H124+J124),2)</f>
        <v>6804.51</v>
      </c>
      <c r="M124" s="55">
        <f t="shared" ref="M124:M128" si="37">K124</f>
        <v>35.200000000000003</v>
      </c>
      <c r="N124" s="53">
        <f t="shared" si="33"/>
        <v>13609.02</v>
      </c>
      <c r="O124" s="54">
        <f t="shared" si="33"/>
        <v>70.400000000000006</v>
      </c>
    </row>
    <row r="125" spans="1:15" x14ac:dyDescent="0.3">
      <c r="A125" s="45" t="str">
        <f>[1]orcamento!A125</f>
        <v>10.6</v>
      </c>
      <c r="B125" s="46" t="str">
        <f>[1]orcamento!D125</f>
        <v>ESPALHAMENTO DE TERRA VEGETAL PARA O PLANTIO. AF_07/2024</v>
      </c>
      <c r="C125" s="47">
        <f>[1]orcamento!F125</f>
        <v>120.23</v>
      </c>
      <c r="D125" s="48" t="str">
        <f>[1]orcamento!E125</f>
        <v>M2</v>
      </c>
      <c r="E125" s="49">
        <f>[1]orcamento!K125</f>
        <v>5.33</v>
      </c>
      <c r="F125" s="50"/>
      <c r="G125" s="55"/>
      <c r="H125" s="50"/>
      <c r="I125" s="55"/>
      <c r="J125" s="50">
        <f t="shared" si="34"/>
        <v>320.41000000000003</v>
      </c>
      <c r="K125" s="55">
        <f t="shared" si="35"/>
        <v>60.115000000000002</v>
      </c>
      <c r="L125" s="50">
        <f t="shared" si="36"/>
        <v>320.42</v>
      </c>
      <c r="M125" s="55">
        <f t="shared" si="37"/>
        <v>60.115000000000002</v>
      </c>
      <c r="N125" s="53">
        <f t="shared" si="33"/>
        <v>640.83000000000004</v>
      </c>
      <c r="O125" s="54">
        <f t="shared" si="33"/>
        <v>120.23</v>
      </c>
    </row>
    <row r="126" spans="1:15" x14ac:dyDescent="0.3">
      <c r="A126" s="45" t="str">
        <f>[1]orcamento!A126</f>
        <v>10.7</v>
      </c>
      <c r="B126" s="46" t="str">
        <f>[1]orcamento!D126</f>
        <v>PLANTIO DE GRAMA BATATAIS EM PLACAS. AF_07/2024</v>
      </c>
      <c r="C126" s="47">
        <f>[1]orcamento!F126</f>
        <v>120.23</v>
      </c>
      <c r="D126" s="48" t="str">
        <f>[1]orcamento!E126</f>
        <v>M2</v>
      </c>
      <c r="E126" s="49">
        <f>[1]orcamento!K126</f>
        <v>29.26</v>
      </c>
      <c r="F126" s="50"/>
      <c r="G126" s="55"/>
      <c r="H126" s="50"/>
      <c r="I126" s="55"/>
      <c r="J126" s="50">
        <f t="shared" si="34"/>
        <v>1758.96</v>
      </c>
      <c r="K126" s="55">
        <f t="shared" si="35"/>
        <v>60.115000000000002</v>
      </c>
      <c r="L126" s="50">
        <f t="shared" si="36"/>
        <v>1758.97</v>
      </c>
      <c r="M126" s="55">
        <f t="shared" si="37"/>
        <v>60.115000000000002</v>
      </c>
      <c r="N126" s="53">
        <f t="shared" si="33"/>
        <v>3517.9300000000003</v>
      </c>
      <c r="O126" s="54">
        <f t="shared" si="33"/>
        <v>120.23</v>
      </c>
    </row>
    <row r="127" spans="1:15" ht="41.4" x14ac:dyDescent="0.3">
      <c r="A127" s="45" t="str">
        <f>[1]orcamento!A127</f>
        <v>10.8</v>
      </c>
      <c r="B127" s="46" t="str">
        <f>[1]orcamento!D127</f>
        <v>CARGA, MANOBRA E DESCARGA DE SOLOS E MATERIAIS GRANULARES EM CAMINHÃO BASCULANTE 10 M³ - CARGA COM ESCAVADEIRA HIDRÁULICA (CAÇAMBA DE 1,20 M³ / 155 HP) E DESCARGA LIVRE (UNIDADE: M3). AF_02/2026</v>
      </c>
      <c r="C127" s="47">
        <f>[1]orcamento!F127</f>
        <v>29.32</v>
      </c>
      <c r="D127" s="48" t="str">
        <f>[1]orcamento!E127</f>
        <v>M3</v>
      </c>
      <c r="E127" s="49">
        <f>[1]orcamento!K127</f>
        <v>9.2200000000000006</v>
      </c>
      <c r="F127" s="50"/>
      <c r="G127" s="55"/>
      <c r="H127" s="50"/>
      <c r="I127" s="55"/>
      <c r="J127" s="50">
        <f t="shared" si="34"/>
        <v>135.16999999999999</v>
      </c>
      <c r="K127" s="55">
        <f t="shared" si="35"/>
        <v>14.66</v>
      </c>
      <c r="L127" s="50">
        <f t="shared" si="36"/>
        <v>135.16</v>
      </c>
      <c r="M127" s="55">
        <f t="shared" si="37"/>
        <v>14.66</v>
      </c>
      <c r="N127" s="53">
        <f t="shared" si="33"/>
        <v>270.33</v>
      </c>
      <c r="O127" s="54">
        <f t="shared" si="33"/>
        <v>29.32</v>
      </c>
    </row>
    <row r="128" spans="1:15" ht="27.6" x14ac:dyDescent="0.3">
      <c r="A128" s="45" t="str">
        <f>[1]orcamento!A128</f>
        <v>10.9</v>
      </c>
      <c r="B128" s="46" t="str">
        <f>[1]orcamento!D128</f>
        <v>TRANSPORTE COM CAMINHÃO BASCULANTE DE 10 M³, EM VIA URBANA PAVIMENTADA, DMT ATÉ 30 KM (UNIDADE: M3XKM). AF_02/2026</v>
      </c>
      <c r="C128" s="47">
        <f>[1]orcamento!F128</f>
        <v>756.45</v>
      </c>
      <c r="D128" s="48" t="str">
        <f>[1]orcamento!E128</f>
        <v>M3XKM</v>
      </c>
      <c r="E128" s="49">
        <f>[1]orcamento!K128</f>
        <v>3.52</v>
      </c>
      <c r="F128" s="50"/>
      <c r="G128" s="55"/>
      <c r="H128" s="50"/>
      <c r="I128" s="55"/>
      <c r="J128" s="50">
        <f t="shared" si="34"/>
        <v>1331.35</v>
      </c>
      <c r="K128" s="55">
        <f t="shared" si="35"/>
        <v>378.22500000000002</v>
      </c>
      <c r="L128" s="50">
        <f t="shared" si="36"/>
        <v>1331.35</v>
      </c>
      <c r="M128" s="55">
        <f t="shared" si="37"/>
        <v>378.22500000000002</v>
      </c>
      <c r="N128" s="53">
        <f t="shared" si="33"/>
        <v>2662.7</v>
      </c>
      <c r="O128" s="54">
        <f t="shared" si="33"/>
        <v>756.45</v>
      </c>
    </row>
    <row r="129" spans="1:15" x14ac:dyDescent="0.3">
      <c r="A129" s="37">
        <f>[1]orcamento!A129</f>
        <v>11</v>
      </c>
      <c r="B129" s="38" t="str">
        <f>[1]orcamento!D129</f>
        <v>DRENAGEM - SERVIÇOS INICIAIS</v>
      </c>
      <c r="C129" s="39"/>
      <c r="D129" s="40"/>
      <c r="E129" s="41"/>
      <c r="F129" s="42"/>
      <c r="G129" s="43"/>
      <c r="H129" s="42"/>
      <c r="I129" s="43"/>
      <c r="J129" s="42"/>
      <c r="K129" s="43"/>
      <c r="L129" s="42"/>
      <c r="M129" s="43"/>
      <c r="N129" s="53"/>
      <c r="O129" s="54"/>
    </row>
    <row r="130" spans="1:15" x14ac:dyDescent="0.3">
      <c r="A130" s="45" t="str">
        <f>[1]orcamento!A130</f>
        <v>11.1</v>
      </c>
      <c r="B130" s="46" t="str">
        <f>[1]orcamento!D130</f>
        <v>CORTE MEÂNICO DE ASFALTO</v>
      </c>
      <c r="C130" s="47">
        <f>[1]orcamento!F130</f>
        <v>80</v>
      </c>
      <c r="D130" s="48" t="str">
        <f>[1]orcamento!E130</f>
        <v>M</v>
      </c>
      <c r="E130" s="49">
        <f>[1]orcamento!K130</f>
        <v>3.39</v>
      </c>
      <c r="F130" s="50"/>
      <c r="G130" s="55"/>
      <c r="H130" s="50"/>
      <c r="I130" s="55"/>
      <c r="J130" s="50">
        <f t="shared" ref="J130:J136" si="38">ROUND($E130*K130,2)</f>
        <v>135.6</v>
      </c>
      <c r="K130" s="55">
        <f>C130/2</f>
        <v>40</v>
      </c>
      <c r="L130" s="50">
        <f t="shared" ref="L130:L136" si="39">ROUND(C130*E130-(F130+H130+J130),2)</f>
        <v>135.6</v>
      </c>
      <c r="M130" s="55">
        <f t="shared" ref="M130:M136" si="40">K130</f>
        <v>40</v>
      </c>
      <c r="N130" s="53">
        <f t="shared" ref="N130:O136" si="41">F130+H130+J130+L130</f>
        <v>271.2</v>
      </c>
      <c r="O130" s="54">
        <f t="shared" si="41"/>
        <v>80</v>
      </c>
    </row>
    <row r="131" spans="1:15" ht="27.6" x14ac:dyDescent="0.3">
      <c r="A131" s="45" t="str">
        <f>[1]orcamento!A131</f>
        <v>11.2</v>
      </c>
      <c r="B131" s="46" t="str">
        <f>[1]orcamento!D131</f>
        <v>DEMOLIÇÃO PARCIAL DE PAVIMENTO ASFÁLTICO, DE FORMA MECANIZADA, SEM REAPROVEITAMENTO. AF_09/2023</v>
      </c>
      <c r="C131" s="47">
        <f>[1]orcamento!F131</f>
        <v>317.2</v>
      </c>
      <c r="D131" s="48" t="str">
        <f>[1]orcamento!E131</f>
        <v>M2</v>
      </c>
      <c r="E131" s="49">
        <f>[1]orcamento!K131</f>
        <v>29.08</v>
      </c>
      <c r="F131" s="50"/>
      <c r="G131" s="55"/>
      <c r="H131" s="50"/>
      <c r="I131" s="55"/>
      <c r="J131" s="50">
        <f t="shared" si="38"/>
        <v>4612.09</v>
      </c>
      <c r="K131" s="55">
        <f>C131/2</f>
        <v>158.6</v>
      </c>
      <c r="L131" s="50">
        <f t="shared" si="39"/>
        <v>4612.09</v>
      </c>
      <c r="M131" s="55">
        <f t="shared" si="40"/>
        <v>158.6</v>
      </c>
      <c r="N131" s="53">
        <f t="shared" si="41"/>
        <v>9224.18</v>
      </c>
      <c r="O131" s="54">
        <f t="shared" si="41"/>
        <v>317.2</v>
      </c>
    </row>
    <row r="132" spans="1:15" ht="27.6" x14ac:dyDescent="0.3">
      <c r="A132" s="45" t="str">
        <f>[1]orcamento!A132</f>
        <v>11.3</v>
      </c>
      <c r="B132" s="46" t="str">
        <f>[1]orcamento!D132</f>
        <v>DEMOLIÇÃO DE ALVENARIA DE TIJOLO MACIÇO, DE FORMA MANUAL, SEM REAPROVEITAMENTO. AF_09/2023</v>
      </c>
      <c r="C132" s="47">
        <f>[1]orcamento!F132</f>
        <v>3.48</v>
      </c>
      <c r="D132" s="48" t="str">
        <f>[1]orcamento!E132</f>
        <v>M3</v>
      </c>
      <c r="E132" s="49">
        <f>[1]orcamento!K132</f>
        <v>158.07</v>
      </c>
      <c r="F132" s="50"/>
      <c r="G132" s="55"/>
      <c r="H132" s="50"/>
      <c r="I132" s="55"/>
      <c r="J132" s="50">
        <f t="shared" si="38"/>
        <v>275.04000000000002</v>
      </c>
      <c r="K132" s="55">
        <f>C132/2</f>
        <v>1.74</v>
      </c>
      <c r="L132" s="50">
        <f t="shared" si="39"/>
        <v>275.04000000000002</v>
      </c>
      <c r="M132" s="55">
        <f t="shared" si="40"/>
        <v>1.74</v>
      </c>
      <c r="N132" s="53">
        <f t="shared" si="41"/>
        <v>550.08000000000004</v>
      </c>
      <c r="O132" s="54">
        <f t="shared" si="41"/>
        <v>3.48</v>
      </c>
    </row>
    <row r="133" spans="1:15" x14ac:dyDescent="0.3">
      <c r="A133" s="45" t="str">
        <f>[1]orcamento!A133</f>
        <v>11.4</v>
      </c>
      <c r="B133" s="46" t="str">
        <f>[1]orcamento!D133</f>
        <v>REMOÇÃO TUBO CONCRETO ARMADO AGUAS PLUVIAIS, DN 300 MM</v>
      </c>
      <c r="C133" s="47">
        <f>[1]orcamento!F133</f>
        <v>59.84</v>
      </c>
      <c r="D133" s="48" t="str">
        <f>[1]orcamento!E133</f>
        <v>M</v>
      </c>
      <c r="E133" s="49">
        <f>[1]orcamento!K133</f>
        <v>30.009999999999998</v>
      </c>
      <c r="F133" s="50"/>
      <c r="G133" s="55"/>
      <c r="H133" s="50"/>
      <c r="I133" s="55"/>
      <c r="J133" s="50">
        <f t="shared" si="38"/>
        <v>897.9</v>
      </c>
      <c r="K133" s="55">
        <f>C133/2</f>
        <v>29.92</v>
      </c>
      <c r="L133" s="50">
        <f t="shared" si="39"/>
        <v>897.9</v>
      </c>
      <c r="M133" s="55">
        <f t="shared" si="40"/>
        <v>29.92</v>
      </c>
      <c r="N133" s="53">
        <f t="shared" si="41"/>
        <v>1795.8</v>
      </c>
      <c r="O133" s="54">
        <f t="shared" si="41"/>
        <v>59.84</v>
      </c>
    </row>
    <row r="134" spans="1:15" ht="41.4" x14ac:dyDescent="0.3">
      <c r="A134" s="45" t="str">
        <f>[1]orcamento!A134</f>
        <v>11.5</v>
      </c>
      <c r="B134" s="46" t="str">
        <f>[1]orcamento!D134</f>
        <v>CARGA, MANOBRA E DESCARGA DE ENTULHO EM CAMINHÃO BASCULANTE 10 M³ - CARGA COM ESCAVADEIRA HIDRÁULICA (CAÇAMBA DE 0,80 M³ / 111 HP) E DESCARGA LIVRE (UNIDADE: M3). AF_02/2026</v>
      </c>
      <c r="C134" s="47">
        <f>[1]orcamento!F134</f>
        <v>32.46</v>
      </c>
      <c r="D134" s="48" t="str">
        <f>[1]orcamento!E134</f>
        <v>M3</v>
      </c>
      <c r="E134" s="49">
        <f>[1]orcamento!K134</f>
        <v>12.01</v>
      </c>
      <c r="F134" s="50"/>
      <c r="G134" s="55"/>
      <c r="H134" s="50"/>
      <c r="I134" s="55"/>
      <c r="J134" s="50">
        <f t="shared" si="38"/>
        <v>194.92</v>
      </c>
      <c r="K134" s="55">
        <f t="shared" ref="K134:K136" si="42">C134/2</f>
        <v>16.23</v>
      </c>
      <c r="L134" s="50">
        <f t="shared" si="39"/>
        <v>194.92</v>
      </c>
      <c r="M134" s="55">
        <f t="shared" si="40"/>
        <v>16.23</v>
      </c>
      <c r="N134" s="53">
        <f t="shared" si="41"/>
        <v>389.84</v>
      </c>
      <c r="O134" s="54">
        <f t="shared" si="41"/>
        <v>32.46</v>
      </c>
    </row>
    <row r="135" spans="1:15" ht="27.6" x14ac:dyDescent="0.3">
      <c r="A135" s="45" t="str">
        <f>[1]orcamento!A135</f>
        <v>11.6</v>
      </c>
      <c r="B135" s="46" t="str">
        <f>[1]orcamento!D135</f>
        <v>TRANSPORTE COM CAMINHÃO BASCULANTE DE 10 M³, EM VIA URBANA PAVIMENTADA, DMT ATÉ 30 KM (UNIDADE: M3XKM). AF_02/2026</v>
      </c>
      <c r="C135" s="47">
        <f>[1]orcamento!F135</f>
        <v>214.23</v>
      </c>
      <c r="D135" s="48" t="str">
        <f>[1]orcamento!E135</f>
        <v>M3XKM</v>
      </c>
      <c r="E135" s="49">
        <f>[1]orcamento!K135</f>
        <v>3.52</v>
      </c>
      <c r="F135" s="50"/>
      <c r="G135" s="55"/>
      <c r="H135" s="50"/>
      <c r="I135" s="55"/>
      <c r="J135" s="50">
        <f t="shared" si="38"/>
        <v>377.04</v>
      </c>
      <c r="K135" s="55">
        <f t="shared" si="42"/>
        <v>107.11499999999999</v>
      </c>
      <c r="L135" s="50">
        <f t="shared" si="39"/>
        <v>377.05</v>
      </c>
      <c r="M135" s="55">
        <f t="shared" si="40"/>
        <v>107.11499999999999</v>
      </c>
      <c r="N135" s="53">
        <f t="shared" si="41"/>
        <v>754.09</v>
      </c>
      <c r="O135" s="54">
        <f t="shared" si="41"/>
        <v>214.23</v>
      </c>
    </row>
    <row r="136" spans="1:15" x14ac:dyDescent="0.3">
      <c r="A136" s="45" t="str">
        <f>[1]orcamento!A136</f>
        <v>11.7</v>
      </c>
      <c r="B136" s="46" t="str">
        <f>[1]orcamento!D136</f>
        <v>TAXA PARA BOTA FORA</v>
      </c>
      <c r="C136" s="47">
        <f>[1]orcamento!F136</f>
        <v>32.46</v>
      </c>
      <c r="D136" s="48" t="str">
        <f>[1]orcamento!E136</f>
        <v>M3</v>
      </c>
      <c r="E136" s="49">
        <f>[1]orcamento!K136</f>
        <v>11.5</v>
      </c>
      <c r="F136" s="50"/>
      <c r="G136" s="55"/>
      <c r="H136" s="50"/>
      <c r="I136" s="55"/>
      <c r="J136" s="50">
        <f t="shared" si="38"/>
        <v>186.65</v>
      </c>
      <c r="K136" s="55">
        <f t="shared" si="42"/>
        <v>16.23</v>
      </c>
      <c r="L136" s="50">
        <f t="shared" si="39"/>
        <v>186.64</v>
      </c>
      <c r="M136" s="55">
        <f t="shared" si="40"/>
        <v>16.23</v>
      </c>
      <c r="N136" s="53">
        <f t="shared" si="41"/>
        <v>373.28999999999996</v>
      </c>
      <c r="O136" s="54">
        <f t="shared" si="41"/>
        <v>32.46</v>
      </c>
    </row>
    <row r="137" spans="1:15" x14ac:dyDescent="0.3">
      <c r="A137" s="37">
        <f>[1]orcamento!A137</f>
        <v>12</v>
      </c>
      <c r="B137" s="38" t="str">
        <f>[1]orcamento!D137</f>
        <v>DRENAGEM - TERRAPLENAGEM</v>
      </c>
      <c r="C137" s="39"/>
      <c r="D137" s="40"/>
      <c r="E137" s="41"/>
      <c r="F137" s="42"/>
      <c r="G137" s="43"/>
      <c r="H137" s="42"/>
      <c r="I137" s="43"/>
      <c r="J137" s="42"/>
      <c r="K137" s="43"/>
      <c r="L137" s="42"/>
      <c r="M137" s="43"/>
      <c r="N137" s="53"/>
      <c r="O137" s="54"/>
    </row>
    <row r="138" spans="1:15" ht="55.2" x14ac:dyDescent="0.3">
      <c r="A138" s="45" t="str">
        <f>[1]orcamento!A138</f>
        <v>12.1</v>
      </c>
      <c r="B138" s="46" t="str">
        <f>[1]orcamento!D138</f>
        <v>ESCAVAÇÃO MECANIZADA DE VALA COM PROFUNDIDADE ATÉ 1,5 M (MÉDIA MONTANTE E JUSANTE/UMA COMPOSIÇÃO POR TRECHO), RETROESCAV. (0,26 M3), LARGURA DE 0,8 M A 1,5 M, EM SOLO DE 1A CATEGORIA, LOCAIS COM BAIXO NÍVEL DE INTERFERÊNCIA. AF_09/2024</v>
      </c>
      <c r="C138" s="47">
        <f>[1]orcamento!F138</f>
        <v>389.52</v>
      </c>
      <c r="D138" s="48" t="str">
        <f>[1]orcamento!E138</f>
        <v>M3</v>
      </c>
      <c r="E138" s="49">
        <f>[1]orcamento!K138</f>
        <v>10.78</v>
      </c>
      <c r="F138" s="50"/>
      <c r="G138" s="55"/>
      <c r="H138" s="50"/>
      <c r="I138" s="55"/>
      <c r="J138" s="50">
        <f t="shared" ref="J138:J146" si="43">ROUND($E138*K138,2)</f>
        <v>2099.5100000000002</v>
      </c>
      <c r="K138" s="55">
        <f>C138/2</f>
        <v>194.76</v>
      </c>
      <c r="L138" s="50">
        <f t="shared" ref="L138:L146" si="44">ROUND(C138*E138-(F138+H138+J138),2)</f>
        <v>2099.52</v>
      </c>
      <c r="M138" s="55">
        <f t="shared" ref="M138:M146" si="45">K138</f>
        <v>194.76</v>
      </c>
      <c r="N138" s="53">
        <f t="shared" ref="N138:O146" si="46">F138+H138+J138+L138</f>
        <v>4199.0300000000007</v>
      </c>
      <c r="O138" s="54">
        <f t="shared" si="46"/>
        <v>389.52</v>
      </c>
    </row>
    <row r="139" spans="1:15" ht="27.6" x14ac:dyDescent="0.3">
      <c r="A139" s="45" t="str">
        <f>[1]orcamento!A139</f>
        <v>12.2</v>
      </c>
      <c r="B139" s="46" t="str">
        <f>[1]orcamento!D139</f>
        <v>ESCORAMENTO DE VALA, TIPO CONTÍNUO, COM PROFUNDIDADE DE 0 A 1,5 M, LARGURA MENOR QUE 1,5 M. AF_01/2026</v>
      </c>
      <c r="C139" s="47">
        <f>[1]orcamento!F139</f>
        <v>98.36</v>
      </c>
      <c r="D139" s="48" t="str">
        <f>[1]orcamento!E139</f>
        <v>M2</v>
      </c>
      <c r="E139" s="49">
        <f>[1]orcamento!K139</f>
        <v>91.25</v>
      </c>
      <c r="F139" s="50"/>
      <c r="G139" s="55"/>
      <c r="H139" s="50"/>
      <c r="I139" s="55"/>
      <c r="J139" s="50">
        <f t="shared" si="43"/>
        <v>4487.68</v>
      </c>
      <c r="K139" s="55">
        <f t="shared" ref="K139:K146" si="47">C139/2</f>
        <v>49.18</v>
      </c>
      <c r="L139" s="50">
        <f t="shared" si="44"/>
        <v>4487.67</v>
      </c>
      <c r="M139" s="55">
        <f t="shared" si="45"/>
        <v>49.18</v>
      </c>
      <c r="N139" s="53">
        <f t="shared" si="46"/>
        <v>8975.35</v>
      </c>
      <c r="O139" s="54">
        <f t="shared" si="46"/>
        <v>98.36</v>
      </c>
    </row>
    <row r="140" spans="1:15" ht="27.6" x14ac:dyDescent="0.3">
      <c r="A140" s="45" t="str">
        <f>[1]orcamento!A140</f>
        <v>12.3</v>
      </c>
      <c r="B140" s="46" t="str">
        <f>[1]orcamento!D140</f>
        <v>PREPARO DE FUNDO DE VALA COM LARGURA MENOR QUE 1,5 M, COM CAMADA DE BRITA, LANÇAMENTO MECANIZADO. AF_01/2026</v>
      </c>
      <c r="C140" s="47">
        <f>[1]orcamento!F140</f>
        <v>26.810000000000002</v>
      </c>
      <c r="D140" s="48" t="str">
        <f>[1]orcamento!E140</f>
        <v>M3</v>
      </c>
      <c r="E140" s="49">
        <f>[1]orcamento!K140</f>
        <v>372.17999999999995</v>
      </c>
      <c r="F140" s="50"/>
      <c r="G140" s="55"/>
      <c r="H140" s="50"/>
      <c r="I140" s="55"/>
      <c r="J140" s="50">
        <f t="shared" si="43"/>
        <v>4989.07</v>
      </c>
      <c r="K140" s="55">
        <f t="shared" si="47"/>
        <v>13.405000000000001</v>
      </c>
      <c r="L140" s="50">
        <f t="shared" si="44"/>
        <v>4989.08</v>
      </c>
      <c r="M140" s="55">
        <f t="shared" si="45"/>
        <v>13.405000000000001</v>
      </c>
      <c r="N140" s="53">
        <f t="shared" si="46"/>
        <v>9978.15</v>
      </c>
      <c r="O140" s="54">
        <f t="shared" si="46"/>
        <v>26.810000000000002</v>
      </c>
    </row>
    <row r="141" spans="1:15" ht="27.6" x14ac:dyDescent="0.3">
      <c r="A141" s="45" t="str">
        <f>[1]orcamento!A141</f>
        <v>12.4</v>
      </c>
      <c r="B141" s="46" t="str">
        <f>[1]orcamento!D141</f>
        <v>EXECUÇÃO DE RADIER, ESPESSURA DE 10 CM, FCK = 30 MPA, COM USO DE FORMAS EM MADEIRA SERRADA</v>
      </c>
      <c r="C141" s="47">
        <f>[1]orcamento!F141</f>
        <v>10.220000000000001</v>
      </c>
      <c r="D141" s="48" t="str">
        <f>[1]orcamento!E141</f>
        <v>M2</v>
      </c>
      <c r="E141" s="49">
        <f>[1]orcamento!K141</f>
        <v>220.48000000000002</v>
      </c>
      <c r="F141" s="50"/>
      <c r="G141" s="55"/>
      <c r="H141" s="50"/>
      <c r="I141" s="55"/>
      <c r="J141" s="50">
        <f t="shared" si="43"/>
        <v>1126.6500000000001</v>
      </c>
      <c r="K141" s="55">
        <f t="shared" si="47"/>
        <v>5.1100000000000003</v>
      </c>
      <c r="L141" s="50">
        <f t="shared" si="44"/>
        <v>1126.6600000000001</v>
      </c>
      <c r="M141" s="55">
        <f t="shared" si="45"/>
        <v>5.1100000000000003</v>
      </c>
      <c r="N141" s="53">
        <f t="shared" si="46"/>
        <v>2253.3100000000004</v>
      </c>
      <c r="O141" s="54">
        <f t="shared" si="46"/>
        <v>10.220000000000001</v>
      </c>
    </row>
    <row r="142" spans="1:15" ht="27.6" x14ac:dyDescent="0.3">
      <c r="A142" s="45" t="str">
        <f>[1]orcamento!A142</f>
        <v>12.5</v>
      </c>
      <c r="B142" s="46" t="str">
        <f>[1]orcamento!D142</f>
        <v>ATERRO MECANIZADO DE VALA COM RETROESCAVADEIRA, COM BRITA, EXCLUSO CARGA/DESCARGA E TRANSPORTE</v>
      </c>
      <c r="C142" s="47">
        <f>[1]orcamento!F142</f>
        <v>46.92</v>
      </c>
      <c r="D142" s="48" t="str">
        <f>[1]orcamento!E142</f>
        <v>M3</v>
      </c>
      <c r="E142" s="49">
        <f>[1]orcamento!K142</f>
        <v>183.74</v>
      </c>
      <c r="F142" s="50"/>
      <c r="G142" s="55"/>
      <c r="H142" s="50"/>
      <c r="I142" s="55"/>
      <c r="J142" s="50">
        <f t="shared" si="43"/>
        <v>4310.54</v>
      </c>
      <c r="K142" s="55">
        <f t="shared" si="47"/>
        <v>23.46</v>
      </c>
      <c r="L142" s="50">
        <f t="shared" si="44"/>
        <v>4310.54</v>
      </c>
      <c r="M142" s="55">
        <f t="shared" si="45"/>
        <v>23.46</v>
      </c>
      <c r="N142" s="53">
        <f t="shared" si="46"/>
        <v>8621.08</v>
      </c>
      <c r="O142" s="54">
        <f t="shared" si="46"/>
        <v>46.92</v>
      </c>
    </row>
    <row r="143" spans="1:15" ht="55.2" x14ac:dyDescent="0.3">
      <c r="A143" s="45" t="str">
        <f>[1]orcamento!A143</f>
        <v>12.6</v>
      </c>
      <c r="B143" s="46" t="str">
        <f>[1]orcamento!D143</f>
        <v>REATERRO MECANIZADO DE VALA COM RETROESCAVADEIRA (CAPACIDADE DA CAÇAMBA DA RETRO: 0,26 M³/POTÊNCIA: 88 HP), LARGURA DE 0,8 A 1,5 M, PROFUNDIDADE ATÉ 1,5 M, COM SOLO (SEM SUBSTITUIÇÃO) DE 1ª CATEGORIA, COM PLACA VIBRATÓRIA. AF_08/2023</v>
      </c>
      <c r="C143" s="47">
        <f>[1]orcamento!F143</f>
        <v>239.43</v>
      </c>
      <c r="D143" s="48" t="str">
        <f>[1]orcamento!E143</f>
        <v>M3</v>
      </c>
      <c r="E143" s="49">
        <f>[1]orcamento!K143</f>
        <v>18.62</v>
      </c>
      <c r="F143" s="50"/>
      <c r="G143" s="55"/>
      <c r="H143" s="50"/>
      <c r="I143" s="55"/>
      <c r="J143" s="50">
        <f t="shared" si="43"/>
        <v>2229.09</v>
      </c>
      <c r="K143" s="55">
        <f t="shared" si="47"/>
        <v>119.715</v>
      </c>
      <c r="L143" s="50">
        <f t="shared" si="44"/>
        <v>2229.1</v>
      </c>
      <c r="M143" s="55">
        <f t="shared" si="45"/>
        <v>119.715</v>
      </c>
      <c r="N143" s="53">
        <f t="shared" si="46"/>
        <v>4458.1900000000005</v>
      </c>
      <c r="O143" s="54">
        <f t="shared" si="46"/>
        <v>239.43</v>
      </c>
    </row>
    <row r="144" spans="1:15" ht="41.4" x14ac:dyDescent="0.3">
      <c r="A144" s="45" t="str">
        <f>[1]orcamento!A144</f>
        <v>12.7</v>
      </c>
      <c r="B144" s="46" t="str">
        <f>[1]orcamento!D144</f>
        <v>CARGA, MANOBRA E DESCARGA DE SOLOS E MATERIAIS GRANULARES EM CAMINHÃO BASCULANTE 10 M³ - CARGA COM ESCAVADEIRA HIDRÁULICA (CAÇAMBA DE 1,20 M³ / 155 HP) E DESCARGA LIVRE (UNIDADE: M3). AF_02/2026</v>
      </c>
      <c r="C144" s="47">
        <f>[1]orcamento!F144</f>
        <v>568</v>
      </c>
      <c r="D144" s="48" t="str">
        <f>[1]orcamento!E144</f>
        <v>M3</v>
      </c>
      <c r="E144" s="49">
        <f>[1]orcamento!K144</f>
        <v>9.2200000000000006</v>
      </c>
      <c r="F144" s="50"/>
      <c r="G144" s="55"/>
      <c r="H144" s="50"/>
      <c r="I144" s="55"/>
      <c r="J144" s="50">
        <f t="shared" si="43"/>
        <v>2618.48</v>
      </c>
      <c r="K144" s="55">
        <f t="shared" si="47"/>
        <v>284</v>
      </c>
      <c r="L144" s="50">
        <f t="shared" si="44"/>
        <v>2618.48</v>
      </c>
      <c r="M144" s="55">
        <f t="shared" si="45"/>
        <v>284</v>
      </c>
      <c r="N144" s="53">
        <f t="shared" si="46"/>
        <v>5236.96</v>
      </c>
      <c r="O144" s="54">
        <f t="shared" si="46"/>
        <v>568</v>
      </c>
    </row>
    <row r="145" spans="1:15" ht="27.6" x14ac:dyDescent="0.3">
      <c r="A145" s="45" t="str">
        <f>[1]orcamento!A145</f>
        <v>12.8</v>
      </c>
      <c r="B145" s="46" t="str">
        <f>[1]orcamento!D145</f>
        <v>TRANSPORTE COM CAMINHÃO BASCULANTE DE 10 M³, EM VIA URBANA PAVIMENTADA, DMT ATÉ 30 KM (UNIDADE: M3XKM). AF_02/2026</v>
      </c>
      <c r="C145" s="47">
        <f>[1]orcamento!F145</f>
        <v>1773.52</v>
      </c>
      <c r="D145" s="48" t="str">
        <f>[1]orcamento!E145</f>
        <v>M3XKM</v>
      </c>
      <c r="E145" s="49">
        <f>[1]orcamento!K145</f>
        <v>3.52</v>
      </c>
      <c r="F145" s="50"/>
      <c r="G145" s="55"/>
      <c r="H145" s="50"/>
      <c r="I145" s="55"/>
      <c r="J145" s="50">
        <f t="shared" si="43"/>
        <v>3121.4</v>
      </c>
      <c r="K145" s="55">
        <f t="shared" si="47"/>
        <v>886.76</v>
      </c>
      <c r="L145" s="50">
        <f t="shared" si="44"/>
        <v>3121.39</v>
      </c>
      <c r="M145" s="55">
        <f t="shared" si="45"/>
        <v>886.76</v>
      </c>
      <c r="N145" s="53">
        <f t="shared" si="46"/>
        <v>6242.79</v>
      </c>
      <c r="O145" s="54">
        <f t="shared" si="46"/>
        <v>1773.52</v>
      </c>
    </row>
    <row r="146" spans="1:15" x14ac:dyDescent="0.3">
      <c r="A146" s="45" t="str">
        <f>[1]orcamento!A146</f>
        <v>12.9</v>
      </c>
      <c r="B146" s="46" t="str">
        <f>[1]orcamento!D146</f>
        <v>TAXA PARA BOTA FORA</v>
      </c>
      <c r="C146" s="47">
        <f>[1]orcamento!F146</f>
        <v>187.61</v>
      </c>
      <c r="D146" s="48" t="str">
        <f>[1]orcamento!E146</f>
        <v>M3</v>
      </c>
      <c r="E146" s="49">
        <f>[1]orcamento!K146</f>
        <v>11.5</v>
      </c>
      <c r="F146" s="50"/>
      <c r="G146" s="55"/>
      <c r="H146" s="50"/>
      <c r="I146" s="55"/>
      <c r="J146" s="50">
        <f t="shared" si="43"/>
        <v>1078.76</v>
      </c>
      <c r="K146" s="55">
        <f t="shared" si="47"/>
        <v>93.805000000000007</v>
      </c>
      <c r="L146" s="50">
        <f t="shared" si="44"/>
        <v>1078.76</v>
      </c>
      <c r="M146" s="55">
        <f t="shared" si="45"/>
        <v>93.805000000000007</v>
      </c>
      <c r="N146" s="53">
        <f t="shared" si="46"/>
        <v>2157.52</v>
      </c>
      <c r="O146" s="54">
        <f t="shared" si="46"/>
        <v>187.61</v>
      </c>
    </row>
    <row r="147" spans="1:15" x14ac:dyDescent="0.3">
      <c r="A147" s="37">
        <f>[1]orcamento!A147</f>
        <v>13</v>
      </c>
      <c r="B147" s="38" t="str">
        <f>[1]orcamento!D147</f>
        <v>DRENAGEM - FORNECIMENTO TUBULAÇÃO</v>
      </c>
      <c r="C147" s="39"/>
      <c r="D147" s="40"/>
      <c r="E147" s="41"/>
      <c r="F147" s="42"/>
      <c r="G147" s="43"/>
      <c r="H147" s="42"/>
      <c r="I147" s="43"/>
      <c r="J147" s="42"/>
      <c r="K147" s="43"/>
      <c r="L147" s="42"/>
      <c r="M147" s="43"/>
      <c r="N147" s="53"/>
      <c r="O147" s="54"/>
    </row>
    <row r="148" spans="1:15" ht="41.4" x14ac:dyDescent="0.3">
      <c r="A148" s="45" t="str">
        <f>[1]orcamento!A148</f>
        <v>13.1</v>
      </c>
      <c r="B148" s="46" t="str">
        <f>[1]orcamento!D148</f>
        <v>TUBO DE CONCRETO ARMADO PARA AGUAS PLUVIAIS, CLASSE PA-3, COM ENCAIXE PONTA E BOLSA, COM ENCAIXE PARA ANEL DE VEDAÇÃO, DIAMETRO NOMINAL DE 300 MM - FORNECIMENTO</v>
      </c>
      <c r="C148" s="47">
        <f>[1]orcamento!F148</f>
        <v>22.71</v>
      </c>
      <c r="D148" s="48" t="str">
        <f>[1]orcamento!E148</f>
        <v>M</v>
      </c>
      <c r="E148" s="49">
        <f>[1]orcamento!K148</f>
        <v>232.76</v>
      </c>
      <c r="F148" s="50"/>
      <c r="G148" s="55"/>
      <c r="H148" s="50"/>
      <c r="I148" s="55"/>
      <c r="J148" s="50">
        <f t="shared" ref="J148:J156" si="48">ROUND($E148*K148,2)</f>
        <v>2642.99</v>
      </c>
      <c r="K148" s="55">
        <f>C148/2</f>
        <v>11.355</v>
      </c>
      <c r="L148" s="50">
        <f t="shared" ref="L148:L156" si="49">ROUND(C148*E148-(F148+H148+J148),2)</f>
        <v>2642.99</v>
      </c>
      <c r="M148" s="55">
        <f t="shared" ref="M148:M156" si="50">K148</f>
        <v>11.355</v>
      </c>
      <c r="N148" s="53">
        <f t="shared" ref="N148:O156" si="51">F148+H148+J148+L148</f>
        <v>5285.98</v>
      </c>
      <c r="O148" s="54">
        <f t="shared" si="51"/>
        <v>22.71</v>
      </c>
    </row>
    <row r="149" spans="1:15" ht="41.4" x14ac:dyDescent="0.3">
      <c r="A149" s="45" t="str">
        <f>[1]orcamento!A149</f>
        <v>13.2</v>
      </c>
      <c r="B149" s="46" t="str">
        <f>[1]orcamento!D149</f>
        <v>TUBO DE CONCRETO ARMADO PARA AGUAS PLUVIAIS, CLASSE PA-3, COM ENCAIXE PONTA E BOLSA, COM ENCAIXE PARA ANEL DE VEDAÇÃO, DIAMETRO NOMINAL DE 400 MM - FORNECIMENTO</v>
      </c>
      <c r="C149" s="47">
        <f>[1]orcamento!F149</f>
        <v>71.430000000000007</v>
      </c>
      <c r="D149" s="48" t="str">
        <f>[1]orcamento!E149</f>
        <v>M</v>
      </c>
      <c r="E149" s="49">
        <f>[1]orcamento!K149</f>
        <v>259.14999999999998</v>
      </c>
      <c r="F149" s="50"/>
      <c r="G149" s="55"/>
      <c r="H149" s="50"/>
      <c r="I149" s="55"/>
      <c r="J149" s="50">
        <f t="shared" si="48"/>
        <v>9255.5400000000009</v>
      </c>
      <c r="K149" s="55">
        <f t="shared" ref="K149:K156" si="52">C149/2</f>
        <v>35.715000000000003</v>
      </c>
      <c r="L149" s="50">
        <f t="shared" si="49"/>
        <v>9255.5400000000009</v>
      </c>
      <c r="M149" s="55">
        <f t="shared" si="50"/>
        <v>35.715000000000003</v>
      </c>
      <c r="N149" s="53">
        <f t="shared" si="51"/>
        <v>18511.080000000002</v>
      </c>
      <c r="O149" s="54">
        <f t="shared" si="51"/>
        <v>71.430000000000007</v>
      </c>
    </row>
    <row r="150" spans="1:15" ht="41.4" x14ac:dyDescent="0.3">
      <c r="A150" s="45" t="str">
        <f>[1]orcamento!A150</f>
        <v>13.3</v>
      </c>
      <c r="B150" s="46" t="str">
        <f>[1]orcamento!D150</f>
        <v>TUBO DE CONCRETO ARMADO PARA AGUAS PLUVIAIS, CLASSE PA-3, COM ENCAIXE PONTA E BOLSA, COM ENCAIXE PARA ANEL DE VEDAÇÃO, DIAMETRO NOMINAL DE 500 MM - FORNECIMENTO</v>
      </c>
      <c r="C150" s="47">
        <f>[1]orcamento!F150</f>
        <v>27.7</v>
      </c>
      <c r="D150" s="48" t="str">
        <f>[1]orcamento!E150</f>
        <v>M</v>
      </c>
      <c r="E150" s="49">
        <f>[1]orcamento!K150</f>
        <v>349.16</v>
      </c>
      <c r="F150" s="50"/>
      <c r="G150" s="55"/>
      <c r="H150" s="50"/>
      <c r="I150" s="55"/>
      <c r="J150" s="50">
        <f t="shared" si="48"/>
        <v>4835.87</v>
      </c>
      <c r="K150" s="55">
        <f t="shared" si="52"/>
        <v>13.85</v>
      </c>
      <c r="L150" s="50">
        <f t="shared" si="49"/>
        <v>4835.8599999999997</v>
      </c>
      <c r="M150" s="55">
        <f t="shared" si="50"/>
        <v>13.85</v>
      </c>
      <c r="N150" s="53">
        <f t="shared" si="51"/>
        <v>9671.73</v>
      </c>
      <c r="O150" s="54">
        <f t="shared" si="51"/>
        <v>27.7</v>
      </c>
    </row>
    <row r="151" spans="1:15" ht="41.4" x14ac:dyDescent="0.3">
      <c r="A151" s="45" t="str">
        <f>[1]orcamento!A151</f>
        <v>13.4</v>
      </c>
      <c r="B151" s="46" t="str">
        <f>[1]orcamento!D151</f>
        <v>TUBO DE CONCRETO ARMADO PARA AGUAS PLUVIAIS, CLASSE PA-3, COM ENCAIXE PONTA E BOLSA, COM ENCAIXE PARA ANEL DE VEDAÇÃO, DIAMETRO NOMINAL DE 800 MM - FORNECIMENTO</v>
      </c>
      <c r="C151" s="47">
        <f>[1]orcamento!F151</f>
        <v>88.1</v>
      </c>
      <c r="D151" s="48" t="str">
        <f>[1]orcamento!E151</f>
        <v>M</v>
      </c>
      <c r="E151" s="49">
        <f>[1]orcamento!K151</f>
        <v>758.9</v>
      </c>
      <c r="F151" s="50"/>
      <c r="G151" s="55"/>
      <c r="H151" s="50"/>
      <c r="I151" s="55"/>
      <c r="J151" s="50">
        <f t="shared" si="48"/>
        <v>33429.550000000003</v>
      </c>
      <c r="K151" s="55">
        <f t="shared" si="52"/>
        <v>44.05</v>
      </c>
      <c r="L151" s="50">
        <f t="shared" si="49"/>
        <v>33429.54</v>
      </c>
      <c r="M151" s="55">
        <f t="shared" si="50"/>
        <v>44.05</v>
      </c>
      <c r="N151" s="53">
        <f t="shared" si="51"/>
        <v>66859.09</v>
      </c>
      <c r="O151" s="54">
        <f t="shared" si="51"/>
        <v>88.1</v>
      </c>
    </row>
    <row r="152" spans="1:15" ht="41.4" x14ac:dyDescent="0.3">
      <c r="A152" s="45" t="str">
        <f>[1]orcamento!A152</f>
        <v>13.5</v>
      </c>
      <c r="B152" s="46" t="str">
        <f>[1]orcamento!D152</f>
        <v>CARGA, MANOBRA E DESCARGA DE TUBOS DE CONCRETO, DN MENOR OU IGUAL A 300 MM, EM CAMINHÃO CARROCERIA COM GUINDAUTO (MUNCK) 11,7 TM. AF_02/2026</v>
      </c>
      <c r="C152" s="47">
        <f>[1]orcamento!F152</f>
        <v>2.95</v>
      </c>
      <c r="D152" s="48" t="str">
        <f>[1]orcamento!E152</f>
        <v>T</v>
      </c>
      <c r="E152" s="49">
        <f>[1]orcamento!K152</f>
        <v>68.91</v>
      </c>
      <c r="F152" s="50"/>
      <c r="G152" s="55"/>
      <c r="H152" s="50"/>
      <c r="I152" s="55"/>
      <c r="J152" s="50">
        <f t="shared" si="48"/>
        <v>101.64</v>
      </c>
      <c r="K152" s="55">
        <f t="shared" si="52"/>
        <v>1.4750000000000001</v>
      </c>
      <c r="L152" s="50">
        <f t="shared" si="49"/>
        <v>101.64</v>
      </c>
      <c r="M152" s="55">
        <f t="shared" si="50"/>
        <v>1.4750000000000001</v>
      </c>
      <c r="N152" s="53">
        <f t="shared" si="51"/>
        <v>203.28</v>
      </c>
      <c r="O152" s="54">
        <f t="shared" si="51"/>
        <v>2.95</v>
      </c>
    </row>
    <row r="153" spans="1:15" ht="27.6" x14ac:dyDescent="0.3">
      <c r="A153" s="45" t="str">
        <f>[1]orcamento!A153</f>
        <v>13.6</v>
      </c>
      <c r="B153" s="46" t="str">
        <f>[1]orcamento!D153</f>
        <v>CARGA, MANOBRA E DESCARGA DE TUBOS DE CONCRETO, DN 400 MM, EM CAMINHÃO CARROCERIA COM GUINDAUTO (MUNCK) 11,7 TM. AF_02/2026</v>
      </c>
      <c r="C153" s="47">
        <f>[1]orcamento!F153</f>
        <v>10.92</v>
      </c>
      <c r="D153" s="48" t="str">
        <f>[1]orcamento!E153</f>
        <v>T</v>
      </c>
      <c r="E153" s="49">
        <f>[1]orcamento!K153</f>
        <v>63.05</v>
      </c>
      <c r="F153" s="50"/>
      <c r="G153" s="55"/>
      <c r="H153" s="50"/>
      <c r="I153" s="55"/>
      <c r="J153" s="50">
        <f t="shared" si="48"/>
        <v>344.25</v>
      </c>
      <c r="K153" s="55">
        <f t="shared" si="52"/>
        <v>5.46</v>
      </c>
      <c r="L153" s="50">
        <f t="shared" si="49"/>
        <v>344.26</v>
      </c>
      <c r="M153" s="55">
        <f t="shared" si="50"/>
        <v>5.46</v>
      </c>
      <c r="N153" s="53">
        <f t="shared" si="51"/>
        <v>688.51</v>
      </c>
      <c r="O153" s="54">
        <f t="shared" si="51"/>
        <v>10.92</v>
      </c>
    </row>
    <row r="154" spans="1:15" ht="27.6" x14ac:dyDescent="0.3">
      <c r="A154" s="45" t="str">
        <f>[1]orcamento!A154</f>
        <v>13.7</v>
      </c>
      <c r="B154" s="46" t="str">
        <f>[1]orcamento!D154</f>
        <v>CARGA, MANOBRA E DESCARGA DE TUBOS DE CONCRETO, DN 500 MM, EM CAMINHÃO CARROCERIA COM GUINDAUTO (MUNCK) 11,7 TM. AF_02/2026</v>
      </c>
      <c r="C154" s="47">
        <f>[1]orcamento!F154</f>
        <v>6.64</v>
      </c>
      <c r="D154" s="48" t="str">
        <f>[1]orcamento!E154</f>
        <v>T</v>
      </c>
      <c r="E154" s="49">
        <f>[1]orcamento!K154</f>
        <v>51.68</v>
      </c>
      <c r="F154" s="50"/>
      <c r="G154" s="55"/>
      <c r="H154" s="50"/>
      <c r="I154" s="55"/>
      <c r="J154" s="50">
        <f t="shared" si="48"/>
        <v>171.58</v>
      </c>
      <c r="K154" s="55">
        <f t="shared" si="52"/>
        <v>3.32</v>
      </c>
      <c r="L154" s="50">
        <f t="shared" si="49"/>
        <v>171.58</v>
      </c>
      <c r="M154" s="55">
        <f t="shared" si="50"/>
        <v>3.32</v>
      </c>
      <c r="N154" s="53">
        <f t="shared" si="51"/>
        <v>343.16</v>
      </c>
      <c r="O154" s="54">
        <f t="shared" si="51"/>
        <v>6.64</v>
      </c>
    </row>
    <row r="155" spans="1:15" ht="27.6" x14ac:dyDescent="0.3">
      <c r="A155" s="45" t="str">
        <f>[1]orcamento!A155</f>
        <v>13.8</v>
      </c>
      <c r="B155" s="46" t="str">
        <f>[1]orcamento!D155</f>
        <v>CARGA, MANOBRA E DESCARGA DE TUBOS DE CONCRETO, DN 800 MM, EM CAMINHÃO CARROCERIA COM GUINDAUTO (MUNCK) 11,7 TM. AF_02/2026</v>
      </c>
      <c r="C155" s="47">
        <f>[1]orcamento!F155</f>
        <v>39.200000000000003</v>
      </c>
      <c r="D155" s="48" t="str">
        <f>[1]orcamento!E155</f>
        <v>T</v>
      </c>
      <c r="E155" s="49">
        <f>[1]orcamento!K155</f>
        <v>40.28</v>
      </c>
      <c r="F155" s="50"/>
      <c r="G155" s="55"/>
      <c r="H155" s="50"/>
      <c r="I155" s="55"/>
      <c r="J155" s="50">
        <f t="shared" si="48"/>
        <v>789.49</v>
      </c>
      <c r="K155" s="55">
        <f t="shared" si="52"/>
        <v>19.600000000000001</v>
      </c>
      <c r="L155" s="50">
        <f t="shared" si="49"/>
        <v>789.49</v>
      </c>
      <c r="M155" s="55">
        <f t="shared" si="50"/>
        <v>19.600000000000001</v>
      </c>
      <c r="N155" s="53">
        <f t="shared" si="51"/>
        <v>1578.98</v>
      </c>
      <c r="O155" s="54">
        <f t="shared" si="51"/>
        <v>39.200000000000003</v>
      </c>
    </row>
    <row r="156" spans="1:15" ht="41.4" x14ac:dyDescent="0.3">
      <c r="A156" s="45" t="str">
        <f>[1]orcamento!A156</f>
        <v>13.9</v>
      </c>
      <c r="B156" s="46" t="str">
        <f>[1]orcamento!D156</f>
        <v>TRANSPORTE COM CAMINHÃO CARROCERIA COM GUINDAUTO (MUNCK), MOMENTO MÁXIMO DE CARGA 11,7 TM, EM VIA URBANA PAVIMENTADA, DMT ATÉ 30KM (UNIDADE: TXKM). AF_02/2026</v>
      </c>
      <c r="C156" s="47">
        <f>[1]orcamento!F156</f>
        <v>961.33</v>
      </c>
      <c r="D156" s="48" t="str">
        <f>[1]orcamento!E156</f>
        <v>TXKM</v>
      </c>
      <c r="E156" s="49">
        <f>[1]orcamento!K156</f>
        <v>3.96</v>
      </c>
      <c r="F156" s="50"/>
      <c r="G156" s="55"/>
      <c r="H156" s="50"/>
      <c r="I156" s="55"/>
      <c r="J156" s="50">
        <f t="shared" si="48"/>
        <v>1903.43</v>
      </c>
      <c r="K156" s="55">
        <f t="shared" si="52"/>
        <v>480.66500000000002</v>
      </c>
      <c r="L156" s="50">
        <f t="shared" si="49"/>
        <v>1903.44</v>
      </c>
      <c r="M156" s="55">
        <f t="shared" si="50"/>
        <v>480.66500000000002</v>
      </c>
      <c r="N156" s="53">
        <f t="shared" si="51"/>
        <v>3806.87</v>
      </c>
      <c r="O156" s="54">
        <f t="shared" si="51"/>
        <v>961.33</v>
      </c>
    </row>
    <row r="157" spans="1:15" x14ac:dyDescent="0.3">
      <c r="A157" s="37">
        <f>[1]orcamento!A157</f>
        <v>14</v>
      </c>
      <c r="B157" s="38" t="str">
        <f>[1]orcamento!D157</f>
        <v>DRENAGEM - ASSENTAMENTO TUBULAÇÃO</v>
      </c>
      <c r="C157" s="39"/>
      <c r="D157" s="40"/>
      <c r="E157" s="41"/>
      <c r="F157" s="42"/>
      <c r="G157" s="43"/>
      <c r="H157" s="42"/>
      <c r="I157" s="43"/>
      <c r="J157" s="42"/>
      <c r="K157" s="43"/>
      <c r="L157" s="42"/>
      <c r="M157" s="43"/>
      <c r="N157" s="53"/>
      <c r="O157" s="54"/>
    </row>
    <row r="158" spans="1:15" ht="27.6" x14ac:dyDescent="0.3">
      <c r="A158" s="45" t="str">
        <f>[1]orcamento!A158</f>
        <v>14.1</v>
      </c>
      <c r="B158" s="46" t="str">
        <f>[1]orcamento!D158</f>
        <v>TUBO CONCRETO ARMADO AGUAS PLUVIAIS, CLASSE PA-3, ENCAIXE PONTA E BOLSA, DN 300 MM - ASSENAMENTO, INCLUSO ANEL DE VEDAÇÃO</v>
      </c>
      <c r="C158" s="47">
        <f>[1]orcamento!F158</f>
        <v>22.71</v>
      </c>
      <c r="D158" s="48" t="str">
        <f>[1]orcamento!E158</f>
        <v>M</v>
      </c>
      <c r="E158" s="49">
        <f>[1]orcamento!K158</f>
        <v>60.570000000000007</v>
      </c>
      <c r="F158" s="50"/>
      <c r="G158" s="55"/>
      <c r="H158" s="50"/>
      <c r="I158" s="55"/>
      <c r="J158" s="50">
        <f>ROUND($E158*K158,2)</f>
        <v>687.77</v>
      </c>
      <c r="K158" s="55">
        <f>C158/2</f>
        <v>11.355</v>
      </c>
      <c r="L158" s="50">
        <f t="shared" ref="L158:L161" si="53">ROUND(C158*E158-(F158+H158+J158),2)</f>
        <v>687.77</v>
      </c>
      <c r="M158" s="55">
        <f>K158</f>
        <v>11.355</v>
      </c>
      <c r="N158" s="53">
        <f t="shared" ref="N158:O161" si="54">F158+H158+J158+L158</f>
        <v>1375.54</v>
      </c>
      <c r="O158" s="54">
        <f t="shared" si="54"/>
        <v>22.71</v>
      </c>
    </row>
    <row r="159" spans="1:15" ht="27.6" x14ac:dyDescent="0.3">
      <c r="A159" s="45" t="str">
        <f>[1]orcamento!A159</f>
        <v>14.2</v>
      </c>
      <c r="B159" s="46" t="str">
        <f>[1]orcamento!D159</f>
        <v>TUBO CONCRETO ARMADO AGUAS PLUVIAIS, CLASSE PA-3, ENCAIXE PONTA E BOLSA, DN 400 MM - ASSENTAMENTO, INCLUSO ANEL DE VEDAÇÃO</v>
      </c>
      <c r="C159" s="47">
        <f>[1]orcamento!F159</f>
        <v>71.430000000000007</v>
      </c>
      <c r="D159" s="48" t="str">
        <f>[1]orcamento!E159</f>
        <v>M</v>
      </c>
      <c r="E159" s="49">
        <f>[1]orcamento!K159</f>
        <v>79.429999999999993</v>
      </c>
      <c r="F159" s="50"/>
      <c r="G159" s="55"/>
      <c r="H159" s="50"/>
      <c r="I159" s="55"/>
      <c r="J159" s="50">
        <f>ROUND($E159*K159,2)</f>
        <v>2836.84</v>
      </c>
      <c r="K159" s="55">
        <f t="shared" ref="K159:K161" si="55">C159/2</f>
        <v>35.715000000000003</v>
      </c>
      <c r="L159" s="50">
        <f t="shared" si="53"/>
        <v>2836.84</v>
      </c>
      <c r="M159" s="55">
        <f>K159</f>
        <v>35.715000000000003</v>
      </c>
      <c r="N159" s="53">
        <f t="shared" si="54"/>
        <v>5673.68</v>
      </c>
      <c r="O159" s="54">
        <f t="shared" si="54"/>
        <v>71.430000000000007</v>
      </c>
    </row>
    <row r="160" spans="1:15" ht="27.6" x14ac:dyDescent="0.3">
      <c r="A160" s="45" t="str">
        <f>[1]orcamento!A160</f>
        <v>14.3</v>
      </c>
      <c r="B160" s="46" t="str">
        <f>[1]orcamento!D160</f>
        <v>TUBO CONCRETO ARMADO AGUAS PLUVIAIS, CLASSE PA-3, ENCAIXE PONTA E BOLSA, DN 500 MM - ASSENTAMENTO, INCLUSO ANEL DE VEDAÇÃO</v>
      </c>
      <c r="C160" s="47">
        <f>[1]orcamento!F160</f>
        <v>27.7</v>
      </c>
      <c r="D160" s="48" t="str">
        <f>[1]orcamento!E160</f>
        <v>M</v>
      </c>
      <c r="E160" s="49">
        <f>[1]orcamento!K160</f>
        <v>99.789999999999992</v>
      </c>
      <c r="F160" s="50"/>
      <c r="G160" s="55"/>
      <c r="H160" s="50"/>
      <c r="I160" s="55"/>
      <c r="J160" s="50">
        <f>ROUND($E160*K160,2)</f>
        <v>1382.09</v>
      </c>
      <c r="K160" s="55">
        <f t="shared" si="55"/>
        <v>13.85</v>
      </c>
      <c r="L160" s="50">
        <f t="shared" si="53"/>
        <v>1382.09</v>
      </c>
      <c r="M160" s="55">
        <f>K160</f>
        <v>13.85</v>
      </c>
      <c r="N160" s="53">
        <f t="shared" si="54"/>
        <v>2764.18</v>
      </c>
      <c r="O160" s="54">
        <f t="shared" si="54"/>
        <v>27.7</v>
      </c>
    </row>
    <row r="161" spans="1:15" ht="27.6" x14ac:dyDescent="0.3">
      <c r="A161" s="45" t="str">
        <f>[1]orcamento!A161</f>
        <v>14.4</v>
      </c>
      <c r="B161" s="46" t="str">
        <f>[1]orcamento!D161</f>
        <v>TUBO CONCRETO ARMADO AGUAS PLUVIAIS, CLASSE PA-3, ENCAIXE PONTA E BOLSA, DN 800 MM - ASSENTAMENTO, INCLUSO ANEL DE VEDAÇÃO</v>
      </c>
      <c r="C161" s="47">
        <f>[1]orcamento!F161</f>
        <v>88.1</v>
      </c>
      <c r="D161" s="48" t="str">
        <f>[1]orcamento!E161</f>
        <v>M</v>
      </c>
      <c r="E161" s="49">
        <f>[1]orcamento!K161</f>
        <v>181.58999999999997</v>
      </c>
      <c r="F161" s="50"/>
      <c r="G161" s="55"/>
      <c r="H161" s="50"/>
      <c r="I161" s="55"/>
      <c r="J161" s="50">
        <f>ROUND($E161*K161,2)</f>
        <v>7999.04</v>
      </c>
      <c r="K161" s="55">
        <f t="shared" si="55"/>
        <v>44.05</v>
      </c>
      <c r="L161" s="50">
        <f t="shared" si="53"/>
        <v>7999.04</v>
      </c>
      <c r="M161" s="55">
        <f>K161</f>
        <v>44.05</v>
      </c>
      <c r="N161" s="53">
        <f t="shared" si="54"/>
        <v>15998.08</v>
      </c>
      <c r="O161" s="54">
        <f t="shared" si="54"/>
        <v>88.1</v>
      </c>
    </row>
    <row r="162" spans="1:15" x14ac:dyDescent="0.3">
      <c r="A162" s="37">
        <f>[1]orcamento!A162</f>
        <v>15</v>
      </c>
      <c r="B162" s="38" t="str">
        <f>[1]orcamento!D162</f>
        <v>DRENAGEM - POÇOS E CAIXAS</v>
      </c>
      <c r="C162" s="39"/>
      <c r="D162" s="40"/>
      <c r="E162" s="41"/>
      <c r="F162" s="42"/>
      <c r="G162" s="43"/>
      <c r="H162" s="42"/>
      <c r="I162" s="43"/>
      <c r="J162" s="42"/>
      <c r="K162" s="42"/>
      <c r="L162" s="42"/>
      <c r="M162" s="42"/>
      <c r="N162" s="53"/>
      <c r="O162" s="54"/>
    </row>
    <row r="163" spans="1:15" ht="41.4" x14ac:dyDescent="0.3">
      <c r="A163" s="45" t="str">
        <f>[1]orcamento!A163</f>
        <v>15.1</v>
      </c>
      <c r="B163" s="46" t="str">
        <f>[1]orcamento!D163</f>
        <v>CAIXA PARA BOCA DE LOBO SIMPLES RETANGULAR, EM ALVENARIA COM TIJOLOS CERÂMICOS MACIÇOS, DIMENSÕES INTERNAS: 0,6X1X1,2 M. AF_12/2020</v>
      </c>
      <c r="C163" s="47">
        <f>[1]orcamento!F163</f>
        <v>2</v>
      </c>
      <c r="D163" s="48" t="str">
        <f>[1]orcamento!E163</f>
        <v>UN</v>
      </c>
      <c r="E163" s="49">
        <f>[1]orcamento!K163</f>
        <v>2497.27</v>
      </c>
      <c r="F163" s="50"/>
      <c r="G163" s="55"/>
      <c r="H163" s="50"/>
      <c r="I163" s="55"/>
      <c r="J163" s="50">
        <f t="shared" ref="J163:J173" si="56">ROUND($E163*K163,2)</f>
        <v>4994.54</v>
      </c>
      <c r="K163" s="55">
        <f>C163</f>
        <v>2</v>
      </c>
      <c r="L163" s="50"/>
      <c r="M163" s="55"/>
      <c r="N163" s="53">
        <f t="shared" ref="N163:O173" si="57">F163+H163+J163+L163</f>
        <v>4994.54</v>
      </c>
      <c r="O163" s="54">
        <f t="shared" si="57"/>
        <v>2</v>
      </c>
    </row>
    <row r="164" spans="1:15" ht="41.4" x14ac:dyDescent="0.3">
      <c r="A164" s="45" t="str">
        <f>[1]orcamento!A164</f>
        <v>15.2</v>
      </c>
      <c r="B164" s="46" t="str">
        <f>[1]orcamento!D164</f>
        <v>CAIXA PARA BOCA DE LOBO COMBINADA COM GRELHA RETANGULAR, EM ALVENARIA COM TIJOLOS CERÂMICOS MACIÇOS, DIMENSÕES INTERNAS: 1,3X1X1,2 M. AF_12/2020</v>
      </c>
      <c r="C164" s="47">
        <f>[1]orcamento!F164</f>
        <v>1</v>
      </c>
      <c r="D164" s="48" t="str">
        <f>[1]orcamento!E164</f>
        <v>UN</v>
      </c>
      <c r="E164" s="49">
        <f>[1]orcamento!K164</f>
        <v>4072.16</v>
      </c>
      <c r="F164" s="50"/>
      <c r="G164" s="55"/>
      <c r="H164" s="50"/>
      <c r="I164" s="55"/>
      <c r="J164" s="50">
        <f t="shared" si="56"/>
        <v>4072.16</v>
      </c>
      <c r="K164" s="55">
        <f t="shared" ref="K164:K173" si="58">C164</f>
        <v>1</v>
      </c>
      <c r="L164" s="50"/>
      <c r="M164" s="55"/>
      <c r="N164" s="53">
        <f t="shared" si="57"/>
        <v>4072.16</v>
      </c>
      <c r="O164" s="54">
        <f t="shared" si="57"/>
        <v>1</v>
      </c>
    </row>
    <row r="165" spans="1:15" x14ac:dyDescent="0.3">
      <c r="A165" s="45" t="str">
        <f>[1]orcamento!A165</f>
        <v>15.3</v>
      </c>
      <c r="B165" s="46" t="str">
        <f>[1]orcamento!D165</f>
        <v>POÇO DE VISITA TIPO A, 0,80x0,80x1,00m EM TIJOLO MACIÇO, SEM TAMPA</v>
      </c>
      <c r="C165" s="47">
        <f>[1]orcamento!F165</f>
        <v>2</v>
      </c>
      <c r="D165" s="48" t="str">
        <f>[1]orcamento!E165</f>
        <v>UN</v>
      </c>
      <c r="E165" s="49">
        <f>[1]orcamento!K165</f>
        <v>1548.79</v>
      </c>
      <c r="F165" s="50"/>
      <c r="G165" s="55"/>
      <c r="H165" s="50"/>
      <c r="I165" s="55"/>
      <c r="J165" s="50">
        <f t="shared" si="56"/>
        <v>3097.58</v>
      </c>
      <c r="K165" s="55">
        <f t="shared" si="58"/>
        <v>2</v>
      </c>
      <c r="L165" s="50"/>
      <c r="M165" s="55"/>
      <c r="N165" s="53">
        <f t="shared" si="57"/>
        <v>3097.58</v>
      </c>
      <c r="O165" s="54">
        <f t="shared" si="57"/>
        <v>2</v>
      </c>
    </row>
    <row r="166" spans="1:15" x14ac:dyDescent="0.3">
      <c r="A166" s="45" t="str">
        <f>[1]orcamento!A166</f>
        <v>15.4</v>
      </c>
      <c r="B166" s="46" t="str">
        <f>[1]orcamento!D166</f>
        <v>METRO ADICIONAL POÇO DE VISITA TIPO A, 0,80x0,80m EM TIJOLO MACIÇO</v>
      </c>
      <c r="C166" s="47">
        <f>[1]orcamento!F166</f>
        <v>0.59</v>
      </c>
      <c r="D166" s="48" t="str">
        <f>[1]orcamento!E166</f>
        <v>M</v>
      </c>
      <c r="E166" s="49">
        <f>[1]orcamento!K166</f>
        <v>1470.57</v>
      </c>
      <c r="F166" s="50"/>
      <c r="G166" s="55"/>
      <c r="H166" s="50"/>
      <c r="I166" s="55"/>
      <c r="J166" s="50">
        <f t="shared" si="56"/>
        <v>867.64</v>
      </c>
      <c r="K166" s="55">
        <f t="shared" si="58"/>
        <v>0.59</v>
      </c>
      <c r="L166" s="50"/>
      <c r="M166" s="55"/>
      <c r="N166" s="53">
        <f t="shared" si="57"/>
        <v>867.64</v>
      </c>
      <c r="O166" s="54">
        <f t="shared" si="57"/>
        <v>0.59</v>
      </c>
    </row>
    <row r="167" spans="1:15" ht="27.6" x14ac:dyDescent="0.3">
      <c r="A167" s="45" t="str">
        <f>[1]orcamento!A167</f>
        <v>15.5</v>
      </c>
      <c r="B167" s="46" t="str">
        <f>[1]orcamento!D167</f>
        <v>POÇO DE VISITA TIPO B, 1,00x1,00x1,50m EM TIJOLO MACIÇO, SEM TAMPA (PV 03)</v>
      </c>
      <c r="C167" s="47">
        <f>[1]orcamento!F167</f>
        <v>1</v>
      </c>
      <c r="D167" s="48" t="str">
        <f>[1]orcamento!E167</f>
        <v>UN</v>
      </c>
      <c r="E167" s="49">
        <f>[1]orcamento!K167</f>
        <v>2879.5</v>
      </c>
      <c r="F167" s="50"/>
      <c r="G167" s="55"/>
      <c r="H167" s="50"/>
      <c r="I167" s="55"/>
      <c r="J167" s="50">
        <f t="shared" si="56"/>
        <v>2879.5</v>
      </c>
      <c r="K167" s="55">
        <f t="shared" si="58"/>
        <v>1</v>
      </c>
      <c r="L167" s="50"/>
      <c r="M167" s="55"/>
      <c r="N167" s="53">
        <f t="shared" si="57"/>
        <v>2879.5</v>
      </c>
      <c r="O167" s="54">
        <f t="shared" si="57"/>
        <v>1</v>
      </c>
    </row>
    <row r="168" spans="1:15" ht="27.6" x14ac:dyDescent="0.3">
      <c r="A168" s="45" t="str">
        <f>[1]orcamento!A168</f>
        <v>15.6</v>
      </c>
      <c r="B168" s="46" t="str">
        <f>[1]orcamento!D168</f>
        <v>POÇO DE VISITA TIPO E, 1,50x1,50x2,30m EM TIJOLO MACIÇO, SEM TAMPA (PV 04)</v>
      </c>
      <c r="C168" s="47">
        <f>[1]orcamento!F168</f>
        <v>1</v>
      </c>
      <c r="D168" s="48" t="str">
        <f>[1]orcamento!E168</f>
        <v>UN</v>
      </c>
      <c r="E168" s="49">
        <f>[1]orcamento!K168</f>
        <v>3008.4000000000005</v>
      </c>
      <c r="F168" s="50"/>
      <c r="G168" s="55"/>
      <c r="H168" s="50"/>
      <c r="I168" s="55"/>
      <c r="J168" s="50">
        <f t="shared" si="56"/>
        <v>3008.4</v>
      </c>
      <c r="K168" s="55">
        <f t="shared" si="58"/>
        <v>1</v>
      </c>
      <c r="L168" s="50"/>
      <c r="M168" s="55"/>
      <c r="N168" s="53">
        <f t="shared" si="57"/>
        <v>3008.4</v>
      </c>
      <c r="O168" s="54">
        <f t="shared" si="57"/>
        <v>1</v>
      </c>
    </row>
    <row r="169" spans="1:15" ht="27.6" x14ac:dyDescent="0.3">
      <c r="A169" s="45" t="str">
        <f>[1]orcamento!A169</f>
        <v>15.7</v>
      </c>
      <c r="B169" s="46" t="str">
        <f>[1]orcamento!D169</f>
        <v>POÇO DE VISITA TIPO E, 1,20x1,20x1,49m EM TIJOLO MACIÇO, SEM TAMPA (PV 05)</v>
      </c>
      <c r="C169" s="47">
        <f>[1]orcamento!F169</f>
        <v>1</v>
      </c>
      <c r="D169" s="48" t="str">
        <f>[1]orcamento!E169</f>
        <v>UN</v>
      </c>
      <c r="E169" s="49">
        <f>[1]orcamento!K169</f>
        <v>1251.0700000000002</v>
      </c>
      <c r="F169" s="50"/>
      <c r="G169" s="55"/>
      <c r="H169" s="50"/>
      <c r="I169" s="55"/>
      <c r="J169" s="50">
        <f t="shared" si="56"/>
        <v>1251.07</v>
      </c>
      <c r="K169" s="55">
        <f t="shared" si="58"/>
        <v>1</v>
      </c>
      <c r="L169" s="50"/>
      <c r="M169" s="55"/>
      <c r="N169" s="53">
        <f t="shared" si="57"/>
        <v>1251.07</v>
      </c>
      <c r="O169" s="54">
        <f t="shared" si="57"/>
        <v>1</v>
      </c>
    </row>
    <row r="170" spans="1:15" ht="27.6" x14ac:dyDescent="0.3">
      <c r="A170" s="45" t="str">
        <f>[1]orcamento!A170</f>
        <v>15.8</v>
      </c>
      <c r="B170" s="46" t="str">
        <f>[1]orcamento!D170</f>
        <v>POÇO DE VISITA TIPO E, 1,20x1,20x1,33m EM TIJOLO MACIÇO, SEM TAMPA (PV 06)</v>
      </c>
      <c r="C170" s="47">
        <f>[1]orcamento!F170</f>
        <v>1</v>
      </c>
      <c r="D170" s="48" t="str">
        <f>[1]orcamento!E170</f>
        <v>UN</v>
      </c>
      <c r="E170" s="49">
        <f>[1]orcamento!K170</f>
        <v>1117.24</v>
      </c>
      <c r="F170" s="50"/>
      <c r="G170" s="55"/>
      <c r="H170" s="50"/>
      <c r="I170" s="55"/>
      <c r="J170" s="50">
        <f t="shared" si="56"/>
        <v>1117.24</v>
      </c>
      <c r="K170" s="55">
        <f t="shared" si="58"/>
        <v>1</v>
      </c>
      <c r="L170" s="50"/>
      <c r="M170" s="55"/>
      <c r="N170" s="53">
        <f t="shared" si="57"/>
        <v>1117.24</v>
      </c>
      <c r="O170" s="54">
        <f t="shared" si="57"/>
        <v>1</v>
      </c>
    </row>
    <row r="171" spans="1:15" ht="27.6" x14ac:dyDescent="0.3">
      <c r="A171" s="45" t="str">
        <f>[1]orcamento!A171</f>
        <v>15.9</v>
      </c>
      <c r="B171" s="46" t="str">
        <f>[1]orcamento!D171</f>
        <v>POÇO DE VISITA TIPO E, 1,20x1,20x1,59m EM TIJOLO MACIÇO, SEM TAMPA (PV 07)</v>
      </c>
      <c r="C171" s="47">
        <f>[1]orcamento!F171</f>
        <v>1</v>
      </c>
      <c r="D171" s="48" t="str">
        <f>[1]orcamento!E171</f>
        <v>UN</v>
      </c>
      <c r="E171" s="49">
        <f>[1]orcamento!K171</f>
        <v>1332.54</v>
      </c>
      <c r="F171" s="50"/>
      <c r="G171" s="55"/>
      <c r="H171" s="50"/>
      <c r="I171" s="55"/>
      <c r="J171" s="50">
        <f t="shared" si="56"/>
        <v>1332.54</v>
      </c>
      <c r="K171" s="55">
        <f t="shared" si="58"/>
        <v>1</v>
      </c>
      <c r="L171" s="50"/>
      <c r="M171" s="55"/>
      <c r="N171" s="53">
        <f t="shared" si="57"/>
        <v>1332.54</v>
      </c>
      <c r="O171" s="54">
        <f t="shared" si="57"/>
        <v>1</v>
      </c>
    </row>
    <row r="172" spans="1:15" ht="41.4" x14ac:dyDescent="0.3">
      <c r="A172" s="45" t="str">
        <f>[1]orcamento!A172</f>
        <v>15.10</v>
      </c>
      <c r="B172" s="46" t="str">
        <f>[1]orcamento!D172</f>
        <v>TAMPA FOFO ARTICULADO, COM BASE / REQUADRO, CLASSE D400 CARGA MAX 40 T, REDONDO, Ø600 MM (COM INSCRICAO EM RELEVO DO TIPO DE REDE)</v>
      </c>
      <c r="C172" s="47">
        <f>[1]orcamento!F172</f>
        <v>1</v>
      </c>
      <c r="D172" s="48" t="str">
        <f>[1]orcamento!E172</f>
        <v>UN</v>
      </c>
      <c r="E172" s="49">
        <f>[1]orcamento!K172</f>
        <v>845.8</v>
      </c>
      <c r="F172" s="50"/>
      <c r="G172" s="55"/>
      <c r="H172" s="50"/>
      <c r="I172" s="55"/>
      <c r="J172" s="50">
        <f t="shared" si="56"/>
        <v>845.8</v>
      </c>
      <c r="K172" s="55">
        <f t="shared" si="58"/>
        <v>1</v>
      </c>
      <c r="L172" s="50"/>
      <c r="M172" s="55"/>
      <c r="N172" s="53">
        <f t="shared" si="57"/>
        <v>845.8</v>
      </c>
      <c r="O172" s="54">
        <f t="shared" si="57"/>
        <v>1</v>
      </c>
    </row>
    <row r="173" spans="1:15" ht="27.6" x14ac:dyDescent="0.3">
      <c r="A173" s="45" t="str">
        <f>[1]orcamento!A173</f>
        <v>15.11</v>
      </c>
      <c r="B173" s="46" t="str">
        <f>[1]orcamento!D173</f>
        <v>TAMPA EM CONCRETO PRÉ-MOLDADO FCK = 30MPA PARA ESGOTO E DRENAGEM</v>
      </c>
      <c r="C173" s="47">
        <f>[1]orcamento!F173</f>
        <v>1.22</v>
      </c>
      <c r="D173" s="48" t="str">
        <f>[1]orcamento!E173</f>
        <v>M3</v>
      </c>
      <c r="E173" s="49">
        <f>[1]orcamento!K173</f>
        <v>2987.0499999999997</v>
      </c>
      <c r="F173" s="50"/>
      <c r="G173" s="55"/>
      <c r="H173" s="50"/>
      <c r="I173" s="55"/>
      <c r="J173" s="50">
        <f t="shared" si="56"/>
        <v>3644.2</v>
      </c>
      <c r="K173" s="55">
        <f t="shared" si="58"/>
        <v>1.22</v>
      </c>
      <c r="L173" s="50"/>
      <c r="M173" s="55"/>
      <c r="N173" s="53">
        <f t="shared" si="57"/>
        <v>3644.2</v>
      </c>
      <c r="O173" s="54">
        <f t="shared" si="57"/>
        <v>1.22</v>
      </c>
    </row>
    <row r="174" spans="1:15" x14ac:dyDescent="0.3">
      <c r="A174" s="37">
        <f>[1]orcamento!A174</f>
        <v>16</v>
      </c>
      <c r="B174" s="38" t="str">
        <f>[1]orcamento!D174</f>
        <v>DRENAGEM - SERVIÇOS COMPLEMENTARES</v>
      </c>
      <c r="C174" s="39"/>
      <c r="D174" s="40"/>
      <c r="E174" s="41"/>
      <c r="F174" s="42"/>
      <c r="G174" s="43"/>
      <c r="H174" s="42"/>
      <c r="I174" s="43"/>
      <c r="J174" s="42"/>
      <c r="K174" s="42"/>
      <c r="L174" s="42"/>
      <c r="M174" s="42"/>
      <c r="N174" s="53"/>
      <c r="O174" s="54"/>
    </row>
    <row r="175" spans="1:15" x14ac:dyDescent="0.3">
      <c r="A175" s="45" t="str">
        <f>[1]orcamento!A175</f>
        <v>16.1</v>
      </c>
      <c r="B175" s="46" t="str">
        <f>[1]orcamento!D175</f>
        <v>ENVELOPAMENTO EM CONCRETO USINADO FCK = 20MPA</v>
      </c>
      <c r="C175" s="47">
        <f>[1]orcamento!F175</f>
        <v>14.09</v>
      </c>
      <c r="D175" s="48" t="str">
        <f>[1]orcamento!E175</f>
        <v>M3</v>
      </c>
      <c r="E175" s="49">
        <f>[1]orcamento!K175</f>
        <v>1026.3100000000002</v>
      </c>
      <c r="F175" s="50"/>
      <c r="G175" s="55"/>
      <c r="H175" s="50"/>
      <c r="I175" s="55"/>
      <c r="J175" s="50">
        <f t="shared" ref="J175:J187" si="59">ROUND($E175*K175,2)</f>
        <v>7230.35</v>
      </c>
      <c r="K175" s="55">
        <f>C175/2</f>
        <v>7.0449999999999999</v>
      </c>
      <c r="L175" s="50">
        <f t="shared" ref="L175:L187" si="60">ROUND(C175*E175-(F175+H175+J175),2)</f>
        <v>7230.36</v>
      </c>
      <c r="M175" s="55">
        <f>K175</f>
        <v>7.0449999999999999</v>
      </c>
      <c r="N175" s="53">
        <f t="shared" ref="N175:O187" si="61">F175+H175+J175+L175</f>
        <v>14460.71</v>
      </c>
      <c r="O175" s="54">
        <f t="shared" si="61"/>
        <v>14.09</v>
      </c>
    </row>
    <row r="176" spans="1:15" x14ac:dyDescent="0.3">
      <c r="A176" s="45" t="str">
        <f>[1]orcamento!A176</f>
        <v>16.2</v>
      </c>
      <c r="B176" s="46" t="str">
        <f>[1]orcamento!D176</f>
        <v>CONCRETO ARMADO PARA ALA DE DRENAGEM, INCLUSO FORMA</v>
      </c>
      <c r="C176" s="47">
        <f>[1]orcamento!F176</f>
        <v>0.57999999999999996</v>
      </c>
      <c r="D176" s="48" t="str">
        <f>[1]orcamento!E176</f>
        <v>M3</v>
      </c>
      <c r="E176" s="49">
        <f>[1]orcamento!K176</f>
        <v>3287.49</v>
      </c>
      <c r="F176" s="50"/>
      <c r="G176" s="55"/>
      <c r="H176" s="50"/>
      <c r="I176" s="55"/>
      <c r="J176" s="50">
        <f t="shared" si="59"/>
        <v>953.37</v>
      </c>
      <c r="K176" s="55">
        <f t="shared" ref="K176:K187" si="62">C176/2</f>
        <v>0.28999999999999998</v>
      </c>
      <c r="L176" s="50">
        <f t="shared" si="60"/>
        <v>953.37</v>
      </c>
      <c r="M176" s="55">
        <f t="shared" ref="M176:M187" si="63">K176</f>
        <v>0.28999999999999998</v>
      </c>
      <c r="N176" s="53">
        <f t="shared" si="61"/>
        <v>1906.74</v>
      </c>
      <c r="O176" s="54">
        <f t="shared" si="61"/>
        <v>0.57999999999999996</v>
      </c>
    </row>
    <row r="177" spans="1:15" x14ac:dyDescent="0.3">
      <c r="A177" s="45" t="str">
        <f>[1]orcamento!A177</f>
        <v>16.3</v>
      </c>
      <c r="B177" s="46" t="str">
        <f>[1]orcamento!D177</f>
        <v>ALVENARIA DE PEDRA GRANITICA, E=25CM</v>
      </c>
      <c r="C177" s="47">
        <f>[1]orcamento!F177</f>
        <v>2.78</v>
      </c>
      <c r="D177" s="48" t="str">
        <f>[1]orcamento!E177</f>
        <v>M2</v>
      </c>
      <c r="E177" s="49">
        <f>[1]orcamento!K177</f>
        <v>131.04</v>
      </c>
      <c r="F177" s="50"/>
      <c r="G177" s="55"/>
      <c r="H177" s="50"/>
      <c r="I177" s="55"/>
      <c r="J177" s="50">
        <f t="shared" si="59"/>
        <v>182.15</v>
      </c>
      <c r="K177" s="55">
        <f t="shared" si="62"/>
        <v>1.39</v>
      </c>
      <c r="L177" s="50">
        <f t="shared" si="60"/>
        <v>182.14</v>
      </c>
      <c r="M177" s="55">
        <f t="shared" si="63"/>
        <v>1.39</v>
      </c>
      <c r="N177" s="53">
        <f t="shared" si="61"/>
        <v>364.28999999999996</v>
      </c>
      <c r="O177" s="54">
        <f t="shared" si="61"/>
        <v>2.78</v>
      </c>
    </row>
    <row r="178" spans="1:15" ht="27.6" x14ac:dyDescent="0.3">
      <c r="A178" s="45" t="str">
        <f>[1]orcamento!A178</f>
        <v>16.4</v>
      </c>
      <c r="B178" s="46" t="str">
        <f>[1]orcamento!D178</f>
        <v>CONSTRUÇÃO DE BASE E SUB-BASE PARA PAVIMENTAÇÃO DE RACHÃO, COM ESPESSURA DE 30 CM - EXCLUSIVE CARGA E TRANSPORTE. AF_09/2024</v>
      </c>
      <c r="C178" s="47">
        <f>[1]orcamento!F178</f>
        <v>47.58</v>
      </c>
      <c r="D178" s="48" t="str">
        <f>[1]orcamento!E178</f>
        <v>M3</v>
      </c>
      <c r="E178" s="49">
        <f>[1]orcamento!K178</f>
        <v>154.91</v>
      </c>
      <c r="F178" s="50"/>
      <c r="G178" s="55"/>
      <c r="H178" s="50"/>
      <c r="I178" s="55"/>
      <c r="J178" s="50">
        <f t="shared" si="59"/>
        <v>3685.31</v>
      </c>
      <c r="K178" s="55">
        <f t="shared" si="62"/>
        <v>23.79</v>
      </c>
      <c r="L178" s="50">
        <f t="shared" si="60"/>
        <v>3685.31</v>
      </c>
      <c r="M178" s="55">
        <f t="shared" si="63"/>
        <v>23.79</v>
      </c>
      <c r="N178" s="53">
        <f t="shared" si="61"/>
        <v>7370.62</v>
      </c>
      <c r="O178" s="54">
        <f t="shared" si="61"/>
        <v>47.58</v>
      </c>
    </row>
    <row r="179" spans="1:15" ht="41.4" x14ac:dyDescent="0.3">
      <c r="A179" s="45" t="str">
        <f>[1]orcamento!A179</f>
        <v>16.5</v>
      </c>
      <c r="B179" s="46" t="str">
        <f>[1]orcamento!D179</f>
        <v>CONSTRUÇÃO DE BASE E SUB-BASE PARA PAVIMENTAÇÃO DE BRITA GRADUADA SIMPLES, COM ESPESSURA DE 20 CM - EXCLUSIVE CARGA E TRANSPORTE. AF_09/2024</v>
      </c>
      <c r="C179" s="47">
        <f>[1]orcamento!F179</f>
        <v>47.58</v>
      </c>
      <c r="D179" s="48" t="str">
        <f>[1]orcamento!E179</f>
        <v>M3</v>
      </c>
      <c r="E179" s="49">
        <f>[1]orcamento!K179</f>
        <v>221.79</v>
      </c>
      <c r="F179" s="50"/>
      <c r="G179" s="55"/>
      <c r="H179" s="50"/>
      <c r="I179" s="55"/>
      <c r="J179" s="50">
        <f t="shared" si="59"/>
        <v>5276.38</v>
      </c>
      <c r="K179" s="55">
        <f t="shared" si="62"/>
        <v>23.79</v>
      </c>
      <c r="L179" s="50">
        <f t="shared" si="60"/>
        <v>5276.39</v>
      </c>
      <c r="M179" s="55">
        <f t="shared" si="63"/>
        <v>23.79</v>
      </c>
      <c r="N179" s="53">
        <f t="shared" si="61"/>
        <v>10552.77</v>
      </c>
      <c r="O179" s="54">
        <f t="shared" si="61"/>
        <v>47.58</v>
      </c>
    </row>
    <row r="180" spans="1:15" x14ac:dyDescent="0.3">
      <c r="A180" s="45" t="str">
        <f>[1]orcamento!A180</f>
        <v>16.6</v>
      </c>
      <c r="B180" s="46" t="str">
        <f>[1]orcamento!D180</f>
        <v>IMPRIMAÇÃO ASFÁLTICA - FORNECIMENTO</v>
      </c>
      <c r="C180" s="47">
        <f>[1]orcamento!F180</f>
        <v>0.38</v>
      </c>
      <c r="D180" s="48" t="str">
        <f>[1]orcamento!E180</f>
        <v>T</v>
      </c>
      <c r="E180" s="49">
        <f>[1]orcamento!K180</f>
        <v>5076.9800000000005</v>
      </c>
      <c r="F180" s="50"/>
      <c r="G180" s="55"/>
      <c r="H180" s="50"/>
      <c r="I180" s="55"/>
      <c r="J180" s="50">
        <f t="shared" si="59"/>
        <v>964.63</v>
      </c>
      <c r="K180" s="55">
        <f t="shared" si="62"/>
        <v>0.19</v>
      </c>
      <c r="L180" s="50">
        <f t="shared" si="60"/>
        <v>964.62</v>
      </c>
      <c r="M180" s="55">
        <f t="shared" si="63"/>
        <v>0.19</v>
      </c>
      <c r="N180" s="53">
        <f t="shared" si="61"/>
        <v>1929.25</v>
      </c>
      <c r="O180" s="54">
        <f t="shared" si="61"/>
        <v>0.38</v>
      </c>
    </row>
    <row r="181" spans="1:15" x14ac:dyDescent="0.3">
      <c r="A181" s="45" t="str">
        <f>[1]orcamento!A181</f>
        <v>16.7</v>
      </c>
      <c r="B181" s="46" t="str">
        <f>[1]orcamento!D181</f>
        <v>IMPRIMAÇÃO ASFALTICA - TRANSPORTE</v>
      </c>
      <c r="C181" s="47">
        <f>[1]orcamento!F181</f>
        <v>0.38</v>
      </c>
      <c r="D181" s="48" t="str">
        <f>[1]orcamento!E181</f>
        <v>T</v>
      </c>
      <c r="E181" s="49">
        <f>[1]orcamento!K181</f>
        <v>123.69999999999999</v>
      </c>
      <c r="F181" s="50"/>
      <c r="G181" s="55"/>
      <c r="H181" s="50"/>
      <c r="I181" s="55"/>
      <c r="J181" s="50">
        <f t="shared" si="59"/>
        <v>23.5</v>
      </c>
      <c r="K181" s="55">
        <f t="shared" si="62"/>
        <v>0.19</v>
      </c>
      <c r="L181" s="50">
        <f t="shared" si="60"/>
        <v>23.51</v>
      </c>
      <c r="M181" s="55">
        <f t="shared" si="63"/>
        <v>0.19</v>
      </c>
      <c r="N181" s="53">
        <f t="shared" si="61"/>
        <v>47.010000000000005</v>
      </c>
      <c r="O181" s="54">
        <f t="shared" si="61"/>
        <v>0.38</v>
      </c>
    </row>
    <row r="182" spans="1:15" x14ac:dyDescent="0.3">
      <c r="A182" s="45" t="str">
        <f>[1]orcamento!A182</f>
        <v>16.8</v>
      </c>
      <c r="B182" s="46" t="str">
        <f>[1]orcamento!D182</f>
        <v>IMPRIMAÇÃO ASFÁLTICA - APLICAÇÃO</v>
      </c>
      <c r="C182" s="47">
        <f>[1]orcamento!F182</f>
        <v>317.17</v>
      </c>
      <c r="D182" s="48" t="str">
        <f>[1]orcamento!E182</f>
        <v>M2</v>
      </c>
      <c r="E182" s="49">
        <f>[1]orcamento!K182</f>
        <v>1.61</v>
      </c>
      <c r="F182" s="50"/>
      <c r="G182" s="55"/>
      <c r="H182" s="50"/>
      <c r="I182" s="55"/>
      <c r="J182" s="50">
        <f t="shared" si="59"/>
        <v>255.32</v>
      </c>
      <c r="K182" s="55">
        <f t="shared" si="62"/>
        <v>158.58500000000001</v>
      </c>
      <c r="L182" s="50">
        <f t="shared" si="60"/>
        <v>255.32</v>
      </c>
      <c r="M182" s="55">
        <f t="shared" si="63"/>
        <v>158.58500000000001</v>
      </c>
      <c r="N182" s="53">
        <f t="shared" si="61"/>
        <v>510.64</v>
      </c>
      <c r="O182" s="54">
        <f t="shared" si="61"/>
        <v>317.17</v>
      </c>
    </row>
    <row r="183" spans="1:15" ht="41.4" x14ac:dyDescent="0.3">
      <c r="A183" s="45" t="str">
        <f>[1]orcamento!A183</f>
        <v>16.9</v>
      </c>
      <c r="B183" s="46" t="str">
        <f>[1]orcamento!D183</f>
        <v>USINAGEM CBUQ, INCLUSO FORNECIMENTO DE CONCRETO ASFALTICO (EXCETO CAP) E TRANSPORTE DA JAZIDA ATE PAVIMENTADORA, EXCLUSIVE TRANSPORTE ATE OBRA</v>
      </c>
      <c r="C183" s="47">
        <f>[1]orcamento!F183</f>
        <v>35.9</v>
      </c>
      <c r="D183" s="48" t="str">
        <f>[1]orcamento!E183</f>
        <v>T</v>
      </c>
      <c r="E183" s="49">
        <f>[1]orcamento!K183</f>
        <v>307.23</v>
      </c>
      <c r="F183" s="50"/>
      <c r="G183" s="55"/>
      <c r="H183" s="50"/>
      <c r="I183" s="55"/>
      <c r="J183" s="50">
        <f t="shared" si="59"/>
        <v>5514.78</v>
      </c>
      <c r="K183" s="55">
        <f t="shared" si="62"/>
        <v>17.95</v>
      </c>
      <c r="L183" s="50">
        <f t="shared" si="60"/>
        <v>5514.78</v>
      </c>
      <c r="M183" s="55">
        <f t="shared" si="63"/>
        <v>17.95</v>
      </c>
      <c r="N183" s="53">
        <f t="shared" si="61"/>
        <v>11029.56</v>
      </c>
      <c r="O183" s="54">
        <f t="shared" si="61"/>
        <v>35.9</v>
      </c>
    </row>
    <row r="184" spans="1:15" ht="27.6" x14ac:dyDescent="0.3">
      <c r="A184" s="45" t="str">
        <f>[1]orcamento!A184</f>
        <v>16.10</v>
      </c>
      <c r="B184" s="46" t="str">
        <f>[1]orcamento!D184</f>
        <v>FORNECIMENTO DE CAP PARA PAVIMENTO DE CONCRETO ASFÁLTICO, INCLUSIVE TRANSPORTE ATE PAVIMENTADORA</v>
      </c>
      <c r="C184" s="47">
        <f>[1]orcamento!F184</f>
        <v>2.15</v>
      </c>
      <c r="D184" s="48" t="str">
        <f>[1]orcamento!E184</f>
        <v>T</v>
      </c>
      <c r="E184" s="49">
        <f>[1]orcamento!K184</f>
        <v>7434.92</v>
      </c>
      <c r="F184" s="50"/>
      <c r="G184" s="55"/>
      <c r="H184" s="50"/>
      <c r="I184" s="55"/>
      <c r="J184" s="50">
        <f t="shared" si="59"/>
        <v>7992.54</v>
      </c>
      <c r="K184" s="55">
        <f t="shared" si="62"/>
        <v>1.075</v>
      </c>
      <c r="L184" s="50">
        <f t="shared" si="60"/>
        <v>7992.54</v>
      </c>
      <c r="M184" s="55">
        <f t="shared" si="63"/>
        <v>1.075</v>
      </c>
      <c r="N184" s="53">
        <f t="shared" si="61"/>
        <v>15985.08</v>
      </c>
      <c r="O184" s="54">
        <f t="shared" si="61"/>
        <v>2.15</v>
      </c>
    </row>
    <row r="185" spans="1:15" ht="27.6" x14ac:dyDescent="0.3">
      <c r="A185" s="45" t="str">
        <f>[1]orcamento!A185</f>
        <v>16.11</v>
      </c>
      <c r="B185" s="46" t="str">
        <f>[1]orcamento!D185</f>
        <v>EXECUÇÃO DE PAVIMENTO COM APLICAÇÃO DE CONCRETO ASFÁLTICO, CAMADA DE ROLAMENTO, EXCLUSIVE CARGA E TRANSPORTE</v>
      </c>
      <c r="C185" s="47">
        <f>[1]orcamento!F185</f>
        <v>15.86</v>
      </c>
      <c r="D185" s="48" t="str">
        <f>[1]orcamento!E185</f>
        <v>M3</v>
      </c>
      <c r="E185" s="49">
        <f>[1]orcamento!K185</f>
        <v>163.09</v>
      </c>
      <c r="F185" s="50"/>
      <c r="G185" s="55"/>
      <c r="H185" s="50"/>
      <c r="I185" s="55"/>
      <c r="J185" s="50">
        <f t="shared" si="59"/>
        <v>1293.3</v>
      </c>
      <c r="K185" s="55">
        <f t="shared" si="62"/>
        <v>7.93</v>
      </c>
      <c r="L185" s="50">
        <f t="shared" si="60"/>
        <v>1293.31</v>
      </c>
      <c r="M185" s="55">
        <f t="shared" si="63"/>
        <v>7.93</v>
      </c>
      <c r="N185" s="53">
        <f t="shared" si="61"/>
        <v>2586.6099999999997</v>
      </c>
      <c r="O185" s="54">
        <f t="shared" si="61"/>
        <v>15.86</v>
      </c>
    </row>
    <row r="186" spans="1:15" ht="41.4" x14ac:dyDescent="0.3">
      <c r="A186" s="45" t="str">
        <f>[1]orcamento!A186</f>
        <v>16.12</v>
      </c>
      <c r="B186" s="46" t="str">
        <f>[1]orcamento!D186</f>
        <v>CARGA, MANOBRA E DESCARGA DE SOLOS E MATERIAIS GRANULARES EM CAMINHÃO BASCULANTE 10 M³ - CARGA COM ESCAVADEIRA HIDRÁULICA (CAÇAMBA DE 1,20 M³ / 155 HP) E DESCARGA LIVRE (UNIDADE: M3). AF_02/2026</v>
      </c>
      <c r="C186" s="47">
        <f>[1]orcamento!F186</f>
        <v>158.6</v>
      </c>
      <c r="D186" s="48" t="str">
        <f>[1]orcamento!E186</f>
        <v>M3</v>
      </c>
      <c r="E186" s="49">
        <f>[1]orcamento!K186</f>
        <v>9.2200000000000006</v>
      </c>
      <c r="F186" s="50"/>
      <c r="G186" s="55"/>
      <c r="H186" s="50"/>
      <c r="I186" s="55"/>
      <c r="J186" s="50">
        <f t="shared" si="59"/>
        <v>731.15</v>
      </c>
      <c r="K186" s="55">
        <f t="shared" si="62"/>
        <v>79.3</v>
      </c>
      <c r="L186" s="50">
        <f t="shared" si="60"/>
        <v>731.14</v>
      </c>
      <c r="M186" s="55">
        <f t="shared" si="63"/>
        <v>79.3</v>
      </c>
      <c r="N186" s="53">
        <f t="shared" si="61"/>
        <v>1462.29</v>
      </c>
      <c r="O186" s="54">
        <f t="shared" si="61"/>
        <v>158.6</v>
      </c>
    </row>
    <row r="187" spans="1:15" ht="27.6" x14ac:dyDescent="0.3">
      <c r="A187" s="45" t="str">
        <f>[1]orcamento!A187</f>
        <v>16.13</v>
      </c>
      <c r="B187" s="46" t="str">
        <f>[1]orcamento!D187</f>
        <v>TRANSPORTE COM CAMINHÃO BASCULANTE DE 10 M³, EM VIA URBANA PAVIMENTADA, DMT ATÉ 30 KM (UNIDADE: M3XKM). AF_02/2026</v>
      </c>
      <c r="C187" s="47">
        <f>[1]orcamento!F187</f>
        <v>1046.76</v>
      </c>
      <c r="D187" s="48" t="str">
        <f>[1]orcamento!E187</f>
        <v>M3XKM</v>
      </c>
      <c r="E187" s="49">
        <f>[1]orcamento!K187</f>
        <v>3.52</v>
      </c>
      <c r="F187" s="50"/>
      <c r="G187" s="55"/>
      <c r="H187" s="50"/>
      <c r="I187" s="55"/>
      <c r="J187" s="50">
        <f t="shared" si="59"/>
        <v>1842.3</v>
      </c>
      <c r="K187" s="55">
        <f t="shared" si="62"/>
        <v>523.38</v>
      </c>
      <c r="L187" s="50">
        <f t="shared" si="60"/>
        <v>1842.3</v>
      </c>
      <c r="M187" s="55">
        <f t="shared" si="63"/>
        <v>523.38</v>
      </c>
      <c r="N187" s="53">
        <f t="shared" si="61"/>
        <v>3684.6</v>
      </c>
      <c r="O187" s="54">
        <f t="shared" si="61"/>
        <v>1046.76</v>
      </c>
    </row>
    <row r="188" spans="1:15" x14ac:dyDescent="0.3">
      <c r="A188" s="37">
        <f>[1]orcamento!A188</f>
        <v>17</v>
      </c>
      <c r="B188" s="38" t="str">
        <f>[1]orcamento!D188</f>
        <v>SERVIÇOS FINAIS E DESMOBILIZAÇÃO</v>
      </c>
      <c r="C188" s="39"/>
      <c r="D188" s="40"/>
      <c r="E188" s="41"/>
      <c r="F188" s="42"/>
      <c r="G188" s="43"/>
      <c r="H188" s="42"/>
      <c r="I188" s="43"/>
      <c r="J188" s="42"/>
      <c r="K188" s="43"/>
      <c r="L188" s="42"/>
      <c r="M188" s="43"/>
      <c r="N188" s="53"/>
      <c r="O188" s="54"/>
    </row>
    <row r="189" spans="1:15" x14ac:dyDescent="0.3">
      <c r="A189" s="45" t="str">
        <f>[1]orcamento!A189</f>
        <v>17.1</v>
      </c>
      <c r="B189" s="46" t="str">
        <f>[1]orcamento!D189</f>
        <v>LIMPEZA FINAL DE PAVIMENTOS</v>
      </c>
      <c r="C189" s="47">
        <f>[1]orcamento!F189</f>
        <v>1320.07</v>
      </c>
      <c r="D189" s="48" t="str">
        <f>[1]orcamento!E189</f>
        <v>M2</v>
      </c>
      <c r="E189" s="49">
        <f>[1]orcamento!K189</f>
        <v>0.88</v>
      </c>
      <c r="F189" s="50"/>
      <c r="G189" s="55"/>
      <c r="H189" s="50"/>
      <c r="I189" s="55"/>
      <c r="J189" s="56"/>
      <c r="K189" s="55"/>
      <c r="L189" s="50">
        <f t="shared" ref="L189:L192" si="64">ROUND($E189*M189,2)</f>
        <v>1161.6600000000001</v>
      </c>
      <c r="M189" s="59">
        <f t="shared" ref="M189" si="65">C189</f>
        <v>1320.07</v>
      </c>
      <c r="N189" s="53">
        <f t="shared" ref="N189:O192" si="66">F189+H189+J189+L189</f>
        <v>1161.6600000000001</v>
      </c>
      <c r="O189" s="54">
        <f t="shared" si="66"/>
        <v>1320.07</v>
      </c>
    </row>
    <row r="190" spans="1:15" x14ac:dyDescent="0.3">
      <c r="A190" s="45" t="str">
        <f>[1]orcamento!A190</f>
        <v>17.2</v>
      </c>
      <c r="B190" s="46" t="str">
        <f>[1]orcamento!D190</f>
        <v>DESMOBILIZAÇÃO EQUIPAMENTOS AUTOPROPELIDOS E LEVES</v>
      </c>
      <c r="C190" s="47">
        <f>[1]orcamento!F190</f>
        <v>1</v>
      </c>
      <c r="D190" s="48" t="str">
        <f>[1]orcamento!E190</f>
        <v>UN</v>
      </c>
      <c r="E190" s="49">
        <f>[1]orcamento!K190</f>
        <v>4261.45</v>
      </c>
      <c r="F190" s="50"/>
      <c r="G190" s="55"/>
      <c r="H190" s="50"/>
      <c r="I190" s="55"/>
      <c r="J190" s="56"/>
      <c r="K190" s="55"/>
      <c r="L190" s="50">
        <f t="shared" si="64"/>
        <v>4261.45</v>
      </c>
      <c r="M190" s="59">
        <f>C190</f>
        <v>1</v>
      </c>
      <c r="N190" s="53">
        <f t="shared" si="66"/>
        <v>4261.45</v>
      </c>
      <c r="O190" s="54">
        <f t="shared" si="66"/>
        <v>1</v>
      </c>
    </row>
    <row r="191" spans="1:15" x14ac:dyDescent="0.3">
      <c r="A191" s="45" t="str">
        <f>[1]orcamento!A191</f>
        <v>17.3</v>
      </c>
      <c r="B191" s="46" t="str">
        <f>[1]orcamento!D191</f>
        <v>FRETE CONTAINER</v>
      </c>
      <c r="C191" s="47">
        <f>[1]orcamento!F191</f>
        <v>2</v>
      </c>
      <c r="D191" s="48" t="str">
        <f>[1]orcamento!E191</f>
        <v>UN</v>
      </c>
      <c r="E191" s="49">
        <f>[1]orcamento!K191</f>
        <v>780.95</v>
      </c>
      <c r="F191" s="50"/>
      <c r="G191" s="55"/>
      <c r="H191" s="50"/>
      <c r="I191" s="55"/>
      <c r="J191" s="56"/>
      <c r="K191" s="55"/>
      <c r="L191" s="50">
        <f t="shared" si="64"/>
        <v>1561.9</v>
      </c>
      <c r="M191" s="59">
        <f t="shared" ref="M191:M192" si="67">C191</f>
        <v>2</v>
      </c>
      <c r="N191" s="53">
        <f t="shared" si="66"/>
        <v>1561.9</v>
      </c>
      <c r="O191" s="54">
        <f t="shared" si="66"/>
        <v>2</v>
      </c>
    </row>
    <row r="192" spans="1:15" x14ac:dyDescent="0.3">
      <c r="A192" s="45" t="str">
        <f>[1]orcamento!A192</f>
        <v>17.4</v>
      </c>
      <c r="B192" s="46" t="str">
        <f>[1]orcamento!D192</f>
        <v>DESMONTAGEM DO CANTEIRO</v>
      </c>
      <c r="C192" s="47">
        <f>[1]orcamento!F192</f>
        <v>1</v>
      </c>
      <c r="D192" s="48" t="str">
        <f>[1]orcamento!E192</f>
        <v>UN</v>
      </c>
      <c r="E192" s="49">
        <f>[1]orcamento!K192</f>
        <v>2052.08</v>
      </c>
      <c r="F192" s="50"/>
      <c r="G192" s="55"/>
      <c r="H192" s="50"/>
      <c r="I192" s="55"/>
      <c r="J192" s="56"/>
      <c r="K192" s="55"/>
      <c r="L192" s="50">
        <f t="shared" si="64"/>
        <v>2052.08</v>
      </c>
      <c r="M192" s="59">
        <f t="shared" si="67"/>
        <v>1</v>
      </c>
      <c r="N192" s="53">
        <f t="shared" si="66"/>
        <v>2052.08</v>
      </c>
      <c r="O192" s="54">
        <f t="shared" si="66"/>
        <v>1</v>
      </c>
    </row>
    <row r="193" spans="2:15" x14ac:dyDescent="0.3">
      <c r="B193" s="60" t="s">
        <v>15</v>
      </c>
      <c r="C193" s="61"/>
      <c r="D193" s="62"/>
      <c r="E193" s="63"/>
      <c r="F193" s="64">
        <f>SUM(F11:F192)</f>
        <v>77493.689999999988</v>
      </c>
      <c r="G193" s="64"/>
      <c r="H193" s="64">
        <f>SUM(H11:H192)</f>
        <v>18481.990000000002</v>
      </c>
      <c r="I193" s="64"/>
      <c r="J193" s="64">
        <f>SUM(J11:J192)</f>
        <v>377299.69000000012</v>
      </c>
      <c r="K193" s="64"/>
      <c r="L193" s="64">
        <f>SUM(L11:L192)</f>
        <v>351586.18000000017</v>
      </c>
      <c r="M193" s="64"/>
      <c r="N193" s="64">
        <f>SUM(N10:N192)</f>
        <v>824861.5500000004</v>
      </c>
      <c r="O193" s="64"/>
    </row>
    <row r="194" spans="2:15" x14ac:dyDescent="0.3">
      <c r="B194" s="65"/>
      <c r="C194" s="66"/>
      <c r="D194" s="67"/>
      <c r="E194" s="68"/>
      <c r="F194" s="69">
        <f>F193/$N$193</f>
        <v>9.3947511555120919E-2</v>
      </c>
      <c r="G194" s="69"/>
      <c r="H194" s="69">
        <f>H193/$N$193</f>
        <v>2.2406172284306369E-2</v>
      </c>
      <c r="I194" s="69"/>
      <c r="J194" s="69">
        <f>J193/$N$193</f>
        <v>0.45740971924318685</v>
      </c>
      <c r="K194" s="69"/>
      <c r="L194" s="69">
        <f>L193/$N$193</f>
        <v>0.42623659691738569</v>
      </c>
      <c r="M194" s="69"/>
    </row>
    <row r="195" spans="2:15" x14ac:dyDescent="0.3">
      <c r="B195" s="60" t="s">
        <v>16</v>
      </c>
      <c r="C195" s="61"/>
      <c r="D195" s="62"/>
      <c r="E195" s="63"/>
      <c r="F195" s="64">
        <f>F193</f>
        <v>77493.689999999988</v>
      </c>
      <c r="G195" s="64"/>
      <c r="H195" s="64">
        <f>H193+F195</f>
        <v>95975.679999999993</v>
      </c>
      <c r="I195" s="64"/>
      <c r="J195" s="64">
        <f>J193+H195</f>
        <v>473275.37000000011</v>
      </c>
      <c r="K195" s="64"/>
      <c r="L195" s="64">
        <f>L193+J195</f>
        <v>824861.55000000028</v>
      </c>
      <c r="M195" s="64"/>
    </row>
    <row r="196" spans="2:15" x14ac:dyDescent="0.3">
      <c r="B196" s="65"/>
      <c r="C196" s="66"/>
      <c r="D196" s="67"/>
      <c r="E196" s="68"/>
      <c r="F196" s="69">
        <f>F195/$N$193</f>
        <v>9.3947511555120919E-2</v>
      </c>
      <c r="G196" s="69"/>
      <c r="H196" s="69">
        <f>H195/$N$193</f>
        <v>0.11635368383942729</v>
      </c>
      <c r="I196" s="69"/>
      <c r="J196" s="69">
        <f>J195/$N$193</f>
        <v>0.5737634030826142</v>
      </c>
      <c r="K196" s="69"/>
      <c r="L196" s="69">
        <f>L195/$N$193</f>
        <v>0.99999999999999989</v>
      </c>
      <c r="M196" s="69"/>
    </row>
  </sheetData>
  <mergeCells count="17">
    <mergeCell ref="F195:G195"/>
    <mergeCell ref="H195:I195"/>
    <mergeCell ref="J195:K195"/>
    <mergeCell ref="L195:M195"/>
    <mergeCell ref="F196:G196"/>
    <mergeCell ref="H196:I196"/>
    <mergeCell ref="J196:K196"/>
    <mergeCell ref="L196:M196"/>
    <mergeCell ref="F193:G193"/>
    <mergeCell ref="H193:I193"/>
    <mergeCell ref="J193:K193"/>
    <mergeCell ref="L193:M193"/>
    <mergeCell ref="N193:O193"/>
    <mergeCell ref="F194:G194"/>
    <mergeCell ref="H194:I194"/>
    <mergeCell ref="J194:K194"/>
    <mergeCell ref="L194:M19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Northon Chaves de Freitas</dc:creator>
  <cp:lastModifiedBy>Northon Chaves de Freitas</cp:lastModifiedBy>
  <dcterms:created xsi:type="dcterms:W3CDTF">2026-10-21T12:34:38Z</dcterms:created>
  <dcterms:modified xsi:type="dcterms:W3CDTF">2026-10-21T12:35:37Z</dcterms:modified>
</cp:coreProperties>
</file>