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codeName="EstaPasta_de_trabalho" defaultThemeVersion="124226"/>
  <bookViews>
    <workbookView xWindow="-120" yWindow="-120" windowWidth="29040" windowHeight="15600" firstSheet="2" activeTab="2"/>
  </bookViews>
  <sheets>
    <sheet name="BASE EDITAL" sheetId="8" state="hidden" r:id="rId1"/>
    <sheet name="BASE FORMAÇÃO" sheetId="1" state="hidden" r:id="rId2"/>
    <sheet name="MAPA DE PREÇOS" sheetId="2" r:id="rId3"/>
    <sheet name="EDITAL" sheetId="11" r:id="rId4"/>
    <sheet name="CRONOGRAMA" sheetId="12"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5" i="2" l="1"/>
  <c r="Q15" i="2"/>
  <c r="P15" i="2"/>
  <c r="P40" i="2"/>
  <c r="P42" i="2" s="1"/>
  <c r="P44" i="2" s="1"/>
  <c r="P46" i="2" s="1"/>
  <c r="P48" i="2" s="1"/>
  <c r="Q40" i="2"/>
  <c r="Q42" i="2" s="1"/>
  <c r="Q44" i="2" s="1"/>
  <c r="Q46" i="2" s="1"/>
  <c r="Q48" i="2" s="1"/>
  <c r="R40" i="2"/>
  <c r="R42" i="2" s="1"/>
  <c r="R44" i="2" s="1"/>
  <c r="R46" i="2" s="1"/>
  <c r="R48" i="2" s="1"/>
  <c r="R50" i="2" s="1"/>
  <c r="R52" i="2" s="1"/>
  <c r="R54" i="2" s="1"/>
  <c r="S40" i="2"/>
  <c r="S42" i="2" s="1"/>
  <c r="S44" i="2" s="1"/>
  <c r="S46" i="2" s="1"/>
  <c r="S48" i="2" s="1"/>
  <c r="S50" i="2" s="1"/>
  <c r="S52" i="2" s="1"/>
  <c r="S54" i="2" s="1"/>
  <c r="T40" i="2"/>
  <c r="T42" i="2" s="1"/>
  <c r="T4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M1643" i="2" l="1"/>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H42" i="2"/>
  <c r="M48"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Q50" i="2"/>
  <c r="Q52" i="2" s="1"/>
  <c r="Q54" i="2" s="1"/>
  <c r="M127" i="2"/>
  <c r="M132" i="2"/>
  <c r="M47" i="2"/>
  <c r="M42" i="2" s="1"/>
  <c r="I42" i="2"/>
  <c r="P50" i="2"/>
  <c r="M51" i="2"/>
  <c r="M50" i="2"/>
  <c r="AA44" i="2"/>
  <c r="AA46" i="2" s="1"/>
  <c r="AA48" i="2" s="1"/>
  <c r="AA50" i="2" s="1"/>
  <c r="AA52" i="2" s="1"/>
  <c r="AA54" i="2" s="1"/>
  <c r="M44" i="2"/>
  <c r="M49" i="2"/>
  <c r="T46" i="2"/>
  <c r="T48" i="2" s="1"/>
  <c r="T50" i="2" s="1"/>
  <c r="T52" i="2" s="1"/>
  <c r="T54" i="2" s="1"/>
  <c r="M23" i="13"/>
  <c r="I443" i="2" l="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I48" i="2"/>
  <c r="H128" i="2"/>
  <c r="I130" i="2"/>
  <c r="I787" i="2"/>
  <c r="I621" i="2"/>
  <c r="H1514" i="2"/>
  <c r="J1514" i="2" s="1"/>
  <c r="H1665" i="2"/>
  <c r="J1665" i="2" s="1"/>
  <c r="I1516" i="2"/>
  <c r="H1667" i="2"/>
  <c r="J1667" i="2" s="1"/>
  <c r="I2167" i="2"/>
  <c r="H1663" i="2"/>
  <c r="J1663" i="2" s="1"/>
  <c r="I863" i="2"/>
  <c r="H863" i="2"/>
  <c r="H926" i="2"/>
  <c r="J926" i="2" s="1"/>
  <c r="I1514" i="2"/>
  <c r="H48" i="2"/>
  <c r="J48" i="2" s="1"/>
  <c r="I550" i="2"/>
  <c r="I779" i="2"/>
  <c r="H1220" i="2"/>
  <c r="I1220" i="2"/>
  <c r="I46"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44"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I44" i="2"/>
  <c r="H46" i="2"/>
  <c r="J46" i="2" s="1"/>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52" i="2"/>
  <c r="H50" i="2"/>
  <c r="J50" i="2" s="1"/>
  <c r="I50"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M822" i="2" l="1"/>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P54" i="2"/>
  <c r="H52" i="2"/>
  <c r="J52" i="2" s="1"/>
  <c r="I52"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M45" i="2"/>
  <c r="H1671" i="2"/>
  <c r="J1671" i="2" s="1"/>
  <c r="I1671"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166" i="2" l="1"/>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36"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H54" i="2"/>
  <c r="I54"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AE601" i="2" l="1"/>
  <c r="AA601" i="2"/>
  <c r="T601" i="2"/>
  <c r="AD601" i="2"/>
  <c r="Z601" i="2"/>
  <c r="U601" i="2"/>
  <c r="AC601" i="2"/>
  <c r="AH601" i="2"/>
  <c r="Y601" i="2"/>
  <c r="AB601" i="2"/>
  <c r="AG601" i="2"/>
  <c r="AF601" i="2"/>
  <c r="V601" i="2"/>
  <c r="AA1042" i="2"/>
  <c r="J995" i="2"/>
  <c r="P451" i="2"/>
  <c r="H449" i="2"/>
  <c r="J449" i="2" s="1"/>
  <c r="I449" i="2"/>
  <c r="J405" i="2"/>
  <c r="P304" i="2"/>
  <c r="H302" i="2"/>
  <c r="J302" i="2" s="1"/>
  <c r="I302" i="2"/>
  <c r="J54" i="2"/>
  <c r="M46"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E2" i="2"/>
  <c r="V19" i="2"/>
  <c r="W19" i="2"/>
  <c r="X19" i="2"/>
  <c r="Y19" i="2"/>
  <c r="Z19" i="2"/>
  <c r="AA19" i="2"/>
  <c r="AB19" i="2"/>
  <c r="AC19" i="2"/>
  <c r="AD19" i="2"/>
  <c r="AE19" i="2"/>
  <c r="AF19" i="2"/>
  <c r="AG19" i="2"/>
  <c r="AH19" i="2"/>
  <c r="AI19" i="2"/>
  <c r="Q19" i="2"/>
  <c r="R19" i="2"/>
  <c r="S19" i="2"/>
  <c r="S21" i="2" s="1"/>
  <c r="T19" i="2"/>
  <c r="U19" i="2"/>
  <c r="C15" i="2"/>
  <c r="R21" i="2" l="1"/>
  <c r="E19"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55" i="2"/>
  <c r="V55" i="2"/>
  <c r="AB55" i="2"/>
  <c r="AH55" i="2"/>
  <c r="Q55" i="2"/>
  <c r="M40" i="2"/>
  <c r="AC55" i="2"/>
  <c r="R55" i="2"/>
  <c r="AD55" i="2"/>
  <c r="W55" i="2"/>
  <c r="S55" i="2"/>
  <c r="AI55" i="2"/>
  <c r="AE55" i="2"/>
  <c r="X55" i="2"/>
  <c r="T55" i="2"/>
  <c r="Y55" i="2"/>
  <c r="AF55" i="2"/>
  <c r="Z55" i="2"/>
  <c r="U55" i="2"/>
  <c r="AA55" i="2"/>
  <c r="AG5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W580" i="2" l="1"/>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M676" i="2" l="1"/>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Q2113" i="2" l="1"/>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U20" i="2" l="1"/>
  <c r="P20" i="2"/>
  <c r="Q20" i="2"/>
  <c r="R20" i="2"/>
  <c r="V20" i="2" l="1"/>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B17" i="2" l="1"/>
  <c r="B18" i="2" s="1"/>
  <c r="H21" i="2"/>
  <c r="M30" i="2"/>
  <c r="M29" i="2"/>
  <c r="M22" i="2"/>
  <c r="M28" i="2"/>
  <c r="M27" i="2"/>
  <c r="Y20" i="2"/>
  <c r="B19" i="2" l="1"/>
  <c r="B20" i="2" s="1"/>
  <c r="W20" i="2"/>
  <c r="X20" i="2"/>
  <c r="C17" i="2"/>
  <c r="C18" i="2" s="1"/>
  <c r="M18" i="2" l="1"/>
  <c r="P23" i="2"/>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H36" i="2" l="1"/>
  <c r="J36" i="2"/>
  <c r="B37" i="2"/>
  <c r="B38" i="2" s="1"/>
  <c r="H37" i="2"/>
  <c r="C21" i="2"/>
  <c r="C22" i="2" s="1"/>
  <c r="C23" i="2" s="1"/>
  <c r="C24" i="2" s="1"/>
  <c r="C25" i="2" s="1"/>
  <c r="C26" i="2" s="1"/>
  <c r="C27" i="2" s="1"/>
  <c r="C28" i="2" s="1"/>
  <c r="C29" i="2" s="1"/>
  <c r="C30" i="2" s="1"/>
  <c r="C31" i="2" s="1"/>
  <c r="C32" i="2" s="1"/>
  <c r="C33" i="2" s="1"/>
  <c r="C34" i="2" s="1"/>
  <c r="C36" i="2"/>
  <c r="B39" i="2" l="1"/>
  <c r="B40" i="2"/>
  <c r="D36" i="2"/>
  <c r="C37" i="2"/>
  <c r="C38" i="2" s="1"/>
  <c r="E40"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H57" i="2" l="1"/>
  <c r="J57" i="2"/>
  <c r="B58" i="2"/>
  <c r="B59" i="2" s="1"/>
  <c r="H58" i="2"/>
  <c r="H27" i="2"/>
  <c r="J27" i="2" s="1"/>
  <c r="P26" i="2"/>
  <c r="S29" i="2" s="1"/>
  <c r="S28" i="2" s="1"/>
  <c r="C57" i="2"/>
  <c r="B60" i="2" l="1"/>
  <c r="B61" i="2"/>
  <c r="D57" i="2"/>
  <c r="C58" i="2"/>
  <c r="C59" i="2" s="1"/>
  <c r="E61" i="2"/>
  <c r="Q29" i="2"/>
  <c r="Q28" i="2" s="1"/>
  <c r="R29" i="2"/>
  <c r="R28" i="2" s="1"/>
  <c r="I27" i="2"/>
  <c r="P29" i="2"/>
  <c r="P28" i="2" s="1"/>
  <c r="C60" i="2" l="1"/>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H78" i="2" l="1"/>
  <c r="J78" i="2"/>
  <c r="H79" i="2"/>
  <c r="B79" i="2"/>
  <c r="B80" i="2" s="1"/>
  <c r="Q33" i="2"/>
  <c r="Q32" i="2" s="1"/>
  <c r="S33" i="2"/>
  <c r="S32" i="2" s="1"/>
  <c r="R33" i="2"/>
  <c r="R32" i="2" s="1"/>
  <c r="P33" i="2"/>
  <c r="I31" i="2"/>
  <c r="H31" i="2"/>
  <c r="J31" i="2" s="1"/>
  <c r="C78" i="2"/>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1" i="2" s="1"/>
  <c r="M25" i="2"/>
  <c r="J99" i="2" l="1"/>
  <c r="H99" i="2"/>
  <c r="H100" i="2"/>
  <c r="B100" i="2"/>
  <c r="B101" i="2" s="1"/>
  <c r="M19" i="2"/>
  <c r="M15" i="2"/>
  <c r="T34" i="2"/>
  <c r="AE34" i="2"/>
  <c r="AH34" i="2"/>
  <c r="W34" i="2"/>
  <c r="AB34" i="2"/>
  <c r="AD34" i="2"/>
  <c r="U34" i="2"/>
  <c r="S34" i="2"/>
  <c r="AF34" i="2"/>
  <c r="Z34" i="2"/>
  <c r="AA34" i="2"/>
  <c r="AG34" i="2"/>
  <c r="AC34" i="2"/>
  <c r="V34" i="2"/>
  <c r="Y34" i="2"/>
  <c r="X34" i="2"/>
  <c r="AI34" i="2"/>
  <c r="R34" i="2"/>
  <c r="Q34" i="2"/>
  <c r="C99"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B6" i="11"/>
  <c r="H120" i="2" l="1"/>
  <c r="H121" i="2"/>
  <c r="J120" i="2"/>
  <c r="B121" i="2"/>
  <c r="B122" i="2" s="1"/>
  <c r="C120" i="2"/>
  <c r="B123" i="2" l="1"/>
  <c r="B124" i="2"/>
  <c r="E124" i="2"/>
  <c r="C121" i="2"/>
  <c r="C122" i="2" s="1"/>
  <c r="D120" i="2"/>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142" i="2" l="1"/>
  <c r="B143" i="2" s="1"/>
  <c r="H142" i="2"/>
  <c r="H141" i="2"/>
  <c r="J141" i="2"/>
  <c r="C141" i="2"/>
  <c r="B144" i="2" l="1"/>
  <c r="B145" i="2"/>
  <c r="D141" i="2"/>
  <c r="E145" i="2"/>
  <c r="C142" i="2"/>
  <c r="C143" i="2" s="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H162" i="2" l="1"/>
  <c r="J162" i="2"/>
  <c r="B163" i="2"/>
  <c r="B164" i="2" s="1"/>
  <c r="H163" i="2"/>
  <c r="D5" i="11"/>
  <c r="D5" i="12"/>
  <c r="E16" i="2"/>
  <c r="C162" i="2"/>
  <c r="B165" i="2" l="1"/>
  <c r="B166" i="2"/>
  <c r="E166" i="2"/>
  <c r="C163" i="2"/>
  <c r="C164" i="2" s="1"/>
  <c r="D162" i="2"/>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J183" i="2"/>
  <c r="H183" i="2"/>
  <c r="C183" i="2"/>
  <c r="B185" i="2" l="1"/>
  <c r="B187" i="2" s="1"/>
  <c r="C184" i="2"/>
  <c r="C185" i="2" s="1"/>
  <c r="D183" i="2"/>
  <c r="E187" i="2"/>
  <c r="B186" i="2"/>
  <c r="M185" i="2" l="1"/>
  <c r="M202" i="2" s="1"/>
  <c r="B188" i="2"/>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B189" i="2" l="1"/>
  <c r="B190" i="2" l="1"/>
  <c r="B191" i="2" l="1"/>
  <c r="B192" i="2" s="1"/>
  <c r="B193" i="2" s="1"/>
  <c r="B194" i="2" s="1"/>
  <c r="B195" i="2" s="1"/>
  <c r="B196" i="2" s="1"/>
  <c r="B197" i="2" s="1"/>
  <c r="B198" i="2" s="1"/>
  <c r="B199" i="2" s="1"/>
  <c r="B200" i="2" s="1"/>
  <c r="B201" i="2" s="1"/>
  <c r="B202" i="2" s="1"/>
  <c r="B204" i="2" s="1"/>
  <c r="C204" i="2" s="1"/>
  <c r="E208" i="2" l="1"/>
  <c r="D204" i="2"/>
  <c r="C205" i="2"/>
  <c r="C206" i="2" s="1"/>
  <c r="B205" i="2"/>
  <c r="H204" i="2"/>
  <c r="H205" i="2"/>
  <c r="J204" i="2"/>
  <c r="E205" i="2" l="1"/>
  <c r="D205" i="2"/>
  <c r="D206" i="2" s="1"/>
  <c r="D207" i="2" s="1"/>
  <c r="D208" i="2" s="1"/>
  <c r="D209" i="2" s="1"/>
  <c r="D210" i="2" s="1"/>
  <c r="D211" i="2" s="1"/>
  <c r="D212" i="2" s="1"/>
  <c r="D213" i="2" s="1"/>
  <c r="D214" i="2" s="1"/>
  <c r="D215" i="2" s="1"/>
  <c r="D216" i="2" s="1"/>
  <c r="D217" i="2" s="1"/>
  <c r="D218" i="2" s="1"/>
  <c r="D219" i="2" s="1"/>
  <c r="D220" i="2" s="1"/>
  <c r="D221" i="2" s="1"/>
  <c r="D222" i="2" s="1"/>
  <c r="D223" i="2" s="1"/>
  <c r="C208" i="2"/>
  <c r="C209" i="2" s="1"/>
  <c r="C210" i="2" s="1"/>
  <c r="C211" i="2" s="1"/>
  <c r="C212" i="2" s="1"/>
  <c r="C213" i="2" s="1"/>
  <c r="C214" i="2" s="1"/>
  <c r="C215" i="2" s="1"/>
  <c r="C216" i="2" s="1"/>
  <c r="C217" i="2" s="1"/>
  <c r="C218" i="2" s="1"/>
  <c r="C219" i="2" s="1"/>
  <c r="C220" i="2" s="1"/>
  <c r="C221" i="2" s="1"/>
  <c r="C222" i="2" s="1"/>
  <c r="C223" i="2" s="1"/>
  <c r="C207" i="2"/>
  <c r="B206" i="2"/>
  <c r="B207" i="2" l="1"/>
  <c r="B208" i="2"/>
  <c r="M207" i="2" l="1"/>
  <c r="B209" i="2"/>
  <c r="B210" i="2" s="1"/>
  <c r="B211" i="2" s="1"/>
  <c r="B212" i="2" s="1"/>
  <c r="B213" i="2" s="1"/>
  <c r="B214" i="2" s="1"/>
  <c r="B215" i="2" s="1"/>
  <c r="B216" i="2" s="1"/>
  <c r="B217" i="2" s="1"/>
  <c r="B218" i="2" s="1"/>
  <c r="B219" i="2" s="1"/>
  <c r="B220" i="2" s="1"/>
  <c r="B221" i="2" s="1"/>
  <c r="B222" i="2" s="1"/>
  <c r="B223" i="2" s="1"/>
  <c r="B225" i="2" s="1"/>
  <c r="C225" i="2" s="1"/>
  <c r="M206" i="2"/>
  <c r="M223" i="2" s="1"/>
  <c r="E229" i="2" l="1"/>
  <c r="C226" i="2"/>
  <c r="C227" i="2" s="1"/>
  <c r="D225" i="2"/>
  <c r="H225" i="2"/>
  <c r="B226" i="2"/>
  <c r="B227" i="2" s="1"/>
  <c r="J225" i="2"/>
  <c r="H226" i="2"/>
  <c r="C228" i="2" l="1"/>
  <c r="C229" i="2"/>
  <c r="C230" i="2" s="1"/>
  <c r="C231" i="2" s="1"/>
  <c r="C232" i="2" s="1"/>
  <c r="C233" i="2" s="1"/>
  <c r="C234" i="2" s="1"/>
  <c r="C235" i="2" s="1"/>
  <c r="C236" i="2" s="1"/>
  <c r="C237" i="2" s="1"/>
  <c r="C238" i="2" s="1"/>
  <c r="C239" i="2" s="1"/>
  <c r="C240" i="2" s="1"/>
  <c r="C241" i="2" s="1"/>
  <c r="C242" i="2" s="1"/>
  <c r="C243" i="2" s="1"/>
  <c r="C244" i="2" s="1"/>
  <c r="E226" i="2"/>
  <c r="D226" i="2"/>
  <c r="D227" i="2" s="1"/>
  <c r="D228" i="2" s="1"/>
  <c r="D229" i="2" s="1"/>
  <c r="D230" i="2" s="1"/>
  <c r="D231" i="2" s="1"/>
  <c r="D232" i="2" s="1"/>
  <c r="D233" i="2" s="1"/>
  <c r="D234" i="2" s="1"/>
  <c r="D235" i="2" s="1"/>
  <c r="D236" i="2" s="1"/>
  <c r="D237" i="2" s="1"/>
  <c r="D238" i="2" s="1"/>
  <c r="D239" i="2" s="1"/>
  <c r="D240" i="2" s="1"/>
  <c r="D241" i="2" s="1"/>
  <c r="D242" i="2" s="1"/>
  <c r="D243" i="2" s="1"/>
  <c r="D244" i="2" s="1"/>
  <c r="B228" i="2"/>
  <c r="B229" i="2"/>
  <c r="B230" i="2" l="1"/>
  <c r="B231" i="2" s="1"/>
  <c r="B232" i="2" s="1"/>
  <c r="B233" i="2" s="1"/>
  <c r="B234" i="2" s="1"/>
  <c r="B235" i="2" s="1"/>
  <c r="B236" i="2" s="1"/>
  <c r="B237" i="2" s="1"/>
  <c r="B238" i="2" s="1"/>
  <c r="B239" i="2" s="1"/>
  <c r="B240" i="2" s="1"/>
  <c r="B241" i="2" s="1"/>
  <c r="B242" i="2" s="1"/>
  <c r="B243" i="2" s="1"/>
  <c r="B244" i="2" s="1"/>
  <c r="B246" i="2" s="1"/>
  <c r="C246" i="2" s="1"/>
  <c r="M228" i="2"/>
  <c r="M227" i="2"/>
  <c r="M244" i="2" s="1"/>
  <c r="C247" i="2" l="1"/>
  <c r="C248" i="2" s="1"/>
  <c r="E250" i="2"/>
  <c r="D246" i="2"/>
  <c r="J246" i="2"/>
  <c r="H247" i="2"/>
  <c r="H246" i="2"/>
  <c r="B247" i="2"/>
  <c r="B248" i="2" s="1"/>
  <c r="C249" i="2" l="1"/>
  <c r="C250" i="2"/>
  <c r="C251" i="2" s="1"/>
  <c r="C252" i="2" s="1"/>
  <c r="C253" i="2" s="1"/>
  <c r="C254" i="2" s="1"/>
  <c r="C255" i="2" s="1"/>
  <c r="C256" i="2" s="1"/>
  <c r="C257" i="2" s="1"/>
  <c r="C258" i="2" s="1"/>
  <c r="C259" i="2" s="1"/>
  <c r="C260" i="2" s="1"/>
  <c r="C261" i="2" s="1"/>
  <c r="C262" i="2" s="1"/>
  <c r="C263" i="2" s="1"/>
  <c r="C264" i="2" s="1"/>
  <c r="C265" i="2" s="1"/>
  <c r="D247" i="2"/>
  <c r="D248" i="2" s="1"/>
  <c r="D249" i="2" s="1"/>
  <c r="D250" i="2" s="1"/>
  <c r="D251" i="2" s="1"/>
  <c r="D252" i="2" s="1"/>
  <c r="D253" i="2" s="1"/>
  <c r="D254" i="2" s="1"/>
  <c r="D255" i="2" s="1"/>
  <c r="D256" i="2" s="1"/>
  <c r="D257" i="2" s="1"/>
  <c r="D258" i="2" s="1"/>
  <c r="D259" i="2" s="1"/>
  <c r="D260" i="2" s="1"/>
  <c r="D261" i="2" s="1"/>
  <c r="D262" i="2" s="1"/>
  <c r="D263" i="2" s="1"/>
  <c r="D264" i="2" s="1"/>
  <c r="D265" i="2" s="1"/>
  <c r="E247" i="2"/>
  <c r="B250" i="2"/>
  <c r="B249" i="2"/>
  <c r="M248" i="2" l="1"/>
  <c r="M265" i="2" s="1"/>
  <c r="M249" i="2"/>
  <c r="B251" i="2"/>
  <c r="B252" i="2" s="1"/>
  <c r="B253" i="2" s="1"/>
  <c r="B254" i="2" s="1"/>
  <c r="B255" i="2" s="1"/>
  <c r="B256" i="2" s="1"/>
  <c r="B257" i="2" s="1"/>
  <c r="B258" i="2" s="1"/>
  <c r="B259" i="2" s="1"/>
  <c r="B260" i="2" s="1"/>
  <c r="B261" i="2" s="1"/>
  <c r="B262" i="2" s="1"/>
  <c r="B263" i="2" s="1"/>
  <c r="B264" i="2" s="1"/>
  <c r="B265" i="2" s="1"/>
  <c r="B267" i="2" s="1"/>
  <c r="C267" i="2" s="1"/>
  <c r="C268" i="2" l="1"/>
  <c r="C269" i="2" s="1"/>
  <c r="C270" i="2" s="1"/>
  <c r="E271" i="2"/>
  <c r="D267" i="2"/>
  <c r="J267" i="2"/>
  <c r="B268" i="2"/>
  <c r="B269" i="2" s="1"/>
  <c r="H268" i="2"/>
  <c r="H267" i="2"/>
  <c r="D268" i="2"/>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B270" i="2" l="1"/>
  <c r="B271" i="2"/>
  <c r="B272" i="2" l="1"/>
  <c r="B273" i="2" s="1"/>
  <c r="B274" i="2" s="1"/>
  <c r="B275" i="2" s="1"/>
  <c r="B276" i="2" s="1"/>
  <c r="B277" i="2" s="1"/>
  <c r="B278" i="2" s="1"/>
  <c r="B279" i="2" s="1"/>
  <c r="B280" i="2" s="1"/>
  <c r="B281" i="2" s="1"/>
  <c r="B282" i="2" s="1"/>
  <c r="B283" i="2" s="1"/>
  <c r="B284" i="2" s="1"/>
  <c r="B285" i="2" s="1"/>
  <c r="B286" i="2" s="1"/>
  <c r="B288" i="2" s="1"/>
  <c r="C288" i="2" s="1"/>
  <c r="M270" i="2"/>
  <c r="M269" i="2"/>
  <c r="M286" i="2" s="1"/>
  <c r="D288" i="2" l="1"/>
  <c r="C289" i="2"/>
  <c r="C290" i="2" s="1"/>
  <c r="E292" i="2"/>
  <c r="H288" i="2"/>
  <c r="B289" i="2"/>
  <c r="B290" i="2" s="1"/>
  <c r="H289" i="2"/>
  <c r="J288" i="2"/>
  <c r="D289" i="2"/>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B291" i="2" l="1"/>
  <c r="B292" i="2"/>
  <c r="M290" i="2" l="1"/>
  <c r="M307" i="2" s="1"/>
  <c r="B293" i="2"/>
  <c r="B294" i="2" s="1"/>
  <c r="B295" i="2" s="1"/>
  <c r="B296" i="2" s="1"/>
  <c r="B297" i="2" s="1"/>
  <c r="B298" i="2" s="1"/>
  <c r="B299" i="2" s="1"/>
  <c r="B300" i="2" s="1"/>
  <c r="B301" i="2" s="1"/>
  <c r="B302" i="2" s="1"/>
  <c r="B303" i="2" s="1"/>
  <c r="B304" i="2" s="1"/>
  <c r="B305" i="2" s="1"/>
  <c r="B306" i="2" s="1"/>
  <c r="B307" i="2" s="1"/>
  <c r="B309" i="2" s="1"/>
  <c r="C309" i="2" s="1"/>
  <c r="M291" i="2"/>
  <c r="D309" i="2" l="1"/>
  <c r="E313" i="2"/>
  <c r="C310" i="2"/>
  <c r="C311" i="2" s="1"/>
  <c r="H309" i="2"/>
  <c r="J309" i="2"/>
  <c r="H310" i="2"/>
  <c r="B310" i="2"/>
  <c r="B311" i="2" s="1"/>
  <c r="E310" i="2"/>
  <c r="D310" i="2"/>
  <c r="D311" i="2" s="1"/>
  <c r="D312" i="2" s="1"/>
  <c r="D313" i="2" s="1"/>
  <c r="D314" i="2" s="1"/>
  <c r="D315" i="2" s="1"/>
  <c r="D316" i="2" s="1"/>
  <c r="D317" i="2" s="1"/>
  <c r="D318" i="2" s="1"/>
  <c r="D319" i="2" s="1"/>
  <c r="D320" i="2" s="1"/>
  <c r="D321" i="2" s="1"/>
  <c r="D322" i="2" s="1"/>
  <c r="D323" i="2" s="1"/>
  <c r="D324" i="2" s="1"/>
  <c r="D325" i="2" s="1"/>
  <c r="D326" i="2" s="1"/>
  <c r="D327" i="2" s="1"/>
  <c r="D328" i="2" s="1"/>
  <c r="C312" i="2" l="1"/>
  <c r="C313" i="2"/>
  <c r="C314" i="2" s="1"/>
  <c r="C315" i="2" s="1"/>
  <c r="C316" i="2" s="1"/>
  <c r="C317" i="2" s="1"/>
  <c r="C318" i="2" s="1"/>
  <c r="C319" i="2" s="1"/>
  <c r="C320" i="2" s="1"/>
  <c r="C321" i="2" s="1"/>
  <c r="C322" i="2" s="1"/>
  <c r="C323" i="2" s="1"/>
  <c r="C324" i="2" s="1"/>
  <c r="C325" i="2" s="1"/>
  <c r="C326" i="2" s="1"/>
  <c r="C327" i="2" s="1"/>
  <c r="C328" i="2" s="1"/>
  <c r="B312" i="2"/>
  <c r="B313" i="2"/>
  <c r="M311" i="2" l="1"/>
  <c r="M328" i="2" s="1"/>
  <c r="B314" i="2"/>
  <c r="B315" i="2" s="1"/>
  <c r="B316" i="2" s="1"/>
  <c r="B317" i="2" s="1"/>
  <c r="B318" i="2" s="1"/>
  <c r="B319" i="2" s="1"/>
  <c r="B320" i="2" s="1"/>
  <c r="B321" i="2" s="1"/>
  <c r="B322" i="2" s="1"/>
  <c r="B323" i="2" s="1"/>
  <c r="B324" i="2" s="1"/>
  <c r="B325" i="2" s="1"/>
  <c r="B326" i="2" s="1"/>
  <c r="B327" i="2" s="1"/>
  <c r="B328" i="2" s="1"/>
  <c r="B330" i="2" s="1"/>
  <c r="C330" i="2" s="1"/>
  <c r="M312" i="2"/>
  <c r="E334" i="2" l="1"/>
  <c r="C331" i="2"/>
  <c r="C332" i="2" s="1"/>
  <c r="D330" i="2"/>
  <c r="H330" i="2"/>
  <c r="J330" i="2"/>
  <c r="B331" i="2"/>
  <c r="B332" i="2" s="1"/>
  <c r="H331" i="2"/>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B333" i="2" l="1"/>
  <c r="B334" i="2"/>
  <c r="M333" i="2" l="1"/>
  <c r="M332" i="2"/>
  <c r="M349" i="2" s="1"/>
  <c r="B335" i="2"/>
  <c r="B336" i="2" s="1"/>
  <c r="B337" i="2" s="1"/>
  <c r="B338" i="2" s="1"/>
  <c r="B339" i="2" s="1"/>
  <c r="B340" i="2" s="1"/>
  <c r="B341" i="2" s="1"/>
  <c r="B342" i="2" s="1"/>
  <c r="B343" i="2" s="1"/>
  <c r="B344" i="2" s="1"/>
  <c r="B345" i="2" s="1"/>
  <c r="B346" i="2" s="1"/>
  <c r="B347" i="2" s="1"/>
  <c r="B348" i="2" s="1"/>
  <c r="B349" i="2" s="1"/>
  <c r="B351" i="2" s="1"/>
  <c r="C351" i="2" s="1"/>
  <c r="D351" i="2" l="1"/>
  <c r="E352" i="2" s="1"/>
  <c r="C352" i="2"/>
  <c r="C353" i="2" s="1"/>
  <c r="E355" i="2"/>
  <c r="B352" i="2"/>
  <c r="B353" i="2" s="1"/>
  <c r="H352" i="2"/>
  <c r="H351" i="2"/>
  <c r="J351" i="2"/>
  <c r="D352" i="2"/>
  <c r="D353" i="2" s="1"/>
  <c r="D354" i="2" s="1"/>
  <c r="D355" i="2" s="1"/>
  <c r="D356" i="2" s="1"/>
  <c r="D357" i="2" s="1"/>
  <c r="D358" i="2" s="1"/>
  <c r="D359" i="2" s="1"/>
  <c r="D360" i="2" s="1"/>
  <c r="D361" i="2" s="1"/>
  <c r="D362" i="2" s="1"/>
  <c r="D363" i="2" s="1"/>
  <c r="D364" i="2" s="1"/>
  <c r="D365" i="2" s="1"/>
  <c r="D366" i="2" s="1"/>
  <c r="D367" i="2" s="1"/>
  <c r="D368" i="2" s="1"/>
  <c r="D369" i="2" s="1"/>
  <c r="D370" i="2" s="1"/>
  <c r="C354" i="2" l="1"/>
  <c r="C355" i="2"/>
  <c r="C356" i="2" s="1"/>
  <c r="C357" i="2" s="1"/>
  <c r="C358" i="2" s="1"/>
  <c r="C359" i="2" s="1"/>
  <c r="C360" i="2" s="1"/>
  <c r="C361" i="2" s="1"/>
  <c r="C362" i="2" s="1"/>
  <c r="C363" i="2" s="1"/>
  <c r="C364" i="2" s="1"/>
  <c r="C365" i="2" s="1"/>
  <c r="C366" i="2" s="1"/>
  <c r="C367" i="2" s="1"/>
  <c r="C368" i="2" s="1"/>
  <c r="C369" i="2" s="1"/>
  <c r="C370" i="2" s="1"/>
  <c r="B354" i="2"/>
  <c r="B355" i="2"/>
  <c r="M354" i="2" l="1"/>
  <c r="B356" i="2"/>
  <c r="B357" i="2" s="1"/>
  <c r="B358" i="2" s="1"/>
  <c r="B359" i="2" s="1"/>
  <c r="B360" i="2" s="1"/>
  <c r="B361" i="2" s="1"/>
  <c r="B362" i="2" s="1"/>
  <c r="B363" i="2" s="1"/>
  <c r="B364" i="2" s="1"/>
  <c r="B365" i="2" s="1"/>
  <c r="B366" i="2" s="1"/>
  <c r="B367" i="2" s="1"/>
  <c r="B368" i="2" s="1"/>
  <c r="B369" i="2" s="1"/>
  <c r="B370" i="2" s="1"/>
  <c r="B372" i="2" s="1"/>
  <c r="C372" i="2" s="1"/>
  <c r="M353" i="2"/>
  <c r="M370" i="2" s="1"/>
  <c r="E376" i="2" l="1"/>
  <c r="C373" i="2"/>
  <c r="C374" i="2" s="1"/>
  <c r="D372" i="2"/>
  <c r="B373" i="2"/>
  <c r="B374" i="2" s="1"/>
  <c r="H373" i="2"/>
  <c r="H372" i="2"/>
  <c r="J372" i="2"/>
  <c r="C375" i="2"/>
  <c r="C376" i="2"/>
  <c r="C377" i="2" s="1"/>
  <c r="C378" i="2" s="1"/>
  <c r="C379" i="2" s="1"/>
  <c r="C380" i="2" s="1"/>
  <c r="C381" i="2" s="1"/>
  <c r="C382" i="2" s="1"/>
  <c r="C383" i="2" s="1"/>
  <c r="C384" i="2" s="1"/>
  <c r="C385" i="2" s="1"/>
  <c r="C386" i="2" s="1"/>
  <c r="C387" i="2" s="1"/>
  <c r="C388" i="2" s="1"/>
  <c r="C389" i="2" s="1"/>
  <c r="C390" i="2" s="1"/>
  <c r="C391" i="2" s="1"/>
  <c r="D373" i="2" l="1"/>
  <c r="D374" i="2" s="1"/>
  <c r="D375" i="2" s="1"/>
  <c r="D376" i="2" s="1"/>
  <c r="D377" i="2" s="1"/>
  <c r="D378" i="2" s="1"/>
  <c r="D379" i="2" s="1"/>
  <c r="D380" i="2" s="1"/>
  <c r="D381" i="2" s="1"/>
  <c r="D382" i="2" s="1"/>
  <c r="D383" i="2" s="1"/>
  <c r="D384" i="2" s="1"/>
  <c r="D385" i="2" s="1"/>
  <c r="D386" i="2" s="1"/>
  <c r="D387" i="2" s="1"/>
  <c r="D388" i="2" s="1"/>
  <c r="D389" i="2" s="1"/>
  <c r="D390" i="2" s="1"/>
  <c r="D391" i="2" s="1"/>
  <c r="E373" i="2"/>
  <c r="B376" i="2"/>
  <c r="B375" i="2"/>
  <c r="M374" i="2" l="1"/>
  <c r="M391" i="2" s="1"/>
  <c r="M375" i="2"/>
  <c r="B377" i="2"/>
  <c r="B378" i="2" s="1"/>
  <c r="B379" i="2" s="1"/>
  <c r="B380" i="2" s="1"/>
  <c r="B381" i="2" s="1"/>
  <c r="B382" i="2" s="1"/>
  <c r="B383" i="2" s="1"/>
  <c r="B384" i="2" s="1"/>
  <c r="B385" i="2" s="1"/>
  <c r="B386" i="2" s="1"/>
  <c r="B387" i="2" s="1"/>
  <c r="B388" i="2" s="1"/>
  <c r="B389" i="2" s="1"/>
  <c r="B390" i="2" s="1"/>
  <c r="B391" i="2" s="1"/>
  <c r="B393" i="2" s="1"/>
  <c r="C393" i="2" s="1"/>
  <c r="C394" i="2" l="1"/>
  <c r="C395" i="2" s="1"/>
  <c r="E397" i="2"/>
  <c r="D393" i="2"/>
  <c r="E394" i="2" s="1"/>
  <c r="J393" i="2"/>
  <c r="B394" i="2"/>
  <c r="B395" i="2" s="1"/>
  <c r="H394" i="2"/>
  <c r="H393" i="2"/>
  <c r="D394" i="2"/>
  <c r="D395" i="2" s="1"/>
  <c r="D396" i="2" s="1"/>
  <c r="D397" i="2" s="1"/>
  <c r="D398" i="2" s="1"/>
  <c r="D399" i="2" s="1"/>
  <c r="D400" i="2" s="1"/>
  <c r="D401" i="2" s="1"/>
  <c r="D402" i="2" s="1"/>
  <c r="D403" i="2" s="1"/>
  <c r="D404" i="2" s="1"/>
  <c r="D405" i="2" s="1"/>
  <c r="D406" i="2" s="1"/>
  <c r="D407" i="2" s="1"/>
  <c r="D408" i="2" s="1"/>
  <c r="D409" i="2" s="1"/>
  <c r="D410" i="2" s="1"/>
  <c r="D411" i="2" s="1"/>
  <c r="D412" i="2" s="1"/>
  <c r="C396" i="2"/>
  <c r="C397" i="2"/>
  <c r="C398" i="2" s="1"/>
  <c r="C399" i="2" s="1"/>
  <c r="C400" i="2" s="1"/>
  <c r="C401" i="2" s="1"/>
  <c r="C402" i="2" s="1"/>
  <c r="C403" i="2" s="1"/>
  <c r="C404" i="2" s="1"/>
  <c r="C405" i="2" s="1"/>
  <c r="C406" i="2" s="1"/>
  <c r="C407" i="2" s="1"/>
  <c r="C408" i="2" s="1"/>
  <c r="C409" i="2" s="1"/>
  <c r="C410" i="2" s="1"/>
  <c r="C411" i="2" s="1"/>
  <c r="C412" i="2" s="1"/>
  <c r="B397" i="2" l="1"/>
  <c r="B396" i="2"/>
  <c r="M395" i="2" l="1"/>
  <c r="M412" i="2" s="1"/>
  <c r="M396" i="2"/>
  <c r="B398" i="2"/>
  <c r="B399" i="2" s="1"/>
  <c r="B400" i="2" s="1"/>
  <c r="B401" i="2" s="1"/>
  <c r="B402" i="2" s="1"/>
  <c r="B403" i="2" s="1"/>
  <c r="B404" i="2" s="1"/>
  <c r="B405" i="2" s="1"/>
  <c r="B406" i="2" s="1"/>
  <c r="B407" i="2" s="1"/>
  <c r="B408" i="2" s="1"/>
  <c r="B409" i="2" s="1"/>
  <c r="B410" i="2" s="1"/>
  <c r="B411" i="2" s="1"/>
  <c r="B412" i="2" s="1"/>
  <c r="B414" i="2" s="1"/>
  <c r="C414" i="2" s="1"/>
  <c r="C415" i="2" l="1"/>
  <c r="C416" i="2" s="1"/>
  <c r="D414" i="2"/>
  <c r="E418" i="2"/>
  <c r="H414" i="2"/>
  <c r="J414" i="2"/>
  <c r="H415" i="2"/>
  <c r="B415" i="2"/>
  <c r="B416" i="2" s="1"/>
  <c r="C417" i="2"/>
  <c r="C418" i="2"/>
  <c r="C419" i="2" s="1"/>
  <c r="C420" i="2" s="1"/>
  <c r="C421" i="2" s="1"/>
  <c r="C422" i="2" s="1"/>
  <c r="C423" i="2" s="1"/>
  <c r="C424" i="2" s="1"/>
  <c r="C425" i="2" s="1"/>
  <c r="C426" i="2" s="1"/>
  <c r="C427" i="2" s="1"/>
  <c r="C428" i="2" s="1"/>
  <c r="C429" i="2" s="1"/>
  <c r="C430" i="2" s="1"/>
  <c r="C431" i="2" s="1"/>
  <c r="C432" i="2" s="1"/>
  <c r="C433" i="2" s="1"/>
  <c r="E415" i="2" l="1"/>
  <c r="D415" i="2"/>
  <c r="D416" i="2" s="1"/>
  <c r="D417" i="2" s="1"/>
  <c r="D418" i="2" s="1"/>
  <c r="D419" i="2" s="1"/>
  <c r="D420" i="2" s="1"/>
  <c r="D421" i="2" s="1"/>
  <c r="D422" i="2" s="1"/>
  <c r="D423" i="2" s="1"/>
  <c r="D424" i="2" s="1"/>
  <c r="D425" i="2" s="1"/>
  <c r="D426" i="2" s="1"/>
  <c r="D427" i="2" s="1"/>
  <c r="D428" i="2" s="1"/>
  <c r="D429" i="2" s="1"/>
  <c r="D430" i="2" s="1"/>
  <c r="D431" i="2" s="1"/>
  <c r="D432" i="2" s="1"/>
  <c r="D433"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C435" i="2" s="1"/>
  <c r="M417" i="2"/>
  <c r="C436" i="2" l="1"/>
  <c r="C437" i="2" s="1"/>
  <c r="D435" i="2"/>
  <c r="E439" i="2"/>
  <c r="H435" i="2"/>
  <c r="H436" i="2"/>
  <c r="B436" i="2"/>
  <c r="B437" i="2" s="1"/>
  <c r="J435" i="2"/>
  <c r="C439" i="2" l="1"/>
  <c r="C440" i="2" s="1"/>
  <c r="C441" i="2" s="1"/>
  <c r="C442" i="2" s="1"/>
  <c r="C443" i="2" s="1"/>
  <c r="C444" i="2" s="1"/>
  <c r="C445" i="2" s="1"/>
  <c r="C446" i="2" s="1"/>
  <c r="C447" i="2" s="1"/>
  <c r="C448" i="2" s="1"/>
  <c r="C449" i="2" s="1"/>
  <c r="C450" i="2" s="1"/>
  <c r="C451" i="2" s="1"/>
  <c r="C452" i="2" s="1"/>
  <c r="C453" i="2" s="1"/>
  <c r="C454" i="2" s="1"/>
  <c r="C438" i="2"/>
  <c r="D436" i="2"/>
  <c r="D437" i="2" s="1"/>
  <c r="D438" i="2" s="1"/>
  <c r="D439" i="2" s="1"/>
  <c r="D440" i="2" s="1"/>
  <c r="D441" i="2" s="1"/>
  <c r="D442" i="2" s="1"/>
  <c r="D443" i="2" s="1"/>
  <c r="D444" i="2" s="1"/>
  <c r="D445" i="2" s="1"/>
  <c r="D446" i="2" s="1"/>
  <c r="D447" i="2" s="1"/>
  <c r="D448" i="2" s="1"/>
  <c r="D449" i="2" s="1"/>
  <c r="D450" i="2" s="1"/>
  <c r="D451" i="2" s="1"/>
  <c r="D452" i="2" s="1"/>
  <c r="D453" i="2" s="1"/>
  <c r="D454" i="2" s="1"/>
  <c r="E436" i="2"/>
  <c r="B439" i="2"/>
  <c r="B438" i="2"/>
  <c r="M438" i="2" l="1"/>
  <c r="B440" i="2"/>
  <c r="B441" i="2" s="1"/>
  <c r="B442" i="2" s="1"/>
  <c r="B443" i="2" s="1"/>
  <c r="B444" i="2" s="1"/>
  <c r="B445" i="2" s="1"/>
  <c r="B446" i="2" s="1"/>
  <c r="B447" i="2" s="1"/>
  <c r="B448" i="2" s="1"/>
  <c r="B449" i="2" s="1"/>
  <c r="B450" i="2" s="1"/>
  <c r="B451" i="2" s="1"/>
  <c r="B452" i="2" s="1"/>
  <c r="B453" i="2" s="1"/>
  <c r="B454" i="2" s="1"/>
  <c r="B456" i="2" s="1"/>
  <c r="C456" i="2" s="1"/>
  <c r="M437" i="2"/>
  <c r="M454" i="2" s="1"/>
  <c r="D456" i="2" l="1"/>
  <c r="E457" i="2" s="1"/>
  <c r="E460" i="2"/>
  <c r="C457" i="2"/>
  <c r="C458" i="2" s="1"/>
  <c r="B457" i="2"/>
  <c r="B458" i="2" s="1"/>
  <c r="H457" i="2"/>
  <c r="J456" i="2"/>
  <c r="H456" i="2"/>
  <c r="D457" i="2"/>
  <c r="D458" i="2" s="1"/>
  <c r="D459" i="2" s="1"/>
  <c r="D460" i="2" s="1"/>
  <c r="D461" i="2" s="1"/>
  <c r="D462" i="2" s="1"/>
  <c r="D463" i="2" s="1"/>
  <c r="D464" i="2" s="1"/>
  <c r="D465" i="2" s="1"/>
  <c r="D466" i="2" s="1"/>
  <c r="D467" i="2" s="1"/>
  <c r="D468" i="2" s="1"/>
  <c r="D469" i="2" s="1"/>
  <c r="D470" i="2" s="1"/>
  <c r="D471" i="2" s="1"/>
  <c r="D472" i="2" s="1"/>
  <c r="D473" i="2" s="1"/>
  <c r="D474" i="2" s="1"/>
  <c r="D475" i="2" s="1"/>
  <c r="C460" i="2" l="1"/>
  <c r="C461" i="2" s="1"/>
  <c r="C462" i="2" s="1"/>
  <c r="C463" i="2" s="1"/>
  <c r="C464" i="2" s="1"/>
  <c r="C465" i="2" s="1"/>
  <c r="C466" i="2" s="1"/>
  <c r="C467" i="2" s="1"/>
  <c r="C468" i="2" s="1"/>
  <c r="C469" i="2" s="1"/>
  <c r="C470" i="2" s="1"/>
  <c r="C471" i="2" s="1"/>
  <c r="C472" i="2" s="1"/>
  <c r="C473" i="2" s="1"/>
  <c r="C474" i="2" s="1"/>
  <c r="C475" i="2" s="1"/>
  <c r="C459" i="2"/>
  <c r="B459" i="2"/>
  <c r="B460" i="2"/>
  <c r="B461" i="2" l="1"/>
  <c r="B462" i="2" s="1"/>
  <c r="B463" i="2" s="1"/>
  <c r="B464" i="2" s="1"/>
  <c r="B465" i="2" s="1"/>
  <c r="B466" i="2" s="1"/>
  <c r="B467" i="2" s="1"/>
  <c r="B468" i="2" s="1"/>
  <c r="B469" i="2" s="1"/>
  <c r="B470" i="2" s="1"/>
  <c r="B471" i="2" s="1"/>
  <c r="B472" i="2" s="1"/>
  <c r="B473" i="2" s="1"/>
  <c r="B474" i="2" s="1"/>
  <c r="B475" i="2" s="1"/>
  <c r="B477" i="2" s="1"/>
  <c r="C477" i="2" s="1"/>
  <c r="M459" i="2"/>
  <c r="M458" i="2"/>
  <c r="M475" i="2" s="1"/>
  <c r="D477" i="2" l="1"/>
  <c r="E481" i="2"/>
  <c r="C478" i="2"/>
  <c r="C479" i="2" s="1"/>
  <c r="B478" i="2"/>
  <c r="B479" i="2" s="1"/>
  <c r="H478" i="2"/>
  <c r="H477" i="2"/>
  <c r="J477" i="2"/>
  <c r="D478" i="2"/>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B481" i="2" l="1"/>
  <c r="B480" i="2"/>
  <c r="M480" i="2" l="1"/>
  <c r="B482" i="2"/>
  <c r="B483" i="2" s="1"/>
  <c r="B484" i="2" s="1"/>
  <c r="B485" i="2" s="1"/>
  <c r="B486" i="2" s="1"/>
  <c r="B487" i="2" s="1"/>
  <c r="B488" i="2" s="1"/>
  <c r="B489" i="2" s="1"/>
  <c r="B490" i="2" s="1"/>
  <c r="B491" i="2" s="1"/>
  <c r="B492" i="2" s="1"/>
  <c r="B493" i="2" s="1"/>
  <c r="B494" i="2" s="1"/>
  <c r="B495" i="2" s="1"/>
  <c r="B496" i="2" s="1"/>
  <c r="B498" i="2" s="1"/>
  <c r="C498" i="2" s="1"/>
  <c r="M479" i="2"/>
  <c r="M496" i="2" s="1"/>
  <c r="C499" i="2" l="1"/>
  <c r="C500" i="2" s="1"/>
  <c r="D498" i="2"/>
  <c r="E502" i="2"/>
  <c r="B499" i="2"/>
  <c r="B500" i="2" s="1"/>
  <c r="H499" i="2"/>
  <c r="H498" i="2"/>
  <c r="J498"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B501" i="2" l="1"/>
  <c r="B502" i="2"/>
  <c r="M501" i="2" l="1"/>
  <c r="B503" i="2"/>
  <c r="B504" i="2" s="1"/>
  <c r="B505" i="2" s="1"/>
  <c r="B506" i="2" s="1"/>
  <c r="B507" i="2" s="1"/>
  <c r="B508" i="2" s="1"/>
  <c r="B509" i="2" s="1"/>
  <c r="B510" i="2" s="1"/>
  <c r="B511" i="2" s="1"/>
  <c r="B512" i="2" s="1"/>
  <c r="B513" i="2" s="1"/>
  <c r="B514" i="2" s="1"/>
  <c r="B515" i="2" s="1"/>
  <c r="B516" i="2" s="1"/>
  <c r="B517" i="2" s="1"/>
  <c r="B519" i="2" s="1"/>
  <c r="C519" i="2" s="1"/>
  <c r="M500" i="2"/>
  <c r="M517" i="2" s="1"/>
  <c r="C520" i="2" l="1"/>
  <c r="C521" i="2" s="1"/>
  <c r="E523" i="2"/>
  <c r="D519" i="2"/>
  <c r="H520" i="2"/>
  <c r="H519" i="2"/>
  <c r="B520" i="2"/>
  <c r="B521" i="2" s="1"/>
  <c r="J519" i="2"/>
  <c r="C522" i="2"/>
  <c r="C523" i="2"/>
  <c r="C524" i="2" s="1"/>
  <c r="C525" i="2" s="1"/>
  <c r="C526" i="2" s="1"/>
  <c r="C527" i="2" s="1"/>
  <c r="C528" i="2" s="1"/>
  <c r="C529" i="2" s="1"/>
  <c r="C530" i="2" s="1"/>
  <c r="C531" i="2" s="1"/>
  <c r="C532" i="2" s="1"/>
  <c r="C533" i="2" s="1"/>
  <c r="C534" i="2" s="1"/>
  <c r="C535" i="2" s="1"/>
  <c r="C536" i="2" s="1"/>
  <c r="C537" i="2" s="1"/>
  <c r="C538" i="2" s="1"/>
  <c r="D520" i="2" l="1"/>
  <c r="D521" i="2" s="1"/>
  <c r="D522" i="2" s="1"/>
  <c r="D523" i="2" s="1"/>
  <c r="D524" i="2" s="1"/>
  <c r="D525" i="2" s="1"/>
  <c r="D526" i="2" s="1"/>
  <c r="D527" i="2" s="1"/>
  <c r="D528" i="2" s="1"/>
  <c r="D529" i="2" s="1"/>
  <c r="D530" i="2" s="1"/>
  <c r="D531" i="2" s="1"/>
  <c r="D532" i="2" s="1"/>
  <c r="D533" i="2" s="1"/>
  <c r="D534" i="2" s="1"/>
  <c r="D535" i="2" s="1"/>
  <c r="D536" i="2" s="1"/>
  <c r="D537" i="2" s="1"/>
  <c r="D538" i="2" s="1"/>
  <c r="E520" i="2"/>
  <c r="B523" i="2"/>
  <c r="B522" i="2"/>
  <c r="M521" i="2" l="1"/>
  <c r="M538" i="2" s="1"/>
  <c r="B524" i="2"/>
  <c r="B525" i="2" s="1"/>
  <c r="B526" i="2" s="1"/>
  <c r="B527" i="2" s="1"/>
  <c r="B528" i="2" s="1"/>
  <c r="B529" i="2" s="1"/>
  <c r="B530" i="2" s="1"/>
  <c r="B531" i="2" s="1"/>
  <c r="B532" i="2" s="1"/>
  <c r="B533" i="2" s="1"/>
  <c r="B534" i="2" s="1"/>
  <c r="B535" i="2" s="1"/>
  <c r="B536" i="2" s="1"/>
  <c r="B537" i="2" s="1"/>
  <c r="B538" i="2" s="1"/>
  <c r="B540" i="2" s="1"/>
  <c r="C540" i="2" s="1"/>
  <c r="M522" i="2"/>
  <c r="C541" i="2" l="1"/>
  <c r="C542" i="2" s="1"/>
  <c r="D540" i="2"/>
  <c r="E544" i="2"/>
  <c r="H540" i="2"/>
  <c r="B541" i="2"/>
  <c r="B542" i="2" s="1"/>
  <c r="H541" i="2"/>
  <c r="J540" i="2"/>
  <c r="D541" i="2"/>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B544" i="2" l="1"/>
  <c r="B543" i="2"/>
  <c r="M542" i="2" l="1"/>
  <c r="M559" i="2" s="1"/>
  <c r="M543" i="2"/>
  <c r="B545" i="2"/>
  <c r="B546" i="2" s="1"/>
  <c r="B547" i="2" s="1"/>
  <c r="B548" i="2" s="1"/>
  <c r="B549" i="2" s="1"/>
  <c r="B550" i="2" s="1"/>
  <c r="B551" i="2" s="1"/>
  <c r="B552" i="2" s="1"/>
  <c r="B553" i="2" s="1"/>
  <c r="B554" i="2" s="1"/>
  <c r="B555" i="2" s="1"/>
  <c r="B556" i="2" s="1"/>
  <c r="B557" i="2" s="1"/>
  <c r="B558" i="2" s="1"/>
  <c r="B559" i="2" s="1"/>
  <c r="B561" i="2" s="1"/>
  <c r="C561" i="2" s="1"/>
  <c r="C562" i="2" l="1"/>
  <c r="C563" i="2" s="1"/>
  <c r="D561" i="2"/>
  <c r="E562" i="2" s="1"/>
  <c r="E565" i="2"/>
  <c r="J561" i="2"/>
  <c r="H561" i="2"/>
  <c r="B562" i="2"/>
  <c r="B563" i="2" s="1"/>
  <c r="H562" i="2"/>
  <c r="C564" i="2"/>
  <c r="C565" i="2"/>
  <c r="C566" i="2" s="1"/>
  <c r="C567" i="2" s="1"/>
  <c r="C568" i="2" s="1"/>
  <c r="C569" i="2" s="1"/>
  <c r="C570" i="2" s="1"/>
  <c r="C571" i="2" s="1"/>
  <c r="C572" i="2" s="1"/>
  <c r="C573" i="2" s="1"/>
  <c r="C574" i="2" s="1"/>
  <c r="C575" i="2" s="1"/>
  <c r="C576" i="2" s="1"/>
  <c r="C577" i="2" s="1"/>
  <c r="C578" i="2" s="1"/>
  <c r="C579" i="2" s="1"/>
  <c r="C580" i="2" s="1"/>
  <c r="D562" i="2"/>
  <c r="D563" i="2" s="1"/>
  <c r="D564" i="2" s="1"/>
  <c r="D565" i="2" s="1"/>
  <c r="D566" i="2" s="1"/>
  <c r="D567" i="2" s="1"/>
  <c r="D568" i="2" s="1"/>
  <c r="D569" i="2" s="1"/>
  <c r="D570" i="2" s="1"/>
  <c r="D571" i="2" s="1"/>
  <c r="D572" i="2" s="1"/>
  <c r="D573" i="2" s="1"/>
  <c r="D574" i="2" s="1"/>
  <c r="D575" i="2" s="1"/>
  <c r="D576" i="2" s="1"/>
  <c r="D577" i="2" s="1"/>
  <c r="D578" i="2" s="1"/>
  <c r="D579" i="2" s="1"/>
  <c r="D580" i="2" s="1"/>
  <c r="B564" i="2" l="1"/>
  <c r="B565" i="2"/>
  <c r="M563" i="2" l="1"/>
  <c r="M580" i="2" s="1"/>
  <c r="B566" i="2"/>
  <c r="B567" i="2" s="1"/>
  <c r="B568" i="2" s="1"/>
  <c r="B569" i="2" s="1"/>
  <c r="B570" i="2" s="1"/>
  <c r="B571" i="2" s="1"/>
  <c r="B572" i="2" s="1"/>
  <c r="B573" i="2" s="1"/>
  <c r="B574" i="2" s="1"/>
  <c r="B575" i="2" s="1"/>
  <c r="B576" i="2" s="1"/>
  <c r="B577" i="2" s="1"/>
  <c r="B578" i="2" s="1"/>
  <c r="B579" i="2" s="1"/>
  <c r="B580" i="2" s="1"/>
  <c r="B582" i="2" s="1"/>
  <c r="C582" i="2" s="1"/>
  <c r="M564" i="2"/>
  <c r="D582" i="2" l="1"/>
  <c r="E583" i="2" s="1"/>
  <c r="C583" i="2"/>
  <c r="C584" i="2" s="1"/>
  <c r="E586" i="2"/>
  <c r="H582" i="2"/>
  <c r="J582" i="2"/>
  <c r="H583" i="2"/>
  <c r="B583" i="2"/>
  <c r="B584" i="2" s="1"/>
  <c r="D583" i="2"/>
  <c r="D584" i="2" s="1"/>
  <c r="D585" i="2" s="1"/>
  <c r="D586" i="2" s="1"/>
  <c r="D587" i="2" s="1"/>
  <c r="D588" i="2" s="1"/>
  <c r="D589" i="2" s="1"/>
  <c r="D590" i="2" s="1"/>
  <c r="D591" i="2" s="1"/>
  <c r="D592" i="2" s="1"/>
  <c r="D593" i="2" s="1"/>
  <c r="D594" i="2" s="1"/>
  <c r="D595" i="2" s="1"/>
  <c r="D596" i="2" s="1"/>
  <c r="D597" i="2" s="1"/>
  <c r="D598" i="2" s="1"/>
  <c r="D599" i="2" s="1"/>
  <c r="D600" i="2" s="1"/>
  <c r="D601" i="2" s="1"/>
  <c r="C586" i="2" l="1"/>
  <c r="C587" i="2" s="1"/>
  <c r="C588" i="2" s="1"/>
  <c r="C589" i="2" s="1"/>
  <c r="C590" i="2" s="1"/>
  <c r="C591" i="2" s="1"/>
  <c r="C592" i="2" s="1"/>
  <c r="C593" i="2" s="1"/>
  <c r="C594" i="2" s="1"/>
  <c r="C595" i="2" s="1"/>
  <c r="C596" i="2" s="1"/>
  <c r="C597" i="2" s="1"/>
  <c r="C598" i="2" s="1"/>
  <c r="C599" i="2" s="1"/>
  <c r="C600" i="2" s="1"/>
  <c r="C601" i="2" s="1"/>
  <c r="C585" i="2"/>
  <c r="B586" i="2"/>
  <c r="B585" i="2"/>
  <c r="B587" i="2" l="1"/>
  <c r="B588" i="2" s="1"/>
  <c r="B589" i="2" s="1"/>
  <c r="B590" i="2" s="1"/>
  <c r="B591" i="2" s="1"/>
  <c r="B592" i="2" s="1"/>
  <c r="B593" i="2" s="1"/>
  <c r="B594" i="2" s="1"/>
  <c r="B595" i="2" s="1"/>
  <c r="B596" i="2" s="1"/>
  <c r="B597" i="2" s="1"/>
  <c r="B598" i="2" s="1"/>
  <c r="B599" i="2" s="1"/>
  <c r="B600" i="2" s="1"/>
  <c r="B601" i="2" s="1"/>
  <c r="B603" i="2" s="1"/>
  <c r="C603" i="2" s="1"/>
  <c r="M584" i="2"/>
  <c r="M601" i="2" s="1"/>
  <c r="M585" i="2"/>
  <c r="E607" i="2" l="1"/>
  <c r="C604" i="2"/>
  <c r="C605" i="2" s="1"/>
  <c r="C606" i="2" s="1"/>
  <c r="D603" i="2"/>
  <c r="J603" i="2"/>
  <c r="H604" i="2"/>
  <c r="H603" i="2"/>
  <c r="B604" i="2"/>
  <c r="B605" i="2" s="1"/>
  <c r="C607" i="2"/>
  <c r="C608" i="2" s="1"/>
  <c r="C609" i="2" s="1"/>
  <c r="C610" i="2" s="1"/>
  <c r="C611" i="2" s="1"/>
  <c r="C612" i="2" s="1"/>
  <c r="C613" i="2" s="1"/>
  <c r="C614" i="2" s="1"/>
  <c r="C615" i="2" s="1"/>
  <c r="C616" i="2" s="1"/>
  <c r="C617" i="2" s="1"/>
  <c r="C618" i="2" s="1"/>
  <c r="C619" i="2" s="1"/>
  <c r="C620" i="2" s="1"/>
  <c r="C621" i="2" s="1"/>
  <c r="C622" i="2" s="1"/>
  <c r="D604" i="2" l="1"/>
  <c r="D605" i="2" s="1"/>
  <c r="D606" i="2" s="1"/>
  <c r="D607" i="2" s="1"/>
  <c r="D608" i="2" s="1"/>
  <c r="D609" i="2" s="1"/>
  <c r="D610" i="2" s="1"/>
  <c r="D611" i="2" s="1"/>
  <c r="D612" i="2" s="1"/>
  <c r="D613" i="2" s="1"/>
  <c r="D614" i="2" s="1"/>
  <c r="D615" i="2" s="1"/>
  <c r="D616" i="2" s="1"/>
  <c r="D617" i="2" s="1"/>
  <c r="D618" i="2" s="1"/>
  <c r="D619" i="2" s="1"/>
  <c r="D620" i="2" s="1"/>
  <c r="D621" i="2" s="1"/>
  <c r="D622" i="2" s="1"/>
  <c r="E604" i="2"/>
  <c r="B606" i="2"/>
  <c r="B607" i="2"/>
  <c r="M606" i="2" l="1"/>
  <c r="B608" i="2"/>
  <c r="B609" i="2" s="1"/>
  <c r="B610" i="2" s="1"/>
  <c r="B611" i="2" s="1"/>
  <c r="B612" i="2" s="1"/>
  <c r="B613" i="2" s="1"/>
  <c r="B614" i="2" s="1"/>
  <c r="B615" i="2" s="1"/>
  <c r="B616" i="2" s="1"/>
  <c r="B617" i="2" s="1"/>
  <c r="B618" i="2" s="1"/>
  <c r="B619" i="2" s="1"/>
  <c r="B620" i="2" s="1"/>
  <c r="B621" i="2" s="1"/>
  <c r="B622" i="2" s="1"/>
  <c r="B624" i="2" s="1"/>
  <c r="C624" i="2" s="1"/>
  <c r="M605" i="2"/>
  <c r="M622" i="2" s="1"/>
  <c r="C625" i="2" l="1"/>
  <c r="C626" i="2" s="1"/>
  <c r="E628" i="2"/>
  <c r="D624" i="2"/>
  <c r="H624" i="2"/>
  <c r="B625" i="2"/>
  <c r="B626" i="2" s="1"/>
  <c r="H625" i="2"/>
  <c r="J624" i="2"/>
  <c r="D625" i="2"/>
  <c r="D626" i="2" s="1"/>
  <c r="D627" i="2" s="1"/>
  <c r="D628" i="2" s="1"/>
  <c r="D629" i="2" s="1"/>
  <c r="D630" i="2" s="1"/>
  <c r="D631" i="2" s="1"/>
  <c r="D632" i="2" s="1"/>
  <c r="D633" i="2" s="1"/>
  <c r="D634" i="2" s="1"/>
  <c r="D635" i="2" s="1"/>
  <c r="D636" i="2" s="1"/>
  <c r="D637" i="2" s="1"/>
  <c r="D638" i="2" s="1"/>
  <c r="D639" i="2" s="1"/>
  <c r="D640" i="2" s="1"/>
  <c r="D641" i="2" s="1"/>
  <c r="D642" i="2" s="1"/>
  <c r="D643" i="2" s="1"/>
  <c r="E625" i="2"/>
  <c r="C628" i="2" l="1"/>
  <c r="C629" i="2" s="1"/>
  <c r="C630" i="2" s="1"/>
  <c r="C631" i="2" s="1"/>
  <c r="C632" i="2" s="1"/>
  <c r="C633" i="2" s="1"/>
  <c r="C634" i="2" s="1"/>
  <c r="C635" i="2" s="1"/>
  <c r="C636" i="2" s="1"/>
  <c r="C637" i="2" s="1"/>
  <c r="C638" i="2" s="1"/>
  <c r="C639" i="2" s="1"/>
  <c r="C640" i="2" s="1"/>
  <c r="C641" i="2" s="1"/>
  <c r="C642" i="2" s="1"/>
  <c r="C643" i="2" s="1"/>
  <c r="C627" i="2"/>
  <c r="B628" i="2"/>
  <c r="B627" i="2"/>
  <c r="B629" i="2" l="1"/>
  <c r="B630" i="2" s="1"/>
  <c r="B631" i="2" s="1"/>
  <c r="B632" i="2" s="1"/>
  <c r="B633" i="2" s="1"/>
  <c r="B634" i="2" s="1"/>
  <c r="B635" i="2" s="1"/>
  <c r="B636" i="2" s="1"/>
  <c r="B637" i="2" s="1"/>
  <c r="B638" i="2" s="1"/>
  <c r="B639" i="2" s="1"/>
  <c r="B640" i="2" s="1"/>
  <c r="B641" i="2" s="1"/>
  <c r="B642" i="2" s="1"/>
  <c r="B643" i="2" s="1"/>
  <c r="B645" i="2" s="1"/>
  <c r="C645" i="2" s="1"/>
  <c r="M626" i="2"/>
  <c r="M643" i="2" s="1"/>
  <c r="M627" i="2"/>
  <c r="E649" i="2" l="1"/>
  <c r="D645" i="2"/>
  <c r="E646" i="2" s="1"/>
  <c r="C646" i="2"/>
  <c r="C647" i="2" s="1"/>
  <c r="J645" i="2"/>
  <c r="B646" i="2"/>
  <c r="B647" i="2" s="1"/>
  <c r="H646" i="2"/>
  <c r="H645" i="2"/>
  <c r="D646" i="2"/>
  <c r="D647" i="2" s="1"/>
  <c r="D648" i="2" s="1"/>
  <c r="D649" i="2" s="1"/>
  <c r="D650" i="2" s="1"/>
  <c r="D651" i="2" s="1"/>
  <c r="D652" i="2" s="1"/>
  <c r="D653" i="2" s="1"/>
  <c r="D654" i="2" s="1"/>
  <c r="D655" i="2" s="1"/>
  <c r="D656" i="2" s="1"/>
  <c r="D657" i="2" s="1"/>
  <c r="D658" i="2" s="1"/>
  <c r="D659" i="2" s="1"/>
  <c r="D660" i="2" s="1"/>
  <c r="D661" i="2" s="1"/>
  <c r="D662" i="2" s="1"/>
  <c r="D663" i="2" s="1"/>
  <c r="D664" i="2" s="1"/>
  <c r="C649" i="2" l="1"/>
  <c r="C650" i="2" s="1"/>
  <c r="C651" i="2" s="1"/>
  <c r="C652" i="2" s="1"/>
  <c r="C653" i="2" s="1"/>
  <c r="C654" i="2" s="1"/>
  <c r="C655" i="2" s="1"/>
  <c r="C656" i="2" s="1"/>
  <c r="C657" i="2" s="1"/>
  <c r="C658" i="2" s="1"/>
  <c r="C659" i="2" s="1"/>
  <c r="C660" i="2" s="1"/>
  <c r="C661" i="2" s="1"/>
  <c r="C662" i="2" s="1"/>
  <c r="C663" i="2" s="1"/>
  <c r="C664" i="2" s="1"/>
  <c r="C648" i="2"/>
  <c r="B649" i="2"/>
  <c r="B648" i="2"/>
  <c r="M647" i="2" l="1"/>
  <c r="M664" i="2" s="1"/>
  <c r="M648" i="2"/>
  <c r="B650" i="2"/>
  <c r="B651" i="2" s="1"/>
  <c r="B652" i="2" s="1"/>
  <c r="B653" i="2" s="1"/>
  <c r="B654" i="2" s="1"/>
  <c r="B655" i="2" s="1"/>
  <c r="B656" i="2" s="1"/>
  <c r="B657" i="2" s="1"/>
  <c r="B658" i="2" s="1"/>
  <c r="B659" i="2" s="1"/>
  <c r="B660" i="2" s="1"/>
  <c r="B661" i="2" s="1"/>
  <c r="B662" i="2" s="1"/>
  <c r="B663" i="2" s="1"/>
  <c r="B664" i="2" s="1"/>
  <c r="B666" i="2" s="1"/>
  <c r="C666" i="2" s="1"/>
  <c r="D666" i="2" l="1"/>
  <c r="E670" i="2"/>
  <c r="C667" i="2"/>
  <c r="C668" i="2" s="1"/>
  <c r="J666" i="2"/>
  <c r="H666" i="2"/>
  <c r="B667" i="2"/>
  <c r="B668" i="2" s="1"/>
  <c r="H667" i="2"/>
  <c r="D667" i="2" l="1"/>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70" i="2"/>
  <c r="B669" i="2"/>
  <c r="M669" i="2" l="1"/>
  <c r="B671" i="2"/>
  <c r="B672" i="2" s="1"/>
  <c r="B673" i="2" s="1"/>
  <c r="B674" i="2" s="1"/>
  <c r="B675" i="2" s="1"/>
  <c r="B676" i="2" s="1"/>
  <c r="B677" i="2" s="1"/>
  <c r="B678" i="2" s="1"/>
  <c r="B679" i="2" s="1"/>
  <c r="B680" i="2" s="1"/>
  <c r="B681" i="2" s="1"/>
  <c r="B682" i="2" s="1"/>
  <c r="B683" i="2" s="1"/>
  <c r="B684" i="2" s="1"/>
  <c r="B685" i="2" s="1"/>
  <c r="B687" i="2" s="1"/>
  <c r="C687" i="2" s="1"/>
  <c r="M668" i="2"/>
  <c r="M685" i="2" s="1"/>
  <c r="E691" i="2" l="1"/>
  <c r="D687" i="2"/>
  <c r="C688" i="2"/>
  <c r="C689" i="2" s="1"/>
  <c r="H687" i="2"/>
  <c r="B688" i="2"/>
  <c r="B689" i="2" s="1"/>
  <c r="J687" i="2"/>
  <c r="H688" i="2"/>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B691" i="2" l="1"/>
  <c r="B690" i="2"/>
  <c r="M690" i="2" l="1"/>
  <c r="B692" i="2"/>
  <c r="B693" i="2" s="1"/>
  <c r="B694" i="2" s="1"/>
  <c r="B695" i="2" s="1"/>
  <c r="B696" i="2" s="1"/>
  <c r="B697" i="2" s="1"/>
  <c r="B698" i="2" s="1"/>
  <c r="B699" i="2" s="1"/>
  <c r="B700" i="2" s="1"/>
  <c r="B701" i="2" s="1"/>
  <c r="B702" i="2" s="1"/>
  <c r="B703" i="2" s="1"/>
  <c r="B704" i="2" s="1"/>
  <c r="B705" i="2" s="1"/>
  <c r="B706" i="2" s="1"/>
  <c r="B708" i="2" s="1"/>
  <c r="C708" i="2" s="1"/>
  <c r="M689" i="2"/>
  <c r="M706" i="2" s="1"/>
  <c r="C709" i="2" l="1"/>
  <c r="C710" i="2" s="1"/>
  <c r="D708" i="2"/>
  <c r="E712" i="2"/>
  <c r="H709" i="2"/>
  <c r="B709" i="2"/>
  <c r="B710" i="2" s="1"/>
  <c r="J708" i="2"/>
  <c r="H708" i="2"/>
  <c r="C711" i="2"/>
  <c r="C712" i="2"/>
  <c r="C713" i="2" s="1"/>
  <c r="C714" i="2" s="1"/>
  <c r="C715" i="2" s="1"/>
  <c r="C716" i="2" s="1"/>
  <c r="C717" i="2" s="1"/>
  <c r="C718" i="2" s="1"/>
  <c r="C719" i="2" s="1"/>
  <c r="C720" i="2" s="1"/>
  <c r="C721" i="2" s="1"/>
  <c r="C722" i="2" s="1"/>
  <c r="C723" i="2" s="1"/>
  <c r="C724" i="2" s="1"/>
  <c r="C725" i="2" s="1"/>
  <c r="C726" i="2" s="1"/>
  <c r="C727" i="2" s="1"/>
  <c r="D709" i="2" l="1"/>
  <c r="D710" i="2" s="1"/>
  <c r="D711" i="2" s="1"/>
  <c r="D712" i="2" s="1"/>
  <c r="D713" i="2" s="1"/>
  <c r="D714" i="2" s="1"/>
  <c r="D715" i="2" s="1"/>
  <c r="D716" i="2" s="1"/>
  <c r="D717" i="2" s="1"/>
  <c r="D718" i="2" s="1"/>
  <c r="D719" i="2" s="1"/>
  <c r="D720" i="2" s="1"/>
  <c r="D721" i="2" s="1"/>
  <c r="D722" i="2" s="1"/>
  <c r="D723" i="2" s="1"/>
  <c r="D724" i="2" s="1"/>
  <c r="D725" i="2" s="1"/>
  <c r="D726" i="2" s="1"/>
  <c r="D727" i="2" s="1"/>
  <c r="E709" i="2"/>
  <c r="B712" i="2"/>
  <c r="B711" i="2"/>
  <c r="M710" i="2" l="1"/>
  <c r="M727" i="2" s="1"/>
  <c r="B713" i="2"/>
  <c r="B714" i="2" s="1"/>
  <c r="B715" i="2" s="1"/>
  <c r="B716" i="2" s="1"/>
  <c r="B717" i="2" s="1"/>
  <c r="B718" i="2" s="1"/>
  <c r="B719" i="2" s="1"/>
  <c r="B720" i="2" s="1"/>
  <c r="B721" i="2" s="1"/>
  <c r="B722" i="2" s="1"/>
  <c r="B723" i="2" s="1"/>
  <c r="B724" i="2" s="1"/>
  <c r="B725" i="2" s="1"/>
  <c r="B726" i="2" s="1"/>
  <c r="B727" i="2" s="1"/>
  <c r="B729" i="2" s="1"/>
  <c r="C729" i="2" s="1"/>
  <c r="M711" i="2"/>
  <c r="C730" i="2" l="1"/>
  <c r="C731" i="2" s="1"/>
  <c r="E733" i="2"/>
  <c r="D729" i="2"/>
  <c r="H729" i="2"/>
  <c r="B730" i="2"/>
  <c r="B731" i="2" s="1"/>
  <c r="J729" i="2"/>
  <c r="H730" i="2"/>
  <c r="C732" i="2"/>
  <c r="C733" i="2"/>
  <c r="C734" i="2" s="1"/>
  <c r="C735" i="2" s="1"/>
  <c r="C736" i="2" s="1"/>
  <c r="C737" i="2" s="1"/>
  <c r="C738" i="2" s="1"/>
  <c r="C739" i="2" s="1"/>
  <c r="C740" i="2" s="1"/>
  <c r="C741" i="2" s="1"/>
  <c r="C742" i="2" s="1"/>
  <c r="C743" i="2" s="1"/>
  <c r="C744" i="2" s="1"/>
  <c r="C745" i="2" s="1"/>
  <c r="C746" i="2" s="1"/>
  <c r="C747" i="2" s="1"/>
  <c r="C748" i="2" s="1"/>
  <c r="D730" i="2" l="1"/>
  <c r="D731" i="2" s="1"/>
  <c r="D732" i="2" s="1"/>
  <c r="D733" i="2" s="1"/>
  <c r="D734" i="2" s="1"/>
  <c r="D735" i="2" s="1"/>
  <c r="D736" i="2" s="1"/>
  <c r="D737" i="2" s="1"/>
  <c r="D738" i="2" s="1"/>
  <c r="D739" i="2" s="1"/>
  <c r="D740" i="2" s="1"/>
  <c r="D741" i="2" s="1"/>
  <c r="D742" i="2" s="1"/>
  <c r="D743" i="2" s="1"/>
  <c r="D744" i="2" s="1"/>
  <c r="D745" i="2" s="1"/>
  <c r="D746" i="2" s="1"/>
  <c r="D747" i="2" s="1"/>
  <c r="D748" i="2" s="1"/>
  <c r="E730" i="2"/>
  <c r="B732" i="2"/>
  <c r="B733" i="2"/>
  <c r="M732" i="2" l="1"/>
  <c r="M731" i="2"/>
  <c r="M748" i="2" s="1"/>
  <c r="B734" i="2"/>
  <c r="B735" i="2" s="1"/>
  <c r="B736" i="2" s="1"/>
  <c r="B737" i="2" s="1"/>
  <c r="B738" i="2" s="1"/>
  <c r="B739" i="2" s="1"/>
  <c r="B740" i="2" s="1"/>
  <c r="B741" i="2" s="1"/>
  <c r="B742" i="2" s="1"/>
  <c r="B743" i="2" s="1"/>
  <c r="B744" i="2" s="1"/>
  <c r="B745" i="2" s="1"/>
  <c r="B746" i="2" s="1"/>
  <c r="B747" i="2" s="1"/>
  <c r="B748" i="2" s="1"/>
  <c r="B750" i="2" s="1"/>
  <c r="C750" i="2" s="1"/>
  <c r="E754" i="2" l="1"/>
  <c r="C751" i="2"/>
  <c r="C752" i="2" s="1"/>
  <c r="D750" i="2"/>
  <c r="J750" i="2"/>
  <c r="B751" i="2"/>
  <c r="B752" i="2" s="1"/>
  <c r="H751" i="2"/>
  <c r="H750" i="2"/>
  <c r="C753" i="2"/>
  <c r="C754" i="2"/>
  <c r="C755" i="2" s="1"/>
  <c r="C756" i="2" s="1"/>
  <c r="C757" i="2" s="1"/>
  <c r="C758" i="2" s="1"/>
  <c r="C759" i="2" s="1"/>
  <c r="C760" i="2" s="1"/>
  <c r="C761" i="2" s="1"/>
  <c r="C762" i="2" s="1"/>
  <c r="C763" i="2" s="1"/>
  <c r="C764" i="2" s="1"/>
  <c r="C765" i="2" s="1"/>
  <c r="C766" i="2" s="1"/>
  <c r="C767" i="2" s="1"/>
  <c r="C768" i="2" s="1"/>
  <c r="C769"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B754" i="2" l="1"/>
  <c r="B753" i="2"/>
  <c r="B755" i="2" l="1"/>
  <c r="B756" i="2" s="1"/>
  <c r="B757" i="2" s="1"/>
  <c r="B758" i="2" s="1"/>
  <c r="B759" i="2" s="1"/>
  <c r="B760" i="2" s="1"/>
  <c r="B761" i="2" s="1"/>
  <c r="B762" i="2" s="1"/>
  <c r="B763" i="2" s="1"/>
  <c r="B764" i="2" s="1"/>
  <c r="B765" i="2" s="1"/>
  <c r="B766" i="2" s="1"/>
  <c r="B767" i="2" s="1"/>
  <c r="B768" i="2" s="1"/>
  <c r="B769" i="2" s="1"/>
  <c r="B771" i="2" s="1"/>
  <c r="C771" i="2" s="1"/>
  <c r="M753" i="2"/>
  <c r="M752" i="2"/>
  <c r="M769" i="2" s="1"/>
  <c r="E775" i="2" l="1"/>
  <c r="D771" i="2"/>
  <c r="C772" i="2"/>
  <c r="C773" i="2" s="1"/>
  <c r="H772" i="2"/>
  <c r="J771" i="2"/>
  <c r="H771" i="2"/>
  <c r="B772" i="2"/>
  <c r="B773" i="2" s="1"/>
  <c r="C774" i="2"/>
  <c r="C775" i="2"/>
  <c r="C776" i="2" s="1"/>
  <c r="C777" i="2" s="1"/>
  <c r="C778" i="2" s="1"/>
  <c r="C779" i="2" s="1"/>
  <c r="C780" i="2" s="1"/>
  <c r="C781" i="2" s="1"/>
  <c r="C782" i="2" s="1"/>
  <c r="C783" i="2" s="1"/>
  <c r="C784" i="2" s="1"/>
  <c r="C785" i="2" s="1"/>
  <c r="C786" i="2" s="1"/>
  <c r="C787" i="2" s="1"/>
  <c r="C788" i="2" s="1"/>
  <c r="C789" i="2" s="1"/>
  <c r="C790" i="2" s="1"/>
  <c r="E772" i="2" l="1"/>
  <c r="D772" i="2"/>
  <c r="D773" i="2" s="1"/>
  <c r="D774" i="2" s="1"/>
  <c r="D775" i="2" s="1"/>
  <c r="D776" i="2" s="1"/>
  <c r="D777" i="2" s="1"/>
  <c r="D778" i="2" s="1"/>
  <c r="D779" i="2" s="1"/>
  <c r="D780" i="2" s="1"/>
  <c r="D781" i="2" s="1"/>
  <c r="D782" i="2" s="1"/>
  <c r="D783" i="2" s="1"/>
  <c r="D784" i="2" s="1"/>
  <c r="D785" i="2" s="1"/>
  <c r="D786" i="2" s="1"/>
  <c r="D787" i="2" s="1"/>
  <c r="D788" i="2" s="1"/>
  <c r="D789" i="2" s="1"/>
  <c r="D790" i="2" s="1"/>
  <c r="B774" i="2"/>
  <c r="B775" i="2"/>
  <c r="M773" i="2" l="1"/>
  <c r="M790" i="2" s="1"/>
  <c r="M774" i="2"/>
  <c r="B776" i="2"/>
  <c r="B777" i="2" s="1"/>
  <c r="B778" i="2" s="1"/>
  <c r="B779" i="2" s="1"/>
  <c r="B780" i="2" s="1"/>
  <c r="B781" i="2" s="1"/>
  <c r="B782" i="2" s="1"/>
  <c r="B783" i="2" s="1"/>
  <c r="B784" i="2" s="1"/>
  <c r="B785" i="2" s="1"/>
  <c r="B786" i="2" s="1"/>
  <c r="B787" i="2" s="1"/>
  <c r="B788" i="2" s="1"/>
  <c r="B789" i="2" s="1"/>
  <c r="B790" i="2" s="1"/>
  <c r="B792" i="2" s="1"/>
  <c r="C792" i="2" s="1"/>
  <c r="E796" i="2" l="1"/>
  <c r="D792" i="2"/>
  <c r="C793" i="2"/>
  <c r="C794" i="2" s="1"/>
  <c r="J792" i="2"/>
  <c r="B793" i="2"/>
  <c r="B794" i="2" s="1"/>
  <c r="H793" i="2"/>
  <c r="H792" i="2"/>
  <c r="C795" i="2"/>
  <c r="C796" i="2"/>
  <c r="C797" i="2" s="1"/>
  <c r="C798" i="2" s="1"/>
  <c r="C799" i="2" s="1"/>
  <c r="C800" i="2" s="1"/>
  <c r="C801" i="2" s="1"/>
  <c r="C802" i="2" s="1"/>
  <c r="C803" i="2" s="1"/>
  <c r="C804" i="2" s="1"/>
  <c r="C805" i="2" s="1"/>
  <c r="C806" i="2" s="1"/>
  <c r="C807" i="2" s="1"/>
  <c r="C808" i="2" s="1"/>
  <c r="C809" i="2" s="1"/>
  <c r="C810" i="2" s="1"/>
  <c r="C811" i="2" s="1"/>
  <c r="D793" i="2" l="1"/>
  <c r="D794" i="2" s="1"/>
  <c r="D795" i="2" s="1"/>
  <c r="D796" i="2" s="1"/>
  <c r="D797" i="2" s="1"/>
  <c r="D798" i="2" s="1"/>
  <c r="D799" i="2" s="1"/>
  <c r="D800" i="2" s="1"/>
  <c r="D801" i="2" s="1"/>
  <c r="D802" i="2" s="1"/>
  <c r="D803" i="2" s="1"/>
  <c r="D804" i="2" s="1"/>
  <c r="D805" i="2" s="1"/>
  <c r="D806" i="2" s="1"/>
  <c r="D807" i="2" s="1"/>
  <c r="D808" i="2" s="1"/>
  <c r="D809" i="2" s="1"/>
  <c r="D810" i="2" s="1"/>
  <c r="D811" i="2" s="1"/>
  <c r="E793" i="2"/>
  <c r="B795" i="2"/>
  <c r="B796" i="2"/>
  <c r="B797" i="2" l="1"/>
  <c r="B798" i="2" s="1"/>
  <c r="B799" i="2" s="1"/>
  <c r="B800" i="2" s="1"/>
  <c r="B801" i="2" s="1"/>
  <c r="B802" i="2" s="1"/>
  <c r="B803" i="2" s="1"/>
  <c r="B804" i="2" s="1"/>
  <c r="B805" i="2" s="1"/>
  <c r="B806" i="2" s="1"/>
  <c r="B807" i="2" s="1"/>
  <c r="B808" i="2" s="1"/>
  <c r="B809" i="2" s="1"/>
  <c r="B810" i="2" s="1"/>
  <c r="B811" i="2" s="1"/>
  <c r="B813" i="2" s="1"/>
  <c r="C813" i="2" s="1"/>
  <c r="M795" i="2"/>
  <c r="M794" i="2"/>
  <c r="M811" i="2" s="1"/>
  <c r="D813" i="2" l="1"/>
  <c r="E814" i="2" s="1"/>
  <c r="C814" i="2"/>
  <c r="C815" i="2" s="1"/>
  <c r="C817" i="2" s="1"/>
  <c r="C818" i="2" s="1"/>
  <c r="C819" i="2" s="1"/>
  <c r="C820" i="2" s="1"/>
  <c r="C821" i="2" s="1"/>
  <c r="C822" i="2" s="1"/>
  <c r="C823" i="2" s="1"/>
  <c r="C824" i="2" s="1"/>
  <c r="C825" i="2" s="1"/>
  <c r="C826" i="2" s="1"/>
  <c r="C827" i="2" s="1"/>
  <c r="C828" i="2" s="1"/>
  <c r="C829" i="2" s="1"/>
  <c r="C830" i="2" s="1"/>
  <c r="C831" i="2" s="1"/>
  <c r="C832" i="2" s="1"/>
  <c r="E817" i="2"/>
  <c r="H813" i="2"/>
  <c r="H814" i="2"/>
  <c r="B814" i="2"/>
  <c r="B815" i="2" s="1"/>
  <c r="J813" i="2"/>
  <c r="D814" i="2"/>
  <c r="D815" i="2" s="1"/>
  <c r="D816" i="2" s="1"/>
  <c r="D817" i="2" s="1"/>
  <c r="D818" i="2" s="1"/>
  <c r="D819" i="2" s="1"/>
  <c r="D820" i="2" s="1"/>
  <c r="D821" i="2" s="1"/>
  <c r="D822" i="2" s="1"/>
  <c r="D823" i="2" s="1"/>
  <c r="D824" i="2" s="1"/>
  <c r="D825" i="2" s="1"/>
  <c r="D826" i="2" s="1"/>
  <c r="D827" i="2" s="1"/>
  <c r="D828" i="2" s="1"/>
  <c r="D829" i="2" s="1"/>
  <c r="D830" i="2" s="1"/>
  <c r="D831" i="2" s="1"/>
  <c r="D832" i="2" s="1"/>
  <c r="C816" i="2"/>
  <c r="B816" i="2" l="1"/>
  <c r="B817" i="2"/>
  <c r="M815" i="2" l="1"/>
  <c r="M832" i="2" s="1"/>
  <c r="B818" i="2"/>
  <c r="B819" i="2" s="1"/>
  <c r="B820" i="2" s="1"/>
  <c r="B821" i="2" s="1"/>
  <c r="B822" i="2" s="1"/>
  <c r="B823" i="2" s="1"/>
  <c r="B824" i="2" s="1"/>
  <c r="B825" i="2" s="1"/>
  <c r="B826" i="2" s="1"/>
  <c r="B827" i="2" s="1"/>
  <c r="B828" i="2" s="1"/>
  <c r="B829" i="2" s="1"/>
  <c r="B830" i="2" s="1"/>
  <c r="B831" i="2" s="1"/>
  <c r="B832" i="2" s="1"/>
  <c r="B834" i="2" s="1"/>
  <c r="C834" i="2" s="1"/>
  <c r="M816" i="2"/>
  <c r="C835" i="2" l="1"/>
  <c r="C836" i="2" s="1"/>
  <c r="D834" i="2"/>
  <c r="E838" i="2"/>
  <c r="H834" i="2"/>
  <c r="J834" i="2"/>
  <c r="H835" i="2"/>
  <c r="B835" i="2"/>
  <c r="B836" i="2" s="1"/>
  <c r="C837" i="2"/>
  <c r="C838" i="2"/>
  <c r="C839" i="2" s="1"/>
  <c r="C840" i="2" s="1"/>
  <c r="C841" i="2" s="1"/>
  <c r="C842" i="2" s="1"/>
  <c r="C843" i="2" s="1"/>
  <c r="C844" i="2" s="1"/>
  <c r="C845" i="2" s="1"/>
  <c r="C846" i="2" s="1"/>
  <c r="C847" i="2" s="1"/>
  <c r="C848" i="2" s="1"/>
  <c r="C849" i="2" s="1"/>
  <c r="C850" i="2" s="1"/>
  <c r="C851" i="2" s="1"/>
  <c r="C852" i="2" s="1"/>
  <c r="C853" i="2" s="1"/>
  <c r="E835" i="2" l="1"/>
  <c r="D835" i="2"/>
  <c r="D836" i="2" s="1"/>
  <c r="D837" i="2" s="1"/>
  <c r="D838" i="2" s="1"/>
  <c r="D839" i="2" s="1"/>
  <c r="D840" i="2" s="1"/>
  <c r="D841" i="2" s="1"/>
  <c r="D842" i="2" s="1"/>
  <c r="D843" i="2" s="1"/>
  <c r="D844" i="2" s="1"/>
  <c r="D845" i="2" s="1"/>
  <c r="D846" i="2" s="1"/>
  <c r="D847" i="2" s="1"/>
  <c r="D848" i="2" s="1"/>
  <c r="D849" i="2" s="1"/>
  <c r="D850" i="2" s="1"/>
  <c r="D851" i="2" s="1"/>
  <c r="D852" i="2" s="1"/>
  <c r="D853" i="2" s="1"/>
  <c r="B838" i="2"/>
  <c r="B837" i="2"/>
  <c r="M837" i="2" l="1"/>
  <c r="M836" i="2"/>
  <c r="M853" i="2" s="1"/>
  <c r="B839" i="2"/>
  <c r="B840" i="2" s="1"/>
  <c r="B841" i="2" s="1"/>
  <c r="B842" i="2" s="1"/>
  <c r="B843" i="2" s="1"/>
  <c r="B844" i="2" s="1"/>
  <c r="B845" i="2" s="1"/>
  <c r="B846" i="2" s="1"/>
  <c r="B847" i="2" s="1"/>
  <c r="B848" i="2" s="1"/>
  <c r="B849" i="2" s="1"/>
  <c r="B850" i="2" s="1"/>
  <c r="B851" i="2" s="1"/>
  <c r="B852" i="2" s="1"/>
  <c r="B853" i="2" s="1"/>
  <c r="B855" i="2" s="1"/>
  <c r="C855" i="2" s="1"/>
  <c r="E859" i="2" l="1"/>
  <c r="C856" i="2"/>
  <c r="C857" i="2" s="1"/>
  <c r="D855" i="2"/>
  <c r="E856" i="2" s="1"/>
  <c r="J855" i="2"/>
  <c r="B856" i="2"/>
  <c r="B857" i="2" s="1"/>
  <c r="H856" i="2"/>
  <c r="H855" i="2"/>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B859" i="2" l="1"/>
  <c r="B858" i="2"/>
  <c r="M857" i="2" l="1"/>
  <c r="M874" i="2" s="1"/>
  <c r="M858" i="2"/>
  <c r="B860" i="2"/>
  <c r="B861" i="2" s="1"/>
  <c r="B862" i="2" s="1"/>
  <c r="B863" i="2" s="1"/>
  <c r="B864" i="2" s="1"/>
  <c r="B865" i="2" s="1"/>
  <c r="B866" i="2" s="1"/>
  <c r="B867" i="2" s="1"/>
  <c r="B868" i="2" s="1"/>
  <c r="B869" i="2" s="1"/>
  <c r="B870" i="2" s="1"/>
  <c r="B871" i="2" s="1"/>
  <c r="B872" i="2" s="1"/>
  <c r="B873" i="2" s="1"/>
  <c r="B874" i="2" s="1"/>
  <c r="B876" i="2" s="1"/>
  <c r="C876" i="2" s="1"/>
  <c r="E880" i="2" l="1"/>
  <c r="C877" i="2"/>
  <c r="C878" i="2" s="1"/>
  <c r="D876" i="2"/>
  <c r="E877" i="2" s="1"/>
  <c r="J876" i="2"/>
  <c r="B877" i="2"/>
  <c r="B878" i="2" s="1"/>
  <c r="H877" i="2"/>
  <c r="H876" i="2"/>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B880" i="2" l="1"/>
  <c r="B879" i="2"/>
  <c r="M878" i="2" l="1"/>
  <c r="M895" i="2" s="1"/>
  <c r="M879" i="2"/>
  <c r="B881" i="2"/>
  <c r="B882" i="2" s="1"/>
  <c r="B883" i="2" s="1"/>
  <c r="B884" i="2" s="1"/>
  <c r="B885" i="2" s="1"/>
  <c r="B886" i="2" s="1"/>
  <c r="B887" i="2" s="1"/>
  <c r="B888" i="2" s="1"/>
  <c r="B889" i="2" s="1"/>
  <c r="B890" i="2" s="1"/>
  <c r="B891" i="2" s="1"/>
  <c r="B892" i="2" s="1"/>
  <c r="B893" i="2" s="1"/>
  <c r="B894" i="2" s="1"/>
  <c r="B895" i="2" s="1"/>
  <c r="B897" i="2" s="1"/>
  <c r="C897" i="2" s="1"/>
  <c r="C898" i="2" l="1"/>
  <c r="C899" i="2" s="1"/>
  <c r="E901" i="2"/>
  <c r="D897" i="2"/>
  <c r="J897" i="2"/>
  <c r="B898" i="2"/>
  <c r="B899" i="2" s="1"/>
  <c r="H898" i="2"/>
  <c r="H897" i="2"/>
  <c r="D898" i="2"/>
  <c r="D899" i="2" s="1"/>
  <c r="D900" i="2" s="1"/>
  <c r="D901" i="2" s="1"/>
  <c r="D902" i="2" s="1"/>
  <c r="D903" i="2" s="1"/>
  <c r="D904" i="2" s="1"/>
  <c r="D905" i="2" s="1"/>
  <c r="D906" i="2" s="1"/>
  <c r="D907" i="2" s="1"/>
  <c r="D908" i="2" s="1"/>
  <c r="D909" i="2" s="1"/>
  <c r="D910" i="2" s="1"/>
  <c r="D911" i="2" s="1"/>
  <c r="D912" i="2" s="1"/>
  <c r="D913" i="2" s="1"/>
  <c r="D914" i="2" s="1"/>
  <c r="D915" i="2" s="1"/>
  <c r="D916" i="2" s="1"/>
  <c r="E898" i="2"/>
  <c r="C900" i="2"/>
  <c r="C901" i="2"/>
  <c r="C902" i="2" s="1"/>
  <c r="C903" i="2" s="1"/>
  <c r="C904" i="2" s="1"/>
  <c r="C905" i="2" s="1"/>
  <c r="C906" i="2" s="1"/>
  <c r="C907" i="2" s="1"/>
  <c r="C908" i="2" s="1"/>
  <c r="C909" i="2" s="1"/>
  <c r="C910" i="2" s="1"/>
  <c r="C911" i="2" s="1"/>
  <c r="C912" i="2" s="1"/>
  <c r="C913" i="2" s="1"/>
  <c r="C914" i="2" s="1"/>
  <c r="C915" i="2" s="1"/>
  <c r="C916" i="2" s="1"/>
  <c r="B901" i="2" l="1"/>
  <c r="B900" i="2"/>
  <c r="M899" i="2" l="1"/>
  <c r="M916" i="2" s="1"/>
  <c r="M900" i="2"/>
  <c r="B902" i="2"/>
  <c r="B903" i="2" s="1"/>
  <c r="B904" i="2" s="1"/>
  <c r="B905" i="2" s="1"/>
  <c r="B906" i="2" s="1"/>
  <c r="B907" i="2" s="1"/>
  <c r="B908" i="2" s="1"/>
  <c r="B909" i="2" s="1"/>
  <c r="B910" i="2" s="1"/>
  <c r="B911" i="2" s="1"/>
  <c r="B912" i="2" s="1"/>
  <c r="B913" i="2" s="1"/>
  <c r="B914" i="2" s="1"/>
  <c r="B915" i="2" s="1"/>
  <c r="B916" i="2" s="1"/>
  <c r="B918" i="2" s="1"/>
  <c r="C918" i="2" s="1"/>
  <c r="C919" i="2" l="1"/>
  <c r="C920" i="2" s="1"/>
  <c r="C921" i="2" s="1"/>
  <c r="D918" i="2"/>
  <c r="E922" i="2"/>
  <c r="H918" i="2"/>
  <c r="J918" i="2"/>
  <c r="H919" i="2"/>
  <c r="B919" i="2"/>
  <c r="B920" i="2" s="1"/>
  <c r="C922" i="2"/>
  <c r="C923" i="2" s="1"/>
  <c r="C924" i="2" s="1"/>
  <c r="C925" i="2" s="1"/>
  <c r="C926" i="2" s="1"/>
  <c r="C927" i="2" s="1"/>
  <c r="C928" i="2" s="1"/>
  <c r="C929" i="2" s="1"/>
  <c r="C930" i="2" s="1"/>
  <c r="C931" i="2" s="1"/>
  <c r="C932" i="2" s="1"/>
  <c r="C933" i="2" s="1"/>
  <c r="C934" i="2" s="1"/>
  <c r="C935" i="2" s="1"/>
  <c r="C936" i="2" s="1"/>
  <c r="C937"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B922" i="2" l="1"/>
  <c r="B921" i="2"/>
  <c r="B923" i="2" l="1"/>
  <c r="B924" i="2" s="1"/>
  <c r="B925" i="2" s="1"/>
  <c r="B926" i="2" s="1"/>
  <c r="B927" i="2" s="1"/>
  <c r="B928" i="2" s="1"/>
  <c r="B929" i="2" s="1"/>
  <c r="B930" i="2" s="1"/>
  <c r="B931" i="2" s="1"/>
  <c r="B932" i="2" s="1"/>
  <c r="B933" i="2" s="1"/>
  <c r="B934" i="2" s="1"/>
  <c r="B935" i="2" s="1"/>
  <c r="B936" i="2" s="1"/>
  <c r="B937" i="2" s="1"/>
  <c r="B939" i="2" s="1"/>
  <c r="C939" i="2" s="1"/>
  <c r="M920" i="2"/>
  <c r="M937" i="2" s="1"/>
  <c r="M921" i="2"/>
  <c r="C940" i="2" l="1"/>
  <c r="C941" i="2" s="1"/>
  <c r="E943" i="2"/>
  <c r="D939" i="2"/>
  <c r="H939" i="2"/>
  <c r="J939" i="2"/>
  <c r="H940" i="2"/>
  <c r="B940" i="2"/>
  <c r="B941" i="2" s="1"/>
  <c r="E940" i="2"/>
  <c r="D940" i="2"/>
  <c r="D941" i="2" s="1"/>
  <c r="D942" i="2" s="1"/>
  <c r="D943" i="2" s="1"/>
  <c r="D944" i="2" s="1"/>
  <c r="D945" i="2" s="1"/>
  <c r="D946" i="2" s="1"/>
  <c r="D947" i="2" s="1"/>
  <c r="D948" i="2" s="1"/>
  <c r="D949" i="2" s="1"/>
  <c r="D950" i="2" s="1"/>
  <c r="D951" i="2" s="1"/>
  <c r="D952" i="2" s="1"/>
  <c r="D953" i="2" s="1"/>
  <c r="D954" i="2" s="1"/>
  <c r="D955" i="2" s="1"/>
  <c r="D956" i="2" s="1"/>
  <c r="D957" i="2" s="1"/>
  <c r="D958" i="2" s="1"/>
  <c r="C942" i="2"/>
  <c r="C943" i="2"/>
  <c r="C944" i="2" s="1"/>
  <c r="C945" i="2" s="1"/>
  <c r="C946" i="2" s="1"/>
  <c r="C947" i="2" s="1"/>
  <c r="C948" i="2" s="1"/>
  <c r="C949" i="2" s="1"/>
  <c r="C950" i="2" s="1"/>
  <c r="C951" i="2" s="1"/>
  <c r="C952" i="2" s="1"/>
  <c r="C953" i="2" s="1"/>
  <c r="C954" i="2" s="1"/>
  <c r="C955" i="2" s="1"/>
  <c r="C956" i="2" s="1"/>
  <c r="C957" i="2" s="1"/>
  <c r="C958" i="2" s="1"/>
  <c r="B942" i="2" l="1"/>
  <c r="B943" i="2"/>
  <c r="B944" i="2" l="1"/>
  <c r="B945" i="2" s="1"/>
  <c r="B946" i="2" s="1"/>
  <c r="B947" i="2" s="1"/>
  <c r="B948" i="2" s="1"/>
  <c r="B949" i="2" s="1"/>
  <c r="B950" i="2" s="1"/>
  <c r="B951" i="2" s="1"/>
  <c r="B952" i="2" s="1"/>
  <c r="B953" i="2" s="1"/>
  <c r="B954" i="2" s="1"/>
  <c r="B955" i="2" s="1"/>
  <c r="B956" i="2" s="1"/>
  <c r="B957" i="2" s="1"/>
  <c r="B958" i="2" s="1"/>
  <c r="B960" i="2" s="1"/>
  <c r="C960" i="2" s="1"/>
  <c r="M941" i="2"/>
  <c r="M958" i="2" s="1"/>
  <c r="M942" i="2"/>
  <c r="C961" i="2" l="1"/>
  <c r="C962" i="2" s="1"/>
  <c r="D960" i="2"/>
  <c r="E961" i="2" s="1"/>
  <c r="E964" i="2"/>
  <c r="H960" i="2"/>
  <c r="H961" i="2"/>
  <c r="B961" i="2"/>
  <c r="B962" i="2" s="1"/>
  <c r="J960" i="2"/>
  <c r="C964" i="2"/>
  <c r="C965" i="2" s="1"/>
  <c r="C966" i="2" s="1"/>
  <c r="C967" i="2" s="1"/>
  <c r="C968" i="2" s="1"/>
  <c r="C969" i="2" s="1"/>
  <c r="C970" i="2" s="1"/>
  <c r="C971" i="2" s="1"/>
  <c r="C972" i="2" s="1"/>
  <c r="C973" i="2" s="1"/>
  <c r="C974" i="2" s="1"/>
  <c r="C975" i="2" s="1"/>
  <c r="C976" i="2" s="1"/>
  <c r="C977" i="2" s="1"/>
  <c r="C978" i="2" s="1"/>
  <c r="C979" i="2" s="1"/>
  <c r="C963" i="2"/>
  <c r="D961" i="2"/>
  <c r="D962" i="2" s="1"/>
  <c r="D963" i="2" s="1"/>
  <c r="D964" i="2" s="1"/>
  <c r="D965" i="2" s="1"/>
  <c r="D966" i="2" s="1"/>
  <c r="D967" i="2" s="1"/>
  <c r="D968" i="2" s="1"/>
  <c r="D969" i="2" s="1"/>
  <c r="D970" i="2" s="1"/>
  <c r="D971" i="2" s="1"/>
  <c r="D972" i="2" s="1"/>
  <c r="D973" i="2" s="1"/>
  <c r="D974" i="2" s="1"/>
  <c r="D975" i="2" s="1"/>
  <c r="D976" i="2" s="1"/>
  <c r="D977" i="2" s="1"/>
  <c r="D978" i="2" s="1"/>
  <c r="D979" i="2" s="1"/>
  <c r="B963" i="2" l="1"/>
  <c r="B964" i="2"/>
  <c r="B965" i="2" l="1"/>
  <c r="B966" i="2" s="1"/>
  <c r="B967" i="2" s="1"/>
  <c r="B968" i="2" s="1"/>
  <c r="B969" i="2" s="1"/>
  <c r="B970" i="2" s="1"/>
  <c r="B971" i="2" s="1"/>
  <c r="B972" i="2" s="1"/>
  <c r="B973" i="2" s="1"/>
  <c r="B974" i="2" s="1"/>
  <c r="B975" i="2" s="1"/>
  <c r="B976" i="2" s="1"/>
  <c r="B977" i="2" s="1"/>
  <c r="B978" i="2" s="1"/>
  <c r="B979" i="2" s="1"/>
  <c r="B981" i="2" s="1"/>
  <c r="C981" i="2" s="1"/>
  <c r="M962" i="2"/>
  <c r="M979" i="2" s="1"/>
  <c r="M963" i="2"/>
  <c r="C982" i="2" l="1"/>
  <c r="C983" i="2" s="1"/>
  <c r="D981" i="2"/>
  <c r="E985" i="2"/>
  <c r="H981" i="2"/>
  <c r="J981" i="2"/>
  <c r="H982" i="2"/>
  <c r="B982" i="2"/>
  <c r="B983" i="2" s="1"/>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B984" i="2" l="1"/>
  <c r="B985" i="2"/>
  <c r="B986" i="2" l="1"/>
  <c r="B987" i="2" s="1"/>
  <c r="B988" i="2" s="1"/>
  <c r="B989" i="2" s="1"/>
  <c r="B990" i="2" s="1"/>
  <c r="B991" i="2" s="1"/>
  <c r="B992" i="2" s="1"/>
  <c r="B993" i="2" s="1"/>
  <c r="B994" i="2" s="1"/>
  <c r="B995" i="2" s="1"/>
  <c r="B996" i="2" s="1"/>
  <c r="B997" i="2" s="1"/>
  <c r="B998" i="2" s="1"/>
  <c r="B999" i="2" s="1"/>
  <c r="B1000" i="2" s="1"/>
  <c r="B1002" i="2" s="1"/>
  <c r="C1002" i="2" s="1"/>
  <c r="M983" i="2"/>
  <c r="M1000" i="2" s="1"/>
  <c r="M984" i="2"/>
  <c r="E1006" i="2" l="1"/>
  <c r="C1003" i="2"/>
  <c r="C1004" i="2" s="1"/>
  <c r="C1005" i="2" s="1"/>
  <c r="D1002" i="2"/>
  <c r="E1003" i="2" s="1"/>
  <c r="H1002" i="2"/>
  <c r="J1002" i="2"/>
  <c r="H1003" i="2"/>
  <c r="B1003" i="2"/>
  <c r="B1004" i="2" s="1"/>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C1006" i="2"/>
  <c r="C1007" i="2" s="1"/>
  <c r="C1008" i="2" s="1"/>
  <c r="C1009" i="2" s="1"/>
  <c r="C1010" i="2" s="1"/>
  <c r="C1011" i="2" s="1"/>
  <c r="C1012" i="2" s="1"/>
  <c r="C1013" i="2" s="1"/>
  <c r="C1014" i="2" s="1"/>
  <c r="C1015" i="2" s="1"/>
  <c r="C1016" i="2" s="1"/>
  <c r="C1017" i="2" s="1"/>
  <c r="C1018" i="2" s="1"/>
  <c r="C1019" i="2" s="1"/>
  <c r="C1020" i="2" s="1"/>
  <c r="C1021" i="2" s="1"/>
  <c r="B1006" i="2" l="1"/>
  <c r="B1005" i="2"/>
  <c r="B1007" i="2" l="1"/>
  <c r="B1008" i="2" s="1"/>
  <c r="B1009" i="2" s="1"/>
  <c r="B1010" i="2" s="1"/>
  <c r="B1011" i="2" s="1"/>
  <c r="B1012" i="2" s="1"/>
  <c r="B1013" i="2" s="1"/>
  <c r="B1014" i="2" s="1"/>
  <c r="B1015" i="2" s="1"/>
  <c r="B1016" i="2" s="1"/>
  <c r="B1017" i="2" s="1"/>
  <c r="B1018" i="2" s="1"/>
  <c r="B1019" i="2" s="1"/>
  <c r="B1020" i="2" s="1"/>
  <c r="B1021" i="2" s="1"/>
  <c r="B1023" i="2" s="1"/>
  <c r="C1023" i="2" s="1"/>
  <c r="M1004" i="2"/>
  <c r="M1021" i="2" s="1"/>
  <c r="M1005" i="2"/>
  <c r="D1023" i="2" l="1"/>
  <c r="E1024" i="2" s="1"/>
  <c r="E1027" i="2"/>
  <c r="C1024" i="2"/>
  <c r="C1025" i="2" s="1"/>
  <c r="H1023" i="2"/>
  <c r="J1023" i="2"/>
  <c r="H1024" i="2"/>
  <c r="B1024" i="2"/>
  <c r="B1025"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C1027" i="2" l="1"/>
  <c r="C1028" i="2" s="1"/>
  <c r="C1029" i="2" s="1"/>
  <c r="C1030" i="2" s="1"/>
  <c r="C1031" i="2" s="1"/>
  <c r="C1032" i="2" s="1"/>
  <c r="C1033" i="2" s="1"/>
  <c r="C1034" i="2" s="1"/>
  <c r="C1035" i="2" s="1"/>
  <c r="C1036" i="2" s="1"/>
  <c r="C1037" i="2" s="1"/>
  <c r="C1038" i="2" s="1"/>
  <c r="C1039" i="2" s="1"/>
  <c r="C1040" i="2" s="1"/>
  <c r="C1041" i="2" s="1"/>
  <c r="C1042" i="2" s="1"/>
  <c r="C1026"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C1044" i="2" s="1"/>
  <c r="M1025" i="2"/>
  <c r="M1042" i="2" s="1"/>
  <c r="D1044" i="2" l="1"/>
  <c r="E1045" i="2" s="1"/>
  <c r="E1048" i="2"/>
  <c r="C1045" i="2"/>
  <c r="C1046" i="2" s="1"/>
  <c r="H1044" i="2"/>
  <c r="J1044" i="2"/>
  <c r="B1045" i="2"/>
  <c r="B1046" i="2" s="1"/>
  <c r="H1045" i="2"/>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C1048" i="2" l="1"/>
  <c r="C1049" i="2" s="1"/>
  <c r="C1050" i="2" s="1"/>
  <c r="C1051" i="2" s="1"/>
  <c r="C1052" i="2" s="1"/>
  <c r="C1053" i="2" s="1"/>
  <c r="C1054" i="2" s="1"/>
  <c r="C1055" i="2" s="1"/>
  <c r="C1056" i="2" s="1"/>
  <c r="C1057" i="2" s="1"/>
  <c r="C1058" i="2" s="1"/>
  <c r="C1059" i="2" s="1"/>
  <c r="C1060" i="2" s="1"/>
  <c r="C1061" i="2" s="1"/>
  <c r="C1062" i="2" s="1"/>
  <c r="C1063" i="2" s="1"/>
  <c r="C1047"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C1065" i="2" s="1"/>
  <c r="M1046" i="2"/>
  <c r="M1063" i="2" s="1"/>
  <c r="D1065" i="2" l="1"/>
  <c r="E1066" i="2" s="1"/>
  <c r="E1069" i="2"/>
  <c r="C1066" i="2"/>
  <c r="C1067" i="2" s="1"/>
  <c r="H1066" i="2"/>
  <c r="B1066" i="2"/>
  <c r="B1067" i="2" s="1"/>
  <c r="J1065" i="2"/>
  <c r="H1065" i="2"/>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C1068" i="2" l="1"/>
  <c r="C1069" i="2"/>
  <c r="C1070" i="2" s="1"/>
  <c r="C1071" i="2" s="1"/>
  <c r="C1072" i="2" s="1"/>
  <c r="C1073" i="2" s="1"/>
  <c r="C1074" i="2" s="1"/>
  <c r="C1075" i="2" s="1"/>
  <c r="C1076" i="2" s="1"/>
  <c r="C1077" i="2" s="1"/>
  <c r="C1078" i="2" s="1"/>
  <c r="C1079" i="2" s="1"/>
  <c r="C1080" i="2" s="1"/>
  <c r="C1081" i="2" s="1"/>
  <c r="C1082" i="2" s="1"/>
  <c r="C1083" i="2" s="1"/>
  <c r="C1084" i="2" s="1"/>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C1086" i="2" s="1"/>
  <c r="M1067" i="2"/>
  <c r="M1084" i="2" s="1"/>
  <c r="D1086" i="2" l="1"/>
  <c r="E1087" i="2" s="1"/>
  <c r="E1090" i="2"/>
  <c r="C1087" i="2"/>
  <c r="C1088" i="2" s="1"/>
  <c r="B1087" i="2"/>
  <c r="B1088" i="2" s="1"/>
  <c r="H1087" i="2"/>
  <c r="H1086" i="2"/>
  <c r="J1086" i="2"/>
  <c r="D1087" i="2"/>
  <c r="D1088" i="2" s="1"/>
  <c r="D1089" i="2" s="1"/>
  <c r="D1090" i="2" s="1"/>
  <c r="D1091" i="2" s="1"/>
  <c r="D1092" i="2" s="1"/>
  <c r="D1093" i="2" s="1"/>
  <c r="D1094" i="2" s="1"/>
  <c r="D1095" i="2" s="1"/>
  <c r="D1096" i="2" s="1"/>
  <c r="D1097" i="2" s="1"/>
  <c r="D1098" i="2" s="1"/>
  <c r="D1099" i="2" s="1"/>
  <c r="D1100" i="2" s="1"/>
  <c r="D1101" i="2" s="1"/>
  <c r="D1102" i="2" s="1"/>
  <c r="D1103" i="2" s="1"/>
  <c r="D1104" i="2" s="1"/>
  <c r="D1105" i="2" s="1"/>
  <c r="C1089" i="2" l="1"/>
  <c r="C1090" i="2"/>
  <c r="C1091" i="2" s="1"/>
  <c r="C1092" i="2" s="1"/>
  <c r="C1093" i="2" s="1"/>
  <c r="C1094" i="2" s="1"/>
  <c r="C1095" i="2" s="1"/>
  <c r="C1096" i="2" s="1"/>
  <c r="C1097" i="2" s="1"/>
  <c r="C1098" i="2" s="1"/>
  <c r="C1099" i="2" s="1"/>
  <c r="C1100" i="2" s="1"/>
  <c r="C1101" i="2" s="1"/>
  <c r="C1102" i="2" s="1"/>
  <c r="C1103" i="2" s="1"/>
  <c r="C1104" i="2" s="1"/>
  <c r="C1105" i="2" s="1"/>
  <c r="B1089" i="2"/>
  <c r="B1090" i="2"/>
  <c r="M1088" i="2" l="1"/>
  <c r="M1105" i="2" s="1"/>
  <c r="M1089" i="2"/>
  <c r="B1091" i="2"/>
  <c r="B1092" i="2" s="1"/>
  <c r="B1093" i="2" s="1"/>
  <c r="B1094" i="2" s="1"/>
  <c r="B1095" i="2" s="1"/>
  <c r="B1096" i="2" s="1"/>
  <c r="B1097" i="2" s="1"/>
  <c r="B1098" i="2" s="1"/>
  <c r="B1099" i="2" s="1"/>
  <c r="B1100" i="2" s="1"/>
  <c r="B1101" i="2" s="1"/>
  <c r="B1102" i="2" s="1"/>
  <c r="B1103" i="2" s="1"/>
  <c r="B1104" i="2" s="1"/>
  <c r="B1105" i="2" s="1"/>
  <c r="B1107" i="2" s="1"/>
  <c r="C1107" i="2" s="1"/>
  <c r="E1111" i="2" l="1"/>
  <c r="C1108" i="2"/>
  <c r="C1109" i="2" s="1"/>
  <c r="D1107" i="2"/>
  <c r="H1108" i="2"/>
  <c r="J1107" i="2"/>
  <c r="H1107" i="2"/>
  <c r="B1108" i="2"/>
  <c r="B1109" i="2" s="1"/>
  <c r="C1110" i="2"/>
  <c r="C1111" i="2"/>
  <c r="C1112" i="2" s="1"/>
  <c r="C1113" i="2" s="1"/>
  <c r="C1114" i="2" s="1"/>
  <c r="C1115" i="2" s="1"/>
  <c r="C1116" i="2" s="1"/>
  <c r="C1117" i="2" s="1"/>
  <c r="C1118" i="2" s="1"/>
  <c r="C1119" i="2" s="1"/>
  <c r="C1120" i="2" s="1"/>
  <c r="C1121" i="2" s="1"/>
  <c r="C1122" i="2" s="1"/>
  <c r="C1123" i="2" s="1"/>
  <c r="C1124" i="2" s="1"/>
  <c r="C1125" i="2" s="1"/>
  <c r="C1126"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B1111" i="2" l="1"/>
  <c r="B1110" i="2"/>
  <c r="B1112" i="2" l="1"/>
  <c r="B1113" i="2" s="1"/>
  <c r="B1114" i="2" s="1"/>
  <c r="B1115" i="2" s="1"/>
  <c r="B1116" i="2" s="1"/>
  <c r="B1117" i="2" s="1"/>
  <c r="B1118" i="2" s="1"/>
  <c r="B1119" i="2" s="1"/>
  <c r="B1120" i="2" s="1"/>
  <c r="B1121" i="2" s="1"/>
  <c r="B1122" i="2" s="1"/>
  <c r="B1123" i="2" s="1"/>
  <c r="B1124" i="2" s="1"/>
  <c r="B1125" i="2" s="1"/>
  <c r="B1126" i="2" s="1"/>
  <c r="B1128" i="2" s="1"/>
  <c r="C1128" i="2" s="1"/>
  <c r="M1110" i="2"/>
  <c r="M1109" i="2"/>
  <c r="M1126" i="2" s="1"/>
  <c r="D1128" i="2" l="1"/>
  <c r="E1129" i="2" s="1"/>
  <c r="E1132" i="2"/>
  <c r="C1129" i="2"/>
  <c r="C1130" i="2" s="1"/>
  <c r="B1129" i="2"/>
  <c r="B1130" i="2" s="1"/>
  <c r="H1129" i="2"/>
  <c r="H1128" i="2"/>
  <c r="J1128" i="2"/>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C1131" i="2" l="1"/>
  <c r="C1132" i="2"/>
  <c r="C1133" i="2" s="1"/>
  <c r="C1134" i="2" s="1"/>
  <c r="C1135" i="2" s="1"/>
  <c r="C1136" i="2" s="1"/>
  <c r="C1137" i="2" s="1"/>
  <c r="C1138" i="2" s="1"/>
  <c r="C1139" i="2" s="1"/>
  <c r="C1140" i="2" s="1"/>
  <c r="C1141" i="2" s="1"/>
  <c r="C1142" i="2" s="1"/>
  <c r="C1143" i="2" s="1"/>
  <c r="C1144" i="2" s="1"/>
  <c r="C1145" i="2" s="1"/>
  <c r="C1146" i="2" s="1"/>
  <c r="C1147" i="2" s="1"/>
  <c r="B1132" i="2"/>
  <c r="B1131" i="2"/>
  <c r="M1131" i="2" l="1"/>
  <c r="B1133" i="2"/>
  <c r="B1134" i="2" s="1"/>
  <c r="B1135" i="2" s="1"/>
  <c r="B1136" i="2" s="1"/>
  <c r="B1137" i="2" s="1"/>
  <c r="B1138" i="2" s="1"/>
  <c r="B1139" i="2" s="1"/>
  <c r="B1140" i="2" s="1"/>
  <c r="B1141" i="2" s="1"/>
  <c r="B1142" i="2" s="1"/>
  <c r="B1143" i="2" s="1"/>
  <c r="B1144" i="2" s="1"/>
  <c r="B1145" i="2" s="1"/>
  <c r="B1146" i="2" s="1"/>
  <c r="B1147" i="2" s="1"/>
  <c r="B1149" i="2" s="1"/>
  <c r="C1149" i="2" s="1"/>
  <c r="M1130" i="2"/>
  <c r="M1147" i="2" s="1"/>
  <c r="C1150" i="2" l="1"/>
  <c r="C1151" i="2" s="1"/>
  <c r="E1153" i="2"/>
  <c r="D1149" i="2"/>
  <c r="E1150" i="2" s="1"/>
  <c r="H1150" i="2"/>
  <c r="J1149" i="2"/>
  <c r="B1150" i="2"/>
  <c r="B1151" i="2" s="1"/>
  <c r="H1149" i="2"/>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B1152" i="2" l="1"/>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70" i="2" s="1"/>
  <c r="E1174" i="2" l="1"/>
  <c r="C1171" i="2"/>
  <c r="C1172" i="2" s="1"/>
  <c r="D1170" i="2"/>
  <c r="E1171" i="2" s="1"/>
  <c r="B1171" i="2"/>
  <c r="B1172" i="2" s="1"/>
  <c r="J1170" i="2"/>
  <c r="H1171" i="2"/>
  <c r="H1170"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C1173" i="2" l="1"/>
  <c r="C1174" i="2"/>
  <c r="C1175" i="2" s="1"/>
  <c r="C1176" i="2" s="1"/>
  <c r="C1177" i="2" s="1"/>
  <c r="C1178" i="2" s="1"/>
  <c r="C1179" i="2" s="1"/>
  <c r="C1180" i="2" s="1"/>
  <c r="C1181" i="2" s="1"/>
  <c r="C1182" i="2" s="1"/>
  <c r="C1183" i="2" s="1"/>
  <c r="C1184" i="2" s="1"/>
  <c r="C1185" i="2" s="1"/>
  <c r="C1186" i="2" s="1"/>
  <c r="C1187" i="2" s="1"/>
  <c r="C1188" i="2" s="1"/>
  <c r="C1189" i="2" s="1"/>
  <c r="B1173" i="2"/>
  <c r="B1174" i="2"/>
  <c r="M1172" i="2" l="1"/>
  <c r="M1189" i="2" s="1"/>
  <c r="M1173" i="2"/>
  <c r="B1175" i="2"/>
  <c r="B1176" i="2" s="1"/>
  <c r="B1177" i="2" s="1"/>
  <c r="B1178" i="2" s="1"/>
  <c r="B1179" i="2" s="1"/>
  <c r="B1180" i="2" s="1"/>
  <c r="B1181" i="2" s="1"/>
  <c r="B1182" i="2" s="1"/>
  <c r="B1183" i="2" s="1"/>
  <c r="B1184" i="2" s="1"/>
  <c r="B1185" i="2" s="1"/>
  <c r="B1186" i="2" s="1"/>
  <c r="B1187" i="2" s="1"/>
  <c r="B1188" i="2" s="1"/>
  <c r="B1189" i="2" s="1"/>
  <c r="B1191" i="2" s="1"/>
  <c r="C1191" i="2" s="1"/>
  <c r="E1195" i="2" l="1"/>
  <c r="D1191" i="2"/>
  <c r="C1192" i="2"/>
  <c r="C1193" i="2" s="1"/>
  <c r="J1191" i="2"/>
  <c r="B1192" i="2"/>
  <c r="B1193" i="2" s="1"/>
  <c r="H1192" i="2"/>
  <c r="H1191" i="2"/>
  <c r="D1192" i="2"/>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B1195" i="2" l="1"/>
  <c r="B1194" i="2"/>
  <c r="M1194" i="2" l="1"/>
  <c r="B1196" i="2"/>
  <c r="B1197" i="2" s="1"/>
  <c r="B1198" i="2" s="1"/>
  <c r="B1199" i="2" s="1"/>
  <c r="B1200" i="2" s="1"/>
  <c r="B1201" i="2" s="1"/>
  <c r="B1202" i="2" s="1"/>
  <c r="B1203" i="2" s="1"/>
  <c r="B1204" i="2" s="1"/>
  <c r="B1205" i="2" s="1"/>
  <c r="B1206" i="2" s="1"/>
  <c r="B1207" i="2" s="1"/>
  <c r="B1208" i="2" s="1"/>
  <c r="B1209" i="2" s="1"/>
  <c r="B1210" i="2" s="1"/>
  <c r="B1212" i="2" s="1"/>
  <c r="C1212" i="2" s="1"/>
  <c r="M1193" i="2"/>
  <c r="M1210" i="2" s="1"/>
  <c r="E1216" i="2" l="1"/>
  <c r="C1213" i="2"/>
  <c r="C1214" i="2" s="1"/>
  <c r="D1212" i="2"/>
  <c r="B1213" i="2"/>
  <c r="B1214" i="2" s="1"/>
  <c r="H1213" i="2"/>
  <c r="H1212" i="2"/>
  <c r="J1212" i="2"/>
  <c r="D1213" i="2"/>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C1215" i="2"/>
  <c r="C1216" i="2"/>
  <c r="C1217" i="2" s="1"/>
  <c r="C1218" i="2" s="1"/>
  <c r="C1219" i="2" s="1"/>
  <c r="C1220" i="2" s="1"/>
  <c r="C1221" i="2" s="1"/>
  <c r="C1222" i="2" s="1"/>
  <c r="C1223" i="2" s="1"/>
  <c r="C1224" i="2" s="1"/>
  <c r="C1225" i="2" s="1"/>
  <c r="C1226" i="2" s="1"/>
  <c r="C1227" i="2" s="1"/>
  <c r="C1228" i="2" s="1"/>
  <c r="C1229" i="2" s="1"/>
  <c r="C1230" i="2" s="1"/>
  <c r="C1231" i="2" s="1"/>
  <c r="B1216" i="2" l="1"/>
  <c r="B1215" i="2"/>
  <c r="B1217" i="2" l="1"/>
  <c r="B1218" i="2" s="1"/>
  <c r="B1219" i="2" s="1"/>
  <c r="B1220" i="2" s="1"/>
  <c r="B1221" i="2" s="1"/>
  <c r="B1222" i="2" s="1"/>
  <c r="B1223" i="2" s="1"/>
  <c r="B1224" i="2" s="1"/>
  <c r="B1225" i="2" s="1"/>
  <c r="B1226" i="2" s="1"/>
  <c r="B1227" i="2" s="1"/>
  <c r="B1228" i="2" s="1"/>
  <c r="B1229" i="2" s="1"/>
  <c r="B1230" i="2" s="1"/>
  <c r="B1231" i="2" s="1"/>
  <c r="B1233" i="2" s="1"/>
  <c r="C1233" i="2" s="1"/>
  <c r="M1214" i="2"/>
  <c r="M1231" i="2" s="1"/>
  <c r="M1215" i="2"/>
  <c r="D1233" i="2" l="1"/>
  <c r="C1234" i="2"/>
  <c r="C1235" i="2" s="1"/>
  <c r="C1236" i="2" s="1"/>
  <c r="E1237" i="2"/>
  <c r="H1233" i="2"/>
  <c r="J1233" i="2"/>
  <c r="B1234" i="2"/>
  <c r="B1235" i="2" s="1"/>
  <c r="H1234" i="2"/>
  <c r="C1237" i="2"/>
  <c r="C1238" i="2" s="1"/>
  <c r="C1239" i="2" s="1"/>
  <c r="C1240" i="2" s="1"/>
  <c r="C1241" i="2" s="1"/>
  <c r="C1242" i="2" s="1"/>
  <c r="C1243" i="2" s="1"/>
  <c r="C1244" i="2" s="1"/>
  <c r="C1245" i="2" s="1"/>
  <c r="C1246" i="2" s="1"/>
  <c r="C1247" i="2" s="1"/>
  <c r="C1248" i="2" s="1"/>
  <c r="C1249" i="2" s="1"/>
  <c r="C1250" i="2" s="1"/>
  <c r="C1251" i="2" s="1"/>
  <c r="C1252" i="2" s="1"/>
  <c r="D1234" i="2" l="1"/>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54" i="2" s="1"/>
  <c r="E1258" i="2" l="1"/>
  <c r="C1255" i="2"/>
  <c r="C1256" i="2" s="1"/>
  <c r="D1254" i="2"/>
  <c r="H1254" i="2"/>
  <c r="B1255" i="2"/>
  <c r="B1256" i="2" s="1"/>
  <c r="H1255" i="2"/>
  <c r="J1254" i="2"/>
  <c r="E1255"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C1257" i="2"/>
  <c r="C1258" i="2"/>
  <c r="C1259" i="2" s="1"/>
  <c r="C1260" i="2" s="1"/>
  <c r="C1261" i="2" s="1"/>
  <c r="C1262" i="2" s="1"/>
  <c r="C1263" i="2" s="1"/>
  <c r="C1264" i="2" s="1"/>
  <c r="C1265" i="2" s="1"/>
  <c r="C1266" i="2" s="1"/>
  <c r="C1267" i="2" s="1"/>
  <c r="C1268" i="2" s="1"/>
  <c r="C1269" i="2" s="1"/>
  <c r="C1270" i="2" s="1"/>
  <c r="C1271" i="2" s="1"/>
  <c r="C1272" i="2" s="1"/>
  <c r="C1273" i="2" s="1"/>
  <c r="B1258" i="2" l="1"/>
  <c r="B1257" i="2"/>
  <c r="B1259" i="2" l="1"/>
  <c r="B1260" i="2" s="1"/>
  <c r="B1261" i="2" s="1"/>
  <c r="B1262" i="2" s="1"/>
  <c r="B1263" i="2" s="1"/>
  <c r="B1264" i="2" s="1"/>
  <c r="B1265" i="2" s="1"/>
  <c r="B1266" i="2" s="1"/>
  <c r="B1267" i="2" s="1"/>
  <c r="B1268" i="2" s="1"/>
  <c r="B1269" i="2" s="1"/>
  <c r="B1270" i="2" s="1"/>
  <c r="B1271" i="2" s="1"/>
  <c r="B1272" i="2" s="1"/>
  <c r="B1273" i="2" s="1"/>
  <c r="B1275" i="2" s="1"/>
  <c r="C1275" i="2" s="1"/>
  <c r="M1256" i="2"/>
  <c r="M1273" i="2" s="1"/>
  <c r="M1257" i="2"/>
  <c r="D1275" i="2" l="1"/>
  <c r="E1276" i="2" s="1"/>
  <c r="C1276" i="2"/>
  <c r="C1277" i="2" s="1"/>
  <c r="E1279" i="2"/>
  <c r="H1275" i="2"/>
  <c r="J1275" i="2"/>
  <c r="H1276" i="2"/>
  <c r="B1276" i="2"/>
  <c r="B1277" i="2" s="1"/>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C1278" i="2" l="1"/>
  <c r="C1279" i="2"/>
  <c r="C1280" i="2" s="1"/>
  <c r="C1281" i="2" s="1"/>
  <c r="C1282" i="2" s="1"/>
  <c r="C1283" i="2" s="1"/>
  <c r="C1284" i="2" s="1"/>
  <c r="C1285" i="2" s="1"/>
  <c r="C1286" i="2" s="1"/>
  <c r="C1287" i="2" s="1"/>
  <c r="C1288" i="2" s="1"/>
  <c r="C1289" i="2" s="1"/>
  <c r="C1290" i="2" s="1"/>
  <c r="C1291" i="2" s="1"/>
  <c r="C1292" i="2" s="1"/>
  <c r="C1293" i="2" s="1"/>
  <c r="C1294" i="2" s="1"/>
  <c r="B1279" i="2"/>
  <c r="B1278" i="2"/>
  <c r="M1277" i="2" l="1"/>
  <c r="M1294" i="2" s="1"/>
  <c r="B1280" i="2"/>
  <c r="B1281" i="2" s="1"/>
  <c r="B1282" i="2" s="1"/>
  <c r="B1283" i="2" s="1"/>
  <c r="B1284" i="2" s="1"/>
  <c r="B1285" i="2" s="1"/>
  <c r="B1286" i="2" s="1"/>
  <c r="B1287" i="2" s="1"/>
  <c r="B1288" i="2" s="1"/>
  <c r="B1289" i="2" s="1"/>
  <c r="B1290" i="2" s="1"/>
  <c r="B1291" i="2" s="1"/>
  <c r="B1292" i="2" s="1"/>
  <c r="B1293" i="2" s="1"/>
  <c r="B1294" i="2" s="1"/>
  <c r="B1296" i="2" s="1"/>
  <c r="C1296" i="2" s="1"/>
  <c r="M1278" i="2"/>
  <c r="D1296" i="2" l="1"/>
  <c r="E1297" i="2" s="1"/>
  <c r="C1297" i="2"/>
  <c r="C1298" i="2" s="1"/>
  <c r="E1300" i="2"/>
  <c r="J1296" i="2"/>
  <c r="H1296" i="2"/>
  <c r="B1297" i="2"/>
  <c r="B1298" i="2" s="1"/>
  <c r="H1297"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C1300" i="2" l="1"/>
  <c r="C1301" i="2" s="1"/>
  <c r="C1302" i="2" s="1"/>
  <c r="C1303" i="2" s="1"/>
  <c r="C1304" i="2" s="1"/>
  <c r="C1305" i="2" s="1"/>
  <c r="C1306" i="2" s="1"/>
  <c r="C1307" i="2" s="1"/>
  <c r="C1308" i="2" s="1"/>
  <c r="C1309" i="2" s="1"/>
  <c r="C1310" i="2" s="1"/>
  <c r="C1311" i="2" s="1"/>
  <c r="C1312" i="2" s="1"/>
  <c r="C1313" i="2" s="1"/>
  <c r="C1314" i="2" s="1"/>
  <c r="C1315" i="2" s="1"/>
  <c r="C1299"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C1317" i="2" s="1"/>
  <c r="M1298" i="2"/>
  <c r="M1315" i="2" s="1"/>
  <c r="D1317" i="2" l="1"/>
  <c r="E1318" i="2" s="1"/>
  <c r="C1318" i="2"/>
  <c r="C1319" i="2" s="1"/>
  <c r="E1321" i="2"/>
  <c r="H1318" i="2"/>
  <c r="J1317" i="2"/>
  <c r="H1317" i="2"/>
  <c r="B1318" i="2"/>
  <c r="B1319"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C1320" i="2" l="1"/>
  <c r="C1321" i="2"/>
  <c r="C1322" i="2" s="1"/>
  <c r="C1323" i="2" s="1"/>
  <c r="C1324" i="2" s="1"/>
  <c r="C1325" i="2" s="1"/>
  <c r="C1326" i="2" s="1"/>
  <c r="C1327" i="2" s="1"/>
  <c r="C1328" i="2" s="1"/>
  <c r="C1329" i="2" s="1"/>
  <c r="C1330" i="2" s="1"/>
  <c r="C1331" i="2" s="1"/>
  <c r="C1332" i="2" s="1"/>
  <c r="C1333" i="2" s="1"/>
  <c r="C1334" i="2" s="1"/>
  <c r="C1335" i="2" s="1"/>
  <c r="C1336" i="2" s="1"/>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C1338" i="2" s="1"/>
  <c r="M1319" i="2"/>
  <c r="M1336" i="2" s="1"/>
  <c r="D1338" i="2" l="1"/>
  <c r="E1339" i="2" s="1"/>
  <c r="C1339" i="2"/>
  <c r="C1340" i="2" s="1"/>
  <c r="E1342" i="2"/>
  <c r="B1339" i="2"/>
  <c r="B1340" i="2" s="1"/>
  <c r="H1339" i="2"/>
  <c r="H1338" i="2"/>
  <c r="J1338" i="2"/>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C1341" i="2" l="1"/>
  <c r="C1342" i="2"/>
  <c r="C1343" i="2" s="1"/>
  <c r="C1344" i="2" s="1"/>
  <c r="C1345" i="2" s="1"/>
  <c r="C1346" i="2" s="1"/>
  <c r="C1347" i="2" s="1"/>
  <c r="C1348" i="2" s="1"/>
  <c r="C1349" i="2" s="1"/>
  <c r="C1350" i="2" s="1"/>
  <c r="C1351" i="2" s="1"/>
  <c r="C1352" i="2" s="1"/>
  <c r="C1353" i="2" s="1"/>
  <c r="C1354" i="2" s="1"/>
  <c r="C1355" i="2" s="1"/>
  <c r="C1356" i="2" s="1"/>
  <c r="C1357" i="2" s="1"/>
  <c r="B1342" i="2"/>
  <c r="B1341" i="2"/>
  <c r="M1341" i="2" l="1"/>
  <c r="B1343" i="2"/>
  <c r="B1344" i="2" s="1"/>
  <c r="B1345" i="2" s="1"/>
  <c r="B1346" i="2" s="1"/>
  <c r="B1347" i="2" s="1"/>
  <c r="B1348" i="2" s="1"/>
  <c r="B1349" i="2" s="1"/>
  <c r="B1350" i="2" s="1"/>
  <c r="B1351" i="2" s="1"/>
  <c r="B1352" i="2" s="1"/>
  <c r="B1353" i="2" s="1"/>
  <c r="B1354" i="2" s="1"/>
  <c r="B1355" i="2" s="1"/>
  <c r="B1356" i="2" s="1"/>
  <c r="B1357" i="2" s="1"/>
  <c r="B1359" i="2" s="1"/>
  <c r="C1359" i="2" s="1"/>
  <c r="M1340" i="2"/>
  <c r="M1357" i="2" s="1"/>
  <c r="E1363" i="2" l="1"/>
  <c r="C1360" i="2"/>
  <c r="C1361" i="2" s="1"/>
  <c r="D1359" i="2"/>
  <c r="B1360" i="2"/>
  <c r="B1361" i="2" s="1"/>
  <c r="H1360" i="2"/>
  <c r="H1359" i="2"/>
  <c r="J1359" i="2"/>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B1362" i="2" l="1"/>
  <c r="B1363" i="2"/>
  <c r="M1361" i="2" l="1"/>
  <c r="M1378" i="2" s="1"/>
  <c r="B1364" i="2"/>
  <c r="B1365" i="2" s="1"/>
  <c r="B1366" i="2" s="1"/>
  <c r="B1367" i="2" s="1"/>
  <c r="B1368" i="2" s="1"/>
  <c r="B1369" i="2" s="1"/>
  <c r="B1370" i="2" s="1"/>
  <c r="B1371" i="2" s="1"/>
  <c r="B1372" i="2" s="1"/>
  <c r="B1373" i="2" s="1"/>
  <c r="B1374" i="2" s="1"/>
  <c r="B1375" i="2" s="1"/>
  <c r="B1376" i="2" s="1"/>
  <c r="B1377" i="2" s="1"/>
  <c r="B1378" i="2" s="1"/>
  <c r="B1380" i="2" s="1"/>
  <c r="C1380" i="2" s="1"/>
  <c r="M1362" i="2"/>
  <c r="C1381" i="2" l="1"/>
  <c r="C1382" i="2" s="1"/>
  <c r="E1384" i="2"/>
  <c r="D1380" i="2"/>
  <c r="E1381" i="2" s="1"/>
  <c r="J1380" i="2"/>
  <c r="B1381" i="2"/>
  <c r="B1382" i="2" s="1"/>
  <c r="H1381" i="2"/>
  <c r="H1380" i="2"/>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C1383" i="2" l="1"/>
  <c r="C1384" i="2"/>
  <c r="C1385" i="2" s="1"/>
  <c r="C1386" i="2" s="1"/>
  <c r="C1387" i="2" s="1"/>
  <c r="C1388" i="2" s="1"/>
  <c r="C1389" i="2" s="1"/>
  <c r="C1390" i="2" s="1"/>
  <c r="C1391" i="2" s="1"/>
  <c r="C1392" i="2" s="1"/>
  <c r="C1393" i="2" s="1"/>
  <c r="C1394" i="2" s="1"/>
  <c r="C1395" i="2" s="1"/>
  <c r="C1396" i="2" s="1"/>
  <c r="C1397" i="2" s="1"/>
  <c r="C1398" i="2" s="1"/>
  <c r="C1399" i="2" s="1"/>
  <c r="B1384" i="2"/>
  <c r="B1383" i="2"/>
  <c r="M1383" i="2" l="1"/>
  <c r="B1385" i="2"/>
  <c r="B1386" i="2" s="1"/>
  <c r="B1387" i="2" s="1"/>
  <c r="B1388" i="2" s="1"/>
  <c r="B1389" i="2" s="1"/>
  <c r="B1390" i="2" s="1"/>
  <c r="B1391" i="2" s="1"/>
  <c r="B1392" i="2" s="1"/>
  <c r="B1393" i="2" s="1"/>
  <c r="B1394" i="2" s="1"/>
  <c r="B1395" i="2" s="1"/>
  <c r="B1396" i="2" s="1"/>
  <c r="B1397" i="2" s="1"/>
  <c r="B1398" i="2" s="1"/>
  <c r="B1399" i="2" s="1"/>
  <c r="B1401" i="2" s="1"/>
  <c r="C1401" i="2" s="1"/>
  <c r="M1382" i="2"/>
  <c r="M1399" i="2" s="1"/>
  <c r="E1405" i="2" l="1"/>
  <c r="C1402" i="2"/>
  <c r="C1403" i="2" s="1"/>
  <c r="D1401" i="2"/>
  <c r="E1402" i="2" s="1"/>
  <c r="J1401" i="2"/>
  <c r="B1402" i="2"/>
  <c r="B1403" i="2" s="1"/>
  <c r="H1402" i="2"/>
  <c r="H1401" i="2"/>
  <c r="D1402" i="2"/>
  <c r="D1403" i="2" s="1"/>
  <c r="D1404" i="2" s="1"/>
  <c r="D1405" i="2" s="1"/>
  <c r="D1406" i="2" s="1"/>
  <c r="D1407" i="2" s="1"/>
  <c r="D1408" i="2" s="1"/>
  <c r="D1409" i="2" s="1"/>
  <c r="D1410" i="2" s="1"/>
  <c r="D1411" i="2" s="1"/>
  <c r="D1412" i="2" s="1"/>
  <c r="D1413" i="2" s="1"/>
  <c r="D1414" i="2" s="1"/>
  <c r="D1415" i="2" s="1"/>
  <c r="D1416" i="2" s="1"/>
  <c r="D1417" i="2" s="1"/>
  <c r="D1418" i="2" s="1"/>
  <c r="D1419" i="2" s="1"/>
  <c r="D1420" i="2" s="1"/>
  <c r="C1404" i="2" l="1"/>
  <c r="C1405" i="2"/>
  <c r="C1406" i="2" s="1"/>
  <c r="C1407" i="2" s="1"/>
  <c r="C1408" i="2" s="1"/>
  <c r="C1409" i="2" s="1"/>
  <c r="C1410" i="2" s="1"/>
  <c r="C1411" i="2" s="1"/>
  <c r="C1412" i="2" s="1"/>
  <c r="C1413" i="2" s="1"/>
  <c r="C1414" i="2" s="1"/>
  <c r="C1415" i="2" s="1"/>
  <c r="C1416" i="2" s="1"/>
  <c r="C1417" i="2" s="1"/>
  <c r="C1418" i="2" s="1"/>
  <c r="C1419" i="2" s="1"/>
  <c r="C1420" i="2" s="1"/>
  <c r="B1405" i="2"/>
  <c r="B1404" i="2"/>
  <c r="M1403" i="2" l="1"/>
  <c r="M1420" i="2" s="1"/>
  <c r="M1404" i="2"/>
  <c r="B1406" i="2"/>
  <c r="B1407" i="2" s="1"/>
  <c r="B1408" i="2" s="1"/>
  <c r="B1409" i="2" s="1"/>
  <c r="B1410" i="2" s="1"/>
  <c r="B1411" i="2" s="1"/>
  <c r="B1412" i="2" s="1"/>
  <c r="B1413" i="2" s="1"/>
  <c r="B1414" i="2" s="1"/>
  <c r="B1415" i="2" s="1"/>
  <c r="B1416" i="2" s="1"/>
  <c r="B1417" i="2" s="1"/>
  <c r="B1418" i="2" s="1"/>
  <c r="B1419" i="2" s="1"/>
  <c r="B1420" i="2" s="1"/>
  <c r="B1422" i="2" s="1"/>
  <c r="C1422" i="2" s="1"/>
  <c r="E1426" i="2" l="1"/>
  <c r="C1423" i="2"/>
  <c r="C1424" i="2" s="1"/>
  <c r="D1422" i="2"/>
  <c r="J1422" i="2"/>
  <c r="B1423" i="2"/>
  <c r="B1424" i="2" s="1"/>
  <c r="H1423" i="2"/>
  <c r="H1422" i="2"/>
  <c r="C1425" i="2"/>
  <c r="C1426" i="2"/>
  <c r="C1427" i="2" s="1"/>
  <c r="C1428" i="2" s="1"/>
  <c r="C1429" i="2" s="1"/>
  <c r="C1430" i="2" s="1"/>
  <c r="C1431" i="2" s="1"/>
  <c r="C1432" i="2" s="1"/>
  <c r="C1433" i="2" s="1"/>
  <c r="C1434" i="2" s="1"/>
  <c r="C1435" i="2" s="1"/>
  <c r="C1436" i="2" s="1"/>
  <c r="C1437" i="2" s="1"/>
  <c r="C1438" i="2" s="1"/>
  <c r="C1439" i="2" s="1"/>
  <c r="C1440" i="2" s="1"/>
  <c r="C1441" i="2" s="1"/>
  <c r="D1423" i="2" l="1"/>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B1425" i="2"/>
  <c r="B1426" i="2"/>
  <c r="M1424" i="2" l="1"/>
  <c r="M1441" i="2" s="1"/>
  <c r="M1425" i="2"/>
  <c r="B1427" i="2"/>
  <c r="B1428" i="2" s="1"/>
  <c r="B1429" i="2" s="1"/>
  <c r="B1430" i="2" s="1"/>
  <c r="B1431" i="2" s="1"/>
  <c r="B1432" i="2" s="1"/>
  <c r="B1433" i="2" s="1"/>
  <c r="B1434" i="2" s="1"/>
  <c r="B1435" i="2" s="1"/>
  <c r="B1436" i="2" s="1"/>
  <c r="B1437" i="2" s="1"/>
  <c r="B1438" i="2" s="1"/>
  <c r="B1439" i="2" s="1"/>
  <c r="B1440" i="2" s="1"/>
  <c r="B1441" i="2" s="1"/>
  <c r="B1443" i="2" s="1"/>
  <c r="C1443" i="2" s="1"/>
  <c r="E1447" i="2" l="1"/>
  <c r="C1444" i="2"/>
  <c r="C1445" i="2" s="1"/>
  <c r="D1443" i="2"/>
  <c r="J1443" i="2"/>
  <c r="B1444" i="2"/>
  <c r="B1445" i="2" s="1"/>
  <c r="H1444" i="2"/>
  <c r="H1443" i="2"/>
  <c r="C1446" i="2"/>
  <c r="C1447" i="2"/>
  <c r="C1448" i="2" s="1"/>
  <c r="C1449" i="2" s="1"/>
  <c r="C1450" i="2" s="1"/>
  <c r="C1451" i="2" s="1"/>
  <c r="C1452" i="2" s="1"/>
  <c r="C1453" i="2" s="1"/>
  <c r="C1454" i="2" s="1"/>
  <c r="C1455" i="2" s="1"/>
  <c r="C1456" i="2" s="1"/>
  <c r="C1457" i="2" s="1"/>
  <c r="C1458" i="2" s="1"/>
  <c r="C1459" i="2" s="1"/>
  <c r="C1460" i="2" s="1"/>
  <c r="C1461" i="2" s="1"/>
  <c r="C1462" i="2" s="1"/>
  <c r="D1444" i="2" l="1"/>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B1446" i="2"/>
  <c r="B1447" i="2"/>
  <c r="B1448" i="2" l="1"/>
  <c r="B1449" i="2" s="1"/>
  <c r="B1450" i="2" s="1"/>
  <c r="B1451" i="2" s="1"/>
  <c r="B1452" i="2" s="1"/>
  <c r="B1453" i="2" s="1"/>
  <c r="B1454" i="2" s="1"/>
  <c r="B1455" i="2" s="1"/>
  <c r="B1456" i="2" s="1"/>
  <c r="B1457" i="2" s="1"/>
  <c r="B1458" i="2" s="1"/>
  <c r="B1459" i="2" s="1"/>
  <c r="B1460" i="2" s="1"/>
  <c r="B1461" i="2" s="1"/>
  <c r="B1462" i="2" s="1"/>
  <c r="B1464" i="2" s="1"/>
  <c r="C1464" i="2" s="1"/>
  <c r="M1446" i="2"/>
  <c r="M1445" i="2"/>
  <c r="M1462" i="2" s="1"/>
  <c r="C1465" i="2" l="1"/>
  <c r="C1466" i="2" s="1"/>
  <c r="D1464" i="2"/>
  <c r="E1468" i="2"/>
  <c r="H1464" i="2"/>
  <c r="J1464" i="2"/>
  <c r="H1465" i="2"/>
  <c r="B1465" i="2"/>
  <c r="B1466" i="2" s="1"/>
  <c r="E1465" i="2"/>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l="1"/>
  <c r="C1468" i="2"/>
  <c r="C1469" i="2" s="1"/>
  <c r="C1470" i="2" s="1"/>
  <c r="C1471" i="2" s="1"/>
  <c r="C1472" i="2" s="1"/>
  <c r="C1473" i="2" s="1"/>
  <c r="C1474" i="2" s="1"/>
  <c r="C1475" i="2" s="1"/>
  <c r="C1476" i="2" s="1"/>
  <c r="C1477" i="2" s="1"/>
  <c r="C1478" i="2" s="1"/>
  <c r="C1479" i="2" s="1"/>
  <c r="C1480" i="2" s="1"/>
  <c r="C1481" i="2" s="1"/>
  <c r="C1482" i="2" s="1"/>
  <c r="C1483" i="2" s="1"/>
  <c r="B1467" i="2"/>
  <c r="B1468" i="2"/>
  <c r="M1466" i="2" l="1"/>
  <c r="M1483" i="2" s="1"/>
  <c r="M1467" i="2"/>
  <c r="B1469" i="2"/>
  <c r="B1470" i="2" s="1"/>
  <c r="B1471" i="2"/>
  <c r="B1472" i="2" l="1"/>
  <c r="B1473" i="2" l="1"/>
  <c r="B1474" i="2" l="1"/>
  <c r="B1475" i="2" l="1"/>
  <c r="B1476" i="2" l="1"/>
  <c r="B1477" i="2" l="1"/>
  <c r="B1478" i="2" l="1"/>
  <c r="B1479" i="2" l="1"/>
  <c r="B1480" i="2" s="1"/>
  <c r="B1481" i="2" s="1"/>
  <c r="B1482" i="2" s="1"/>
  <c r="B1483" i="2" s="1"/>
  <c r="B1485" i="2" s="1"/>
  <c r="H1486" i="2" l="1"/>
  <c r="H1485" i="2"/>
  <c r="J1485" i="2"/>
  <c r="B1486" i="2"/>
  <c r="B1487" i="2" s="1"/>
  <c r="C1485" i="2"/>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H1506" i="2"/>
  <c r="J1506" i="2"/>
  <c r="B1507" i="2"/>
  <c r="B1508" i="2" s="1"/>
  <c r="C1506" i="2"/>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H1527" i="2" l="1"/>
  <c r="J1527" i="2"/>
  <c r="B1528" i="2"/>
  <c r="B1529" i="2" s="1"/>
  <c r="H1528" i="2"/>
  <c r="C1527"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H1548" i="2"/>
  <c r="C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H1569" i="2"/>
  <c r="C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H1632" i="2" l="1"/>
  <c r="J1632" i="2"/>
  <c r="B1633" i="2"/>
  <c r="B1634" i="2" s="1"/>
  <c r="H1633" i="2"/>
  <c r="C1632"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H1653" i="2" l="1"/>
  <c r="J1653" i="2"/>
  <c r="B1654" i="2"/>
  <c r="B1655" i="2" s="1"/>
  <c r="H1654" i="2"/>
  <c r="C1653"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H1674" i="2" l="1"/>
  <c r="J1674" i="2"/>
  <c r="B1675" i="2"/>
  <c r="B1676" i="2" s="1"/>
  <c r="H1675" i="2"/>
  <c r="C1674"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H1737" i="2" l="1"/>
  <c r="J1737" i="2"/>
  <c r="B1738" i="2"/>
  <c r="B1739" i="2" s="1"/>
  <c r="H1738" i="2"/>
  <c r="C1737"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H1758" i="2" l="1"/>
  <c r="J1758" i="2"/>
  <c r="B1759" i="2"/>
  <c r="B1760" i="2" s="1"/>
  <c r="H1759" i="2"/>
  <c r="C1758"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H1779" i="2" l="1"/>
  <c r="J1779" i="2"/>
  <c r="B1780" i="2"/>
  <c r="B1781" i="2" s="1"/>
  <c r="H1780" i="2"/>
  <c r="C1779"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H1800" i="2"/>
  <c r="B1801" i="2"/>
  <c r="B1802" i="2" s="1"/>
  <c r="J1800" i="2"/>
  <c r="C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J1821" i="2"/>
  <c r="B1822" i="2"/>
  <c r="B1823" i="2" s="1"/>
  <c r="H1821" i="2"/>
  <c r="C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H1842" i="2"/>
  <c r="J1842" i="2"/>
  <c r="B1843" i="2"/>
  <c r="B1844" i="2" s="1"/>
  <c r="C1842" i="2"/>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H1863" i="2" l="1"/>
  <c r="J1863" i="2"/>
  <c r="B1864" i="2"/>
  <c r="B1865" i="2" s="1"/>
  <c r="H1864" i="2"/>
  <c r="C1863"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H1884" i="2" l="1"/>
  <c r="J1884" i="2"/>
  <c r="B1885" i="2"/>
  <c r="B1886" i="2" s="1"/>
  <c r="H1885" i="2"/>
  <c r="C1884"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H1905" i="2"/>
  <c r="J1905" i="2"/>
  <c r="B1906" i="2"/>
  <c r="B1907" i="2" s="1"/>
  <c r="C1905" i="2"/>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H1926" i="2"/>
  <c r="J1926" i="2"/>
  <c r="B1927" i="2"/>
  <c r="B1928" i="2" s="1"/>
  <c r="C1926" i="2"/>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H1947" i="2"/>
  <c r="J1947" i="2"/>
  <c r="B1948" i="2"/>
  <c r="B1949" i="2" s="1"/>
  <c r="C1947" i="2"/>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H1968" i="2"/>
  <c r="J1968" i="2"/>
  <c r="B1969" i="2"/>
  <c r="B1970" i="2" s="1"/>
  <c r="C1968" i="2"/>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H1989" i="2"/>
  <c r="J1989" i="2"/>
  <c r="C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H2010" i="2"/>
  <c r="J2010" i="2"/>
  <c r="C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H2031" i="2"/>
  <c r="B2032" i="2"/>
  <c r="B2033" i="2" s="1"/>
  <c r="H2032" i="2"/>
  <c r="C2031"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H2052" i="2"/>
  <c r="J2052" i="2"/>
  <c r="B2053" i="2"/>
  <c r="C2052"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H2073" i="2"/>
  <c r="J2073" i="2"/>
  <c r="B2074" i="2"/>
  <c r="B2075" i="2" s="1"/>
  <c r="C2073" i="2"/>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H2094" i="2"/>
  <c r="J2094" i="2"/>
  <c r="B2095" i="2"/>
  <c r="B2096" i="2" s="1"/>
  <c r="C2094" i="2"/>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H2115" i="2"/>
  <c r="J2115" i="2"/>
  <c r="B2116" i="2"/>
  <c r="B2117" i="2" s="1"/>
  <c r="C2115" i="2"/>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H2136" i="2"/>
  <c r="J2136" i="2"/>
  <c r="H2137" i="2"/>
  <c r="C2136"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J2157" i="2"/>
  <c r="H2158" i="2"/>
  <c r="C2157"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6" i="12" l="1"/>
  <c r="B7" i="12" s="1"/>
  <c r="C6" i="11"/>
  <c r="D6" i="11"/>
  <c r="D6" i="12"/>
  <c r="I6" i="11" l="1"/>
  <c r="L6" i="11"/>
  <c r="B7" i="11"/>
  <c r="H6" i="11"/>
  <c r="G6" i="11"/>
  <c r="F6" i="11"/>
  <c r="C7" i="12"/>
  <c r="B8" i="12" s="1"/>
  <c r="D7" i="12"/>
  <c r="C8" i="12" l="1"/>
  <c r="D8" i="12"/>
  <c r="C7" i="11"/>
  <c r="D7" i="11"/>
  <c r="E8" i="12" l="1"/>
  <c r="B9" i="12"/>
  <c r="I8" i="12"/>
  <c r="G8" i="12"/>
  <c r="H8" i="12"/>
  <c r="F8" i="12"/>
  <c r="J8" i="12"/>
  <c r="B8" i="11"/>
  <c r="H7" i="11"/>
  <c r="L7" i="11"/>
  <c r="F7" i="11"/>
  <c r="I7" i="11"/>
  <c r="G7" i="11"/>
  <c r="E7" i="11"/>
  <c r="C8" i="11"/>
  <c r="D8" i="11"/>
  <c r="E8" i="11" s="1"/>
  <c r="C9" i="12"/>
  <c r="D9" i="12"/>
  <c r="G10" i="12"/>
  <c r="F10" i="12"/>
  <c r="I10" i="12"/>
  <c r="H10" i="12"/>
  <c r="J9" i="12" l="1"/>
  <c r="AF8" i="12"/>
  <c r="AB8" i="12"/>
  <c r="Z8" i="12"/>
  <c r="AD8" i="12"/>
  <c r="AJ8" i="12"/>
  <c r="K8" i="12"/>
  <c r="U8" i="12"/>
  <c r="Q8" i="12"/>
  <c r="AH8" i="12"/>
  <c r="B9" i="11"/>
  <c r="G10" i="11" s="1"/>
  <c r="F8" i="11"/>
  <c r="G8" i="11"/>
  <c r="L8" i="11"/>
  <c r="H8" i="11"/>
  <c r="I8" i="11"/>
  <c r="B10" i="12"/>
  <c r="G9" i="12"/>
  <c r="H9" i="12"/>
  <c r="I9" i="12"/>
  <c r="F9" i="12"/>
  <c r="H10" i="11"/>
  <c r="I10" i="11"/>
  <c r="F10" i="11"/>
  <c r="L10" i="11"/>
  <c r="C9" i="11"/>
  <c r="D9" i="11"/>
  <c r="D10" i="12"/>
  <c r="C10" i="12"/>
  <c r="B11" i="12" s="1"/>
  <c r="H11" i="12"/>
  <c r="I11" i="12"/>
  <c r="E11" i="12"/>
  <c r="G11" i="12"/>
  <c r="F11" i="12"/>
  <c r="AE8" i="12" l="1"/>
  <c r="S8" i="12"/>
  <c r="AK8" i="12"/>
  <c r="AG8" i="12"/>
  <c r="AC8" i="12"/>
  <c r="Y8" i="12"/>
  <c r="W8" i="12"/>
  <c r="AI8" i="12"/>
  <c r="J10" i="12"/>
  <c r="K9" i="12"/>
  <c r="L9" i="12"/>
  <c r="AA8" i="12"/>
  <c r="O8" i="12"/>
  <c r="B10" i="11"/>
  <c r="H9" i="11"/>
  <c r="G9" i="11"/>
  <c r="L9" i="11"/>
  <c r="F9" i="11"/>
  <c r="I9" i="11"/>
  <c r="H11" i="11"/>
  <c r="G11" i="11"/>
  <c r="C10" i="11"/>
  <c r="B11" i="11" s="1"/>
  <c r="D10" i="11"/>
  <c r="C11" i="12"/>
  <c r="B12" i="12" s="1"/>
  <c r="C12" i="12" s="1"/>
  <c r="B13" i="12" s="1"/>
  <c r="D11" i="12"/>
  <c r="L11" i="11"/>
  <c r="F12" i="12"/>
  <c r="I12" i="12"/>
  <c r="G12" i="12"/>
  <c r="H12" i="12"/>
  <c r="J11" i="12" l="1"/>
  <c r="O10" i="12"/>
  <c r="Q10" i="12" s="1"/>
  <c r="S10" i="12" s="1"/>
  <c r="U10" i="12" s="1"/>
  <c r="W10" i="12" s="1"/>
  <c r="Y10" i="12" s="1"/>
  <c r="AA10" i="12" s="1"/>
  <c r="AC10" i="12" s="1"/>
  <c r="AE10" i="12" s="1"/>
  <c r="AG10" i="12" s="1"/>
  <c r="AI10" i="12" s="1"/>
  <c r="AK10" i="12" s="1"/>
  <c r="K10" i="12"/>
  <c r="F11" i="11"/>
  <c r="I11" i="11"/>
  <c r="D12" i="12"/>
  <c r="C11" i="11"/>
  <c r="B12" i="11" s="1"/>
  <c r="D11" i="11"/>
  <c r="E11" i="11" s="1"/>
  <c r="D13" i="12"/>
  <c r="C13" i="12"/>
  <c r="L12" i="11"/>
  <c r="I12" i="11"/>
  <c r="G12" i="11"/>
  <c r="H12" i="11"/>
  <c r="F12" i="11"/>
  <c r="Z11" i="12" l="1"/>
  <c r="AA11" i="12" s="1"/>
  <c r="J12" i="12"/>
  <c r="K11" i="12"/>
  <c r="X11" i="12"/>
  <c r="Y11" i="12" s="1"/>
  <c r="AF11" i="12"/>
  <c r="AG11" i="12" s="1"/>
  <c r="T11" i="12"/>
  <c r="U11" i="12" s="1"/>
  <c r="P11" i="12"/>
  <c r="Q11" i="12" s="1"/>
  <c r="V11" i="12"/>
  <c r="W11" i="12" s="1"/>
  <c r="R11" i="12"/>
  <c r="S11" i="12" s="1"/>
  <c r="N11" i="12"/>
  <c r="O11" i="12" s="1"/>
  <c r="AD11" i="12"/>
  <c r="AE11" i="12" s="1"/>
  <c r="AJ11" i="12"/>
  <c r="AK11" i="12" s="1"/>
  <c r="L11" i="12"/>
  <c r="AH11" i="12"/>
  <c r="AI11" i="12" s="1"/>
  <c r="AB11" i="12"/>
  <c r="AC11" i="12" s="1"/>
  <c r="R9" i="12"/>
  <c r="S9" i="12" s="1"/>
  <c r="N9" i="12"/>
  <c r="O9" i="12" s="1"/>
  <c r="Z9" i="12"/>
  <c r="AH9" i="12"/>
  <c r="AB9" i="12"/>
  <c r="AF9" i="12"/>
  <c r="T9" i="12"/>
  <c r="U9" i="12" s="1"/>
  <c r="P9" i="12"/>
  <c r="AJ9" i="12"/>
  <c r="AD9" i="12"/>
  <c r="X9" i="12"/>
  <c r="V9" i="12"/>
  <c r="W9" i="12" s="1"/>
  <c r="C12" i="11"/>
  <c r="B13" i="11" s="1"/>
  <c r="D13" i="11" s="1"/>
  <c r="D12" i="11"/>
  <c r="B14" i="12"/>
  <c r="E13" i="12"/>
  <c r="F13" i="12"/>
  <c r="H13" i="12"/>
  <c r="I13" i="12"/>
  <c r="G13" i="12"/>
  <c r="O12" i="12" l="1"/>
  <c r="Z12" i="12"/>
  <c r="U12" i="12"/>
  <c r="AD12" i="12"/>
  <c r="AF12" i="12"/>
  <c r="AC12" i="12"/>
  <c r="X12" i="12"/>
  <c r="W12" i="12"/>
  <c r="R12" i="12"/>
  <c r="N12" i="12"/>
  <c r="P12" i="12"/>
  <c r="K12" i="12"/>
  <c r="Y12" i="12"/>
  <c r="S12" i="12"/>
  <c r="AH12" i="12"/>
  <c r="AE12" i="12"/>
  <c r="AI12" i="12"/>
  <c r="Q12" i="12"/>
  <c r="J13" i="12"/>
  <c r="AB12" i="12"/>
  <c r="T12" i="12"/>
  <c r="AK12" i="12"/>
  <c r="AG12" i="12"/>
  <c r="AJ12" i="12"/>
  <c r="AA12" i="12"/>
  <c r="V12" i="12"/>
  <c r="AA9" i="12"/>
  <c r="AI9" i="12"/>
  <c r="AC9" i="12"/>
  <c r="AG9" i="12"/>
  <c r="Q9" i="12"/>
  <c r="AK9" i="12"/>
  <c r="AE9" i="12"/>
  <c r="Y9" i="12"/>
  <c r="D14" i="12"/>
  <c r="C14" i="12"/>
  <c r="C13" i="11"/>
  <c r="B14" i="11" s="1"/>
  <c r="G14" i="12" s="1"/>
  <c r="G13" i="11"/>
  <c r="F13" i="11"/>
  <c r="E13" i="11"/>
  <c r="H13" i="11"/>
  <c r="L13" i="11"/>
  <c r="I13" i="11"/>
  <c r="E14" i="12"/>
  <c r="H14" i="12"/>
  <c r="I14" i="12"/>
  <c r="F14" i="12"/>
  <c r="AH13" i="12" l="1"/>
  <c r="AI13" i="12" s="1"/>
  <c r="AJ13" i="12"/>
  <c r="AK13" i="12" s="1"/>
  <c r="V13" i="12"/>
  <c r="W13" i="12" s="1"/>
  <c r="AF13" i="12"/>
  <c r="AG13" i="12" s="1"/>
  <c r="AD13" i="12"/>
  <c r="AE13" i="12" s="1"/>
  <c r="R13" i="12"/>
  <c r="S13" i="12" s="1"/>
  <c r="L13" i="12"/>
  <c r="T13" i="12"/>
  <c r="U13" i="12" s="1"/>
  <c r="K13" i="12"/>
  <c r="Z13" i="12"/>
  <c r="AA13" i="12" s="1"/>
  <c r="X13" i="12"/>
  <c r="Y13" i="12" s="1"/>
  <c r="P13" i="12"/>
  <c r="Q13" i="12" s="1"/>
  <c r="AB13" i="12"/>
  <c r="AC13" i="12" s="1"/>
  <c r="N13" i="12"/>
  <c r="O13" i="12" s="1"/>
  <c r="J14" i="12"/>
  <c r="B15" i="12"/>
  <c r="D15" i="12" s="1"/>
  <c r="C15" i="12"/>
  <c r="B16" i="12" s="1"/>
  <c r="C14" i="11"/>
  <c r="D14" i="11"/>
  <c r="AD14" i="12" l="1"/>
  <c r="AC14" i="12"/>
  <c r="T14" i="12"/>
  <c r="AJ14" i="12"/>
  <c r="Q14" i="12"/>
  <c r="X14" i="12"/>
  <c r="V14" i="12"/>
  <c r="AI14" i="12"/>
  <c r="S14" i="12"/>
  <c r="L14" i="12"/>
  <c r="AA14" i="12"/>
  <c r="AG14" i="12"/>
  <c r="R14" i="12"/>
  <c r="AB14" i="12"/>
  <c r="AH14" i="12"/>
  <c r="P14" i="12"/>
  <c r="AF14" i="12"/>
  <c r="AK14" i="12"/>
  <c r="W14" i="12"/>
  <c r="N14" i="12"/>
  <c r="AE14" i="12"/>
  <c r="Y14" i="12"/>
  <c r="K14" i="12"/>
  <c r="O14" i="12"/>
  <c r="Z14" i="12"/>
  <c r="U14" i="12"/>
  <c r="J15" i="12"/>
  <c r="AJ15" i="12" s="1"/>
  <c r="AK15" i="12" s="1"/>
  <c r="D16" i="12"/>
  <c r="C16" i="12"/>
  <c r="E16" i="12" s="1"/>
  <c r="I15" i="12"/>
  <c r="H15" i="12"/>
  <c r="F15" i="12"/>
  <c r="E15" i="12"/>
  <c r="G14" i="11"/>
  <c r="H14" i="11"/>
  <c r="I14" i="11"/>
  <c r="F14" i="11"/>
  <c r="L14" i="11"/>
  <c r="E14" i="11"/>
  <c r="B15" i="11"/>
  <c r="W15" i="12" l="1"/>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R68" i="12" l="1"/>
  <c r="S68" i="12" s="1"/>
  <c r="L8" i="12"/>
  <c r="L10" i="12" s="1"/>
  <c r="N10" i="12" s="1"/>
  <c r="P10" i="12" s="1"/>
  <c r="R10" i="12" s="1"/>
  <c r="T10" i="12" s="1"/>
  <c r="V10" i="12" s="1"/>
  <c r="X10" i="12" s="1"/>
  <c r="Z10" i="12" s="1"/>
  <c r="AB10" i="12" s="1"/>
  <c r="AD10" i="12" s="1"/>
  <c r="AF10" i="12" s="1"/>
  <c r="AH10" i="12" s="1"/>
  <c r="AJ10"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B68" i="11" l="1"/>
  <c r="H67" i="11"/>
  <c r="G67" i="11"/>
  <c r="F67" i="11"/>
  <c r="L67" i="11"/>
  <c r="I67" i="11"/>
  <c r="D68" i="11" l="1"/>
  <c r="C68" i="11"/>
  <c r="E68" i="11" l="1"/>
  <c r="B69" i="11"/>
  <c r="G68" i="11"/>
  <c r="L68" i="11"/>
  <c r="I68" i="11"/>
  <c r="F68" i="11"/>
  <c r="H68" i="11"/>
  <c r="D69" i="11" l="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s="1"/>
  <c r="J105" i="11" l="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9" i="11" l="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M7"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O7" i="10" l="1"/>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<sst xmlns="http://schemas.openxmlformats.org/spreadsheetml/2006/main" count="3447" uniqueCount="438">
  <si>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</si>
  <si>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</si>
  <si>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</si>
  <si>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</si>
  <si>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</si>
  <si>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</si>
  <si>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</si>
  <si>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</si>
  <si>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</si>
  <si>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</si>
  <si>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</si>
  <si>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</si>
  <si>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</si>
  <si>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</si>
  <si>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</si>
  <si>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</si>
  <si>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</si>
  <si>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</si>
  <si>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</si>
  <si>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</si>
  <si>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</si>
  <si>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</si>
  <si>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</si>
  <si>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</si>
  <si>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</si>
  <si>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</si>
  <si>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</si>
  <si>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</si>
  <si>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</si>
  <si>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</si>
  <si>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</si>
  <si>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</si>
  <si>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</si>
  <si>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</si>
  <si>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</si>
  <si>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</si>
  <si>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</si>
  <si>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</si>
  <si>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</si>
  <si>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</si>
  <si>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</si>
  <si>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</si>
  <si>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</si>
  <si>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</si>
  <si>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</si>
  <si>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</si>
  <si>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</si>
  <si>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</si>
  <si>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</si>
  <si>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</si>
  <si>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</si>
  <si>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</si>
  <si>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</si>
  <si>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</si>
  <si>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</si>
  <si>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</si>
  <si>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</si>
  <si>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</si>
  <si>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</si>
  <si>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</si>
  <si>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</si>
  <si>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</si>
  <si>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</si>
  <si>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</si>
  <si>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</si>
  <si>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</si>
  <si>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</si>
  <si>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</si>
  <si>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</si>
  <si>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</si>
  <si>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</si>
  <si>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</si>
  <si>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</si>
  <si>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</si>
  <si>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</si>
  <si>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</si>
  <si>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</si>
  <si>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</si>
  <si>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</si>
  <si>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</si>
  <si>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</si>
  <si>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</si>
  <si>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</si>
  <si>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</si>
  <si>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</si>
  <si>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</si>
  <si>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</si>
  <si>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</si>
  <si>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</si>
  <si>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</si>
  <si>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</si>
  <si>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</si>
  <si>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</si>
  <si>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</si>
  <si>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</si>
  <si>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</si>
  <si>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</si>
  <si>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</si>
  <si>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</si>
  <si>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</si>
  <si>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</si>
  <si>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</si>
  <si>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</si>
  <si>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</si>
  <si>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</si>
  <si>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</si>
  <si>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</si>
  <si>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</si>
  <si>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</si>
  <si>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</si>
  <si>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</si>
  <si>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</si>
  <si>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</si>
  <si>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</si>
  <si>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</si>
  <si>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</si>
  <si>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</si>
  <si>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</si>
  <si>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</si>
  <si>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</si>
  <si>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</si>
  <si>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</si>
  <si>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</si>
  <si>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</si>
  <si>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</si>
  <si>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</si>
  <si>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</si>
  <si>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</si>
  <si>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</si>
  <si>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</si>
  <si>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</si>
  <si>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</si>
  <si>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</si>
  <si>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</si>
  <si>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</si>
  <si>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</si>
  <si>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</si>
  <si>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</si>
  <si>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</si>
  <si>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</si>
  <si>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</si>
  <si>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</si>
  <si>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</si>
  <si>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</si>
  <si>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</si>
  <si>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</si>
  <si>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</si>
  <si>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</si>
  <si>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</si>
  <si>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</si>
  <si>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</si>
  <si>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</si>
  <si>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</si>
  <si>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</si>
  <si>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</si>
  <si>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</si>
  <si>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</si>
  <si>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</si>
  <si>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</si>
  <si>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</si>
  <si>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</si>
  <si>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</si>
  <si>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</si>
  <si>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</si>
  <si>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</si>
  <si>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</si>
  <si>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</si>
  <si>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</si>
  <si>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</si>
  <si>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</si>
  <si>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</si>
  <si>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</si>
  <si>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</si>
  <si>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</si>
  <si>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</si>
  <si>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</si>
  <si>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</si>
  <si>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</si>
  <si>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</si>
  <si>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</si>
  <si>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</si>
  <si>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</si>
  <si>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</si>
  <si>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</si>
  <si>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</si>
  <si>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</si>
  <si>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</si>
  <si>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</si>
  <si>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</si>
  <si>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</si>
  <si>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</si>
  <si>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</si>
  <si>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</si>
  <si>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</si>
  <si>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</si>
  <si>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</si>
  <si>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</si>
  <si>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</si>
  <si>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</si>
  <si>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</si>
  <si>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</si>
  <si>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</si>
  <si>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</si>
  <si>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</si>
  <si>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</si>
  <si>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</si>
  <si>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</si>
  <si>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</si>
  <si>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</si>
  <si>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</si>
  <si>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</si>
  <si>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</si>
  <si>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</si>
  <si>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</si>
  <si>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</si>
  <si>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</si>
  <si>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</si>
  <si>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</si>
  <si>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</si>
  <si>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</si>
  <si>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</si>
  <si>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</si>
  <si>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</si>
  <si>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</si>
  <si>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</si>
  <si>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</si>
  <si>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</si>
  <si>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</si>
  <si>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</si>
  <si>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</si>
  <si>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</si>
  <si>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</si>
  <si>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</si>
  <si>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</si>
  <si>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</si>
  <si>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</si>
  <si>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</si>
  <si>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</si>
  <si>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</si>
  <si>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</si>
  <si>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</si>
  <si>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</si>
  <si>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</si>
  <si>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</si>
  <si>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</si>
  <si>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</si>
  <si>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</si>
  <si>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</si>
  <si>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</si>
  <si>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</si>
  <si>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</si>
  <si>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</si>
  <si>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</si>
  <si>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</si>
  <si>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</si>
  <si>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</si>
  <si>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</si>
  <si>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</si>
  <si>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</si>
  <si>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</si>
  <si>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</si>
  <si>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</si>
  <si>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</si>
  <si>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</si>
  <si>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</si>
  <si>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</si>
  <si>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</si>
  <si>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</si>
  <si>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</si>
  <si>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</si>
  <si>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</si>
  <si>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</si>
  <si>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</si>
  <si>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</si>
  <si>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</si>
  <si>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</si>
  <si>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</si>
  <si>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</si>
  <si>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</si>
  <si>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</si>
  <si>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</si>
  <si>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</si>
  <si>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</si>
  <si>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</si>
  <si>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</si>
  <si>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</si>
  <si>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</si>
  <si>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</si>
  <si>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</si>
  <si>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</si>
  <si>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</si>
  <si>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</si>
  <si>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</si>
  <si>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</si>
  <si>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</si>
  <si>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</si>
  <si>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</si>
  <si>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</si>
  <si>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</si>
  <si>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</si>
  <si>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</si>
  <si>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</si>
  <si>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</si>
  <si>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</si>
  <si>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</si>
  <si>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</si>
  <si>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</si>
  <si>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</si>
  <si>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</si>
  <si>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</si>
  <si>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</si>
  <si>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</si>
  <si>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</si>
  <si>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</si>
  <si>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</si>
  <si>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</si>
  <si>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</si>
  <si>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</si>
  <si>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</si>
  <si>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</si>
  <si>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</si>
  <si>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</si>
  <si>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</si>
  <si>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</si>
  <si>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</si>
  <si>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</si>
  <si>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</si>
  <si>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</si>
  <si>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</si>
  <si>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</si>
  <si>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</si>
  <si>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</si>
  <si>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</si>
  <si>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</si>
  <si>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</si>
  <si>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</si>
  <si>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</si>
  <si>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</si>
  <si>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</si>
  <si>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</si>
  <si>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</si>
  <si>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</si>
  <si>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</si>
  <si>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</si>
  <si>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</si>
  <si>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</si>
  <si>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</si>
  <si>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</si>
  <si>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</si>
  <si>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</si>
  <si>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</si>
  <si>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</si>
  <si>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</si>
  <si>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</si>
  <si>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</si>
  <si>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</si>
  <si>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</si>
  <si>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</si>
  <si>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</si>
  <si>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</si>
  <si>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</si>
  <si>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</si>
  <si>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</si>
  <si>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</si>
  <si>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</si>
  <si>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</si>
  <si>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</si>
  <si>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</si>
  <si>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</si>
  <si>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</si>
  <si>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</si>
  <si>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</si>
  <si>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</si>
  <si>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</si>
  <si>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</si>
  <si>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</si>
  <si>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</si>
  <si>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</si>
  <si>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</si>
  <si>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</si>
  <si>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</si>
  <si>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</si>
  <si>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</si>
  <si>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</si>
  <si>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</si>
  <si>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</si>
  <si>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</si>
  <si>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</si>
  <si>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</si>
  <si>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</si>
  <si>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</si>
  <si>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</si>
  <si>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</si>
  <si>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</si>
  <si>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</si>
  <si>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</si>
  <si>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</si>
  <si>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</si>
  <si>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</si>
  <si>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</si>
  <si>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</si>
  <si>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</si>
  <si>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</si>
  <si>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</si>
  <si>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</si>
  <si>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</si>
  <si>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</si>
  <si>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</si>
  <si>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</si>
  <si>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</si>
  <si>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</si>
  <si>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</si>
  <si>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</si>
  <si>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</si>
  <si>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</si>
  <si>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</si>
  <si>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</si>
  <si>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</si>
  <si>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</si>
  <si>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</si>
  <si>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</si>
  <si>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</si>
  <si>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</si>
  <si>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</si>
  <si>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</si>
  <si>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</si>
  <si>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</si>
  <si>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</si>
  <si>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</si>
  <si>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</si>
  <si>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</si>
  <si>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</si>
  <si>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</si>
  <si>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Assessoria Técnica em Gestão Condominial</t>
  </si>
  <si>
    <t>Departamento Municipal de Habitação (DEMHAB)</t>
  </si>
  <si>
    <t>DPS</t>
  </si>
  <si>
    <t>LEONARA MILETO TONETTO</t>
  </si>
  <si>
    <t>484754/2</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</si>
</sst>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8">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xf numFmtId="10" fontId="38" fillId="31" borderId="0" xfId="8" applyNumberFormat="1" applyFont="1" applyFill="1" applyBorder="1" applyAlignment="1" applyProtection="1">
      <alignment horizontal="center" vertical="center"/>
      <protection locked="0"/>
    </xf>
  </cellXfs>
  <cellStyles count="123">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alculation 3" xfId="114"/>
    <cellStyle name="Cálculo 2" xfId="54"/>
    <cellStyle name="Cálculo 3" xfId="106"/>
    <cellStyle name="Cálculo 4" xfId="115"/>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3" xfId="107"/>
    <cellStyle name="Entrada 4" xfId="116"/>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Input 3" xfId="117"/>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3" xfId="109"/>
    <cellStyle name="Nota 4" xfId="118"/>
    <cellStyle name="Note" xfId="76"/>
    <cellStyle name="Note 2" xfId="110"/>
    <cellStyle name="Note 3" xfId="119"/>
    <cellStyle name="Output" xfId="77"/>
    <cellStyle name="Output 2" xfId="111"/>
    <cellStyle name="Output 3" xfId="120"/>
    <cellStyle name="Porcentagem" xfId="8" builtinId="5"/>
    <cellStyle name="Porcentagem 2" xfId="91"/>
    <cellStyle name="Porcentagem 3" xfId="94"/>
    <cellStyle name="Saída 2" xfId="78"/>
    <cellStyle name="Saída 3" xfId="112"/>
    <cellStyle name="Saída 4" xfId="121"/>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3" xfId="113"/>
    <cellStyle name="Total 4" xfId="122"/>
    <cellStyle name="Vírgula" xfId="100" builtinId="3"/>
    <cellStyle name="Vírgula 2" xfId="9"/>
    <cellStyle name="Vírgula 2 2" xfId="98"/>
    <cellStyle name="Warning Text" xfId="88"/>
  </cellStyles>
  <dxfs count="33">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bgColor theme="1" tint="0.499984740745262"/>
        </patternFill>
      </fill>
    </dxf>
    <dxf>
      <fill>
        <patternFill>
          <bgColor rgb="FFFFC000"/>
        </patternFill>
      </fill>
    </dxf>
    <dxf>
      <font>
        <color theme="0"/>
      </font>
      <fill>
        <patternFill patternType="none">
          <fgColor indexed="64"/>
          <bgColor indexed="65"/>
        </patternFill>
      </fill>
      <border>
        <left/>
        <right/>
        <top/>
        <bottom/>
      </border>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xmlns=""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xmlns=""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xmlns=""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Lst>
            </xdr:cNvPr>
            <xdr:cNvSpPr/>
          </xdr:nvSpPr>
          <xdr:spPr>
            <a:xfrm>
              <a:off x="0" y="0"/>
              <a:ext cx="0" cy="0"/>
            </a:xfrm>
            <a:prstGeom prst="rect">
              <a:avLst/>
            </a:prstGeom>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xmlns=""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C13" sqref="C13"/>
    </sheetView>
  </sheetViews>
  <sheetFormatPr defaultColWidth="9.140625" defaultRowHeight="15" x14ac:dyDescent="0.25"/>
  <cols>
    <col min="1" max="1" width="5.140625" style="19" bestFit="1" customWidth="1"/>
    <col min="2" max="2" width="9.42578125" style="19" bestFit="1" customWidth="1"/>
    <col min="3" max="3" width="45" style="19"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G14" sqref="G14"/>
    </sheetView>
  </sheetViews>
  <sheetFormatPr defaultColWidth="9.140625" defaultRowHeight="15" x14ac:dyDescent="0.25"/>
  <cols>
    <col min="1" max="1" width="7.140625" style="19" customWidth="1"/>
    <col min="2" max="2" width="8.140625" style="19" bestFit="1" customWidth="1"/>
    <col min="3" max="3" width="40.85546875" style="19"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2" spans="1:11" x14ac:dyDescent="0.25">
      <c r="B2" s="19">
        <v>1</v>
      </c>
      <c r="C2" s="19" t="s">
        <v>433</v>
      </c>
      <c r="D2" s="19" t="s">
        <v>149</v>
      </c>
      <c r="H2" s="19">
        <v>1</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32"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76"/>
  <sheetViews>
    <sheetView showGridLines="0" tabSelected="1" zoomScale="85" zoomScaleNormal="85" workbookViewId="0">
      <selection activeCell="Q55" sqref="Q55"/>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5" t="str">
        <f>CONCATENATE("PREFEITURA MUNICIPAL DE PORTO ALEGRE
",H5,"
MAPA DE PREÇOS - ", UPPER(TEXT(MAX('Tabela de Apoio'!A:A),"MMM/AA")))</f>
        <v>PREFEITURA MUNICIPAL DE PORTO ALEGRE
Departamento Municipal de Habitação (DEMHAB)
MAPA DE PREÇOS - JUN/26</v>
      </c>
      <c r="F2" s="205"/>
      <c r="G2" s="205"/>
      <c r="H2" s="205"/>
      <c r="I2" s="205"/>
      <c r="J2" s="205"/>
      <c r="K2" s="205"/>
      <c r="L2" s="205"/>
      <c r="M2" s="205"/>
      <c r="N2" s="205"/>
      <c r="O2" s="205"/>
      <c r="P2" s="205"/>
      <c r="Q2" s="205"/>
      <c r="R2" s="205"/>
      <c r="S2" s="205"/>
      <c r="T2" s="205"/>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12" t="s">
        <v>14</v>
      </c>
      <c r="S4" s="212"/>
      <c r="T4" s="212"/>
      <c r="U4" s="212"/>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07" t="s">
        <v>434</v>
      </c>
      <c r="I5" s="207"/>
      <c r="J5" s="207"/>
      <c r="K5" s="141"/>
      <c r="L5" s="215" t="s">
        <v>321</v>
      </c>
      <c r="M5" s="206"/>
      <c r="N5" s="206"/>
      <c r="O5" s="208" t="s">
        <v>435</v>
      </c>
      <c r="P5" s="209"/>
      <c r="Q5" s="98"/>
      <c r="R5" s="213" t="s">
        <v>383</v>
      </c>
      <c r="S5" s="213"/>
      <c r="T5" s="213"/>
      <c r="U5" s="213"/>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11"/>
      <c r="I6" s="211"/>
      <c r="J6" s="211"/>
      <c r="K6" s="142"/>
      <c r="L6" s="215" t="s">
        <v>352</v>
      </c>
      <c r="M6" s="206"/>
      <c r="N6" s="206"/>
      <c r="O6" s="208" t="s">
        <v>436</v>
      </c>
      <c r="P6" s="209"/>
      <c r="Q6" s="98"/>
      <c r="R6" s="213"/>
      <c r="S6" s="213"/>
      <c r="T6" s="213"/>
      <c r="U6" s="213"/>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07"/>
      <c r="I7" s="207"/>
      <c r="J7" s="207"/>
      <c r="K7" s="141"/>
      <c r="L7" s="215" t="s">
        <v>351</v>
      </c>
      <c r="M7" s="206"/>
      <c r="N7" s="206"/>
      <c r="O7" s="208" t="s">
        <v>437</v>
      </c>
      <c r="P7" s="209"/>
      <c r="Q7" s="98"/>
      <c r="R7" s="213"/>
      <c r="S7" s="213"/>
      <c r="T7" s="213"/>
      <c r="U7" s="213"/>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24">
        <f>MIN(MAX(COUNTA('BASE FORMAÇÃO'!C:C)-1,1),100)</f>
        <v>1</v>
      </c>
      <c r="I8" s="225"/>
      <c r="J8" s="226"/>
      <c r="K8" s="141"/>
      <c r="L8" s="227" t="s">
        <v>301</v>
      </c>
      <c r="M8" s="228"/>
      <c r="N8" s="229"/>
      <c r="O8" s="219">
        <v>46213</v>
      </c>
      <c r="P8" s="220"/>
      <c r="Q8" s="97"/>
      <c r="R8" s="214" t="s">
        <v>379</v>
      </c>
      <c r="S8" s="214"/>
      <c r="T8" s="214"/>
      <c r="U8" s="214"/>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23">
        <f>SUMIF(L:L,"TOTAL ITEM",M:M)</f>
        <v>20995.200000000001</v>
      </c>
      <c r="I9" s="223"/>
      <c r="J9" s="223"/>
      <c r="K9" s="141"/>
      <c r="L9" s="216"/>
      <c r="M9" s="217"/>
      <c r="N9" s="218"/>
      <c r="O9" s="221"/>
      <c r="P9" s="222"/>
      <c r="Q9" s="97"/>
      <c r="R9" s="214"/>
      <c r="S9" s="214"/>
      <c r="T9" s="214"/>
      <c r="U9" s="214"/>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2" t="s">
        <v>314</v>
      </c>
      <c r="F11" s="65"/>
      <c r="G11" s="212" t="s">
        <v>324</v>
      </c>
      <c r="H11" s="212"/>
      <c r="I11" s="212"/>
      <c r="J11" s="212"/>
      <c r="K11" s="65"/>
      <c r="L11" s="212" t="s">
        <v>10</v>
      </c>
      <c r="M11" s="212"/>
      <c r="N11" s="68"/>
      <c r="O11" s="210"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2"/>
      <c r="F12" s="65"/>
      <c r="G12" s="212"/>
      <c r="H12" s="212"/>
      <c r="I12" s="212"/>
      <c r="J12" s="212"/>
      <c r="K12" s="65"/>
      <c r="L12" s="212"/>
      <c r="M12" s="212"/>
      <c r="N12" s="69"/>
      <c r="O12" s="210"/>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1</v>
      </c>
      <c r="I15" s="181" t="s">
        <v>16</v>
      </c>
      <c r="J15" s="6">
        <f>INDEX('BASE FORMAÇÃO'!K:K,B15+1)</f>
        <v>0</v>
      </c>
      <c r="K15" s="65"/>
      <c r="L15" s="182" t="s">
        <v>10</v>
      </c>
      <c r="M15" s="184">
        <f>IF(OR(ISBLANK($O$8),ISBLANK($O$7),ISBLANK($H$8),ISBLANK($O$6),ISBLANK($O$5),ISBLANK($H$5)),"",IFERROR(IF(VLOOKUP(L15,L21:M30,2,FALSE)&lt;1,ROUND(VLOOKUP(L15,L21:M30,2,FALSE),4),ROUND(VLOOKUP(L15,L21:M30,2,FALSE),2)),""))</f>
        <v>87.48</v>
      </c>
      <c r="N15" s="69"/>
      <c r="O15" s="27" t="s">
        <v>17</v>
      </c>
      <c r="P15" s="113">
        <f>19780/240</f>
        <v>82.416666666666671</v>
      </c>
      <c r="Q15" s="113">
        <f>19995/240</f>
        <v>83.3125</v>
      </c>
      <c r="R15" s="113">
        <f>21500/240</f>
        <v>89.583333333333329</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191" t="str">
        <f>INDEX('BASE FORMAÇÃO'!C:C,B15+1)</f>
        <v>Assessoria Técnica em Gestão Condominial</v>
      </c>
      <c r="I16" s="191"/>
      <c r="J16" s="192"/>
      <c r="K16" s="66"/>
      <c r="L16" s="183"/>
      <c r="M16" s="185"/>
      <c r="N16" s="70"/>
      <c r="O16" s="27" t="s">
        <v>13</v>
      </c>
      <c r="P16" s="122">
        <v>46101</v>
      </c>
      <c r="Q16" s="122">
        <v>46065</v>
      </c>
      <c r="R16" s="122">
        <v>46059</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v>240</v>
      </c>
      <c r="N17" s="71"/>
      <c r="O17" s="27" t="s">
        <v>380</v>
      </c>
      <c r="P17" s="114" t="s">
        <v>12</v>
      </c>
      <c r="Q17" s="114" t="s">
        <v>12</v>
      </c>
      <c r="R17" s="114" t="s">
        <v>12</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6" t="str">
        <f>INDEX('BASE FORMAÇÃO'!D:D,B19+1)</f>
        <v>hora</v>
      </c>
      <c r="N18" s="71"/>
      <c r="O18" s="27" t="s">
        <v>381</v>
      </c>
      <c r="P18" s="115" t="s">
        <v>10</v>
      </c>
      <c r="Q18" s="115" t="s">
        <v>10</v>
      </c>
      <c r="R18" s="115" t="s">
        <v>10</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3.952584511513127E-2</v>
      </c>
      <c r="N19" s="71"/>
      <c r="O19" s="27" t="s">
        <v>18</v>
      </c>
      <c r="P19" s="106">
        <f>IF(P15="","",
IF(OR(P17="Orçamento",P16="",MAX('Tabela de Apoio'!$A:$A)&lt;=P16),
P15,
(INDEX('Tabela de Apoio'!$B:$B,MATCH('MAPA DE PREÇOS'!$O$8,'Tabela de Apoio'!$A:$A,1))/INDEX('Tabela de Apoio'!$B:$B,MATCH('MAPA DE PREÇOS'!P16,'Tabela de Apoio'!$A:$A,1)-1))*P15))</f>
        <v>84.319155087563558</v>
      </c>
      <c r="Q19" s="106">
        <f>IF(Q15="","",
IF(OR(Q17="Orçamento",Q16="",MAX('Tabela de Apoio'!$A:$A)&lt;=Q16),
Q15,
(INDEX('Tabela de Apoio'!$B:$B,MATCH('MAPA DE PREÇOS'!$O$8,'Tabela de Apoio'!$A:$A,1))/INDEX('Tabela de Apoio'!$B:$B,MATCH('MAPA DE PREÇOS'!Q16,'Tabela de Apoio'!$A:$A,1)-1))*Q15))</f>
        <v>85.832270955959572</v>
      </c>
      <c r="R19" s="106">
        <f>IF(R15="","",
IF(OR(R17="Orçamento",R16="",MAX('Tabela de Apoio'!$A:$A)&lt;=R16),
R15,
(INDEX('Tabela de Apoio'!$B:$B,MATCH('MAPA DE PREÇOS'!$O$8,'Tabela de Apoio'!$A:$A,1))/INDEX('Tabela de Apoio'!$B:$B,MATCH('MAPA DE PREÇOS'!R16,'Tabela de Apoio'!$A:$A,1)-1))*R15))</f>
        <v>92.292764468773726</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f>IF(IFERROR(VLOOKUP(P17,'Tabela de Apoio'!$D:$E,2,FALSE),1)=1,"",P21)</f>
        <v>84.319155087563558</v>
      </c>
      <c r="Q20" s="107">
        <f>IF(IFERROR(VLOOKUP(Q17,'Tabela de Apoio'!$D:$E,2,FALSE),1)=1,"",Q21)</f>
        <v>85.832270955959572</v>
      </c>
      <c r="R20" s="107">
        <f>IF(IFERROR(VLOOKUP(R17,'Tabela de Apoio'!$D:$E,2,FALSE),1)=1,"",R21)</f>
        <v>92.292764468773726</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3</v>
      </c>
      <c r="I21" s="132">
        <f>_xlfn.STDEV.P($P20:$XX21)/AVERAGE($P20:$XX21)</f>
        <v>3.952584511513127E-2</v>
      </c>
      <c r="J21" s="7">
        <f>ROW()</f>
        <v>21</v>
      </c>
      <c r="K21" s="67"/>
      <c r="L21" s="29" t="s">
        <v>10</v>
      </c>
      <c r="M21" s="30">
        <f>IFERROR(
IF(COUNTA(P15:AI15)=COUNTIF(P17:XX17,"Orçamento"),MIN(M26,M23),
IF(M24&lt;&gt;"",M24,
IF(M25&lt;&gt;"",M25,
M23
))),"")</f>
        <v>87.481396837432285</v>
      </c>
      <c r="N21" s="71"/>
      <c r="O21" s="27" t="s">
        <v>376</v>
      </c>
      <c r="P21" s="106">
        <f>IFERROR(IF(P19="",
            "",
            IF(COUNT($P19:$XX19)&lt;=4,
               P19,
               IF(OR(P19&gt;(QUARTILE($P19:$XX19,3)+(QUARTILE($P19:$XX19,3)-QUARTILE($P19:$XX19,1))),
                     P19&lt;(QUARTILE($P19:$XX19,1)-(QUARTILE($P19:$XX19,3)-QUARTILE($P19:$XX19,1)))
                  ),
               "DESCARTADO",P19)
             )
  ),P19)</f>
        <v>84.319155087563558</v>
      </c>
      <c r="Q21" s="106">
        <f t="shared" ref="Q21:AI21" si="3">IFERROR(IF(Q19="",
            "",
            IF(COUNT($P19:$XX19)&lt;=4,
               Q19,
               IF(OR(Q19&gt;(QUARTILE($P19:$XX19,3)+(QUARTILE($P19:$XX19,3)-QUARTILE($P19:$XX19,1))),
                     Q19&lt;(QUARTILE($P19:$XX19,1)-(QUARTILE($P19:$XX19,3)-QUARTILE($P19:$XX19,1)))
                  ),
               "DESCARTADO",Q19)
             )
  ),Q19)</f>
        <v>85.832270955959572</v>
      </c>
      <c r="R21" s="106">
        <f t="shared" si="3"/>
        <v>92.292764468773726</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87.481396837432285</v>
      </c>
      <c r="N22" s="71"/>
      <c r="O22" s="27" t="str">
        <f>"1 POND"</f>
        <v>1 POND</v>
      </c>
      <c r="P22" s="107">
        <f>IF(IFERROR(VLOOKUP(P17,'Tabela de Apoio'!$D:$E,2,FALSE),1)=1,"",P23)</f>
        <v>84.319155087563558</v>
      </c>
      <c r="Q22" s="107">
        <f>IF(IFERROR(VLOOKUP(Q17,'Tabela de Apoio'!$D:$E,2,FALSE),1)=1,"",Q23)</f>
        <v>85.832270955959572</v>
      </c>
      <c r="R22" s="107">
        <f>IF(IFERROR(VLOOKUP(R17,'Tabela de Apoio'!$D:$E,2,FALSE),1)=1,"",R23)</f>
        <v>92.292764468773726</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3</v>
      </c>
      <c r="I23" s="132">
        <f>_xlfn.STDEV.P($P22:$XX23)/AVERAGE($P22:$XX23)</f>
        <v>3.952584511513127E-2</v>
      </c>
      <c r="J23" s="7">
        <f>IF(AND(H23&gt;2,
OR(L15="MÉDIA SANEADA",L15="MEDIANA SANEADA",
AND(L15="PREÇO ESTIMADO",NOT(AND(P17="Orçamento",COUNTA(P15:XX15)=COUNTIF(P17:XX17,"Orçamento")))))),
ROW(),0)</f>
        <v>23</v>
      </c>
      <c r="K23" s="66"/>
      <c r="L23" s="29" t="s">
        <v>361</v>
      </c>
      <c r="M23" s="30">
        <f>MEDIAN($P21:$XX21)</f>
        <v>85.832270955959572</v>
      </c>
      <c r="N23" s="71"/>
      <c r="O23" s="27" t="str">
        <f>"1 RODADA"</f>
        <v>1 RODADA</v>
      </c>
      <c r="P23" s="107">
        <f>IF(P21="","",IF((_xlfn.STDEV.P($P20:$XX21)/AVERAGE($P20:$XX21))&lt;=25%,P21,IF(OR(P21&gt;(AVERAGE($P20:$XX21)+_xlfn.STDEV.P($P20:$XX21)),P21&lt;(AVERAGE($P20:$XX21)-_xlfn.STDEV.P($P20:$XX21))),"DESCARTADO",P21)))</f>
        <v>84.319155087563558</v>
      </c>
      <c r="Q23" s="107">
        <f t="shared" ref="Q23:AI23" si="6">IF(Q21="","",IF((_xlfn.STDEV.P($P20:$XX21)/AVERAGE($P20:$XX21))&lt;=25%,Q21,IF(OR(Q21&gt;(AVERAGE($P20:$XX21)+_xlfn.STDEV.P($P20:$XX21)),Q21&lt;(AVERAGE($P20:$XX21)-_xlfn.STDEV.P($P20:$XX21))),"DESCARTADO",Q21)))</f>
        <v>85.832270955959572</v>
      </c>
      <c r="R23" s="107">
        <f t="shared" si="6"/>
        <v>92.292764468773726</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87.481396837432285</v>
      </c>
      <c r="N24" s="71"/>
      <c r="O24" s="27" t="str">
        <f>"2 POND"</f>
        <v>2 POND</v>
      </c>
      <c r="P24" s="107">
        <f>IF(IFERROR(VLOOKUP(P17,'Tabela de Apoio'!$D:$E,2,FALSE),1)=1,"",P25)</f>
        <v>84.319155087563558</v>
      </c>
      <c r="Q24" s="107">
        <f>IF(IFERROR(VLOOKUP(Q17,'Tabela de Apoio'!$D:$E,2,FALSE),1)=1,"",Q25)</f>
        <v>85.832270955959572</v>
      </c>
      <c r="R24" s="107">
        <f>IF(IFERROR(VLOOKUP(R17,'Tabela de Apoio'!$D:$E,2,FALSE),1)=1,"",R25)</f>
        <v>92.292764468773726</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3</v>
      </c>
      <c r="I25" s="132">
        <f>_xlfn.STDEV.P($P24:$XX25)/AVERAGE($P24:$XX25)</f>
        <v>3.952584511513127E-2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85.832270955959572</v>
      </c>
      <c r="N25" s="71"/>
      <c r="O25" s="27" t="str">
        <f>"2 RODADA"</f>
        <v>2 RODADA</v>
      </c>
      <c r="P25" s="107">
        <f>IF(P23="","",IF((_xlfn.STDEV.P($P22:$XX23)/AVERAGE($P22:$XX23))&lt;=25%,P23,IF(OR(P23&gt;(AVERAGE($P22:$XX23)+_xlfn.STDEV.P($P22:$XX23)),P23&lt;(AVERAGE($P22:$XX23)-_xlfn.STDEV.P($P22:$XX23))),"DESCARTADO",P23)))</f>
        <v>84.319155087563558</v>
      </c>
      <c r="Q25" s="107">
        <f t="shared" ref="Q25:AI25" si="7">IF(Q23="","",IF((_xlfn.STDEV.P($P22:$XX23)/AVERAGE($P22:$XX23))&lt;=25%,Q23,IF(OR(Q23&gt;(AVERAGE($P22:$XX23)+_xlfn.STDEV.P($P22:$XX23)),Q23&lt;(AVERAGE($P22:$XX23)-_xlfn.STDEV.P($P22:$XX23))),"DESCARTADO",Q23)))</f>
        <v>85.832270955959572</v>
      </c>
      <c r="R25" s="107">
        <f t="shared" si="7"/>
        <v>92.292764468773726</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87.347899613977475</v>
      </c>
      <c r="N26" s="71"/>
      <c r="O26" s="27" t="str">
        <f>"3 POND"</f>
        <v>3 POND</v>
      </c>
      <c r="P26" s="107">
        <f>IF(IFERROR(VLOOKUP(P17,'Tabela de Apoio'!$D:$E,2,FALSE),1)=1,"",P27)</f>
        <v>84.319155087563558</v>
      </c>
      <c r="Q26" s="107">
        <f>IF(IFERROR(VLOOKUP(Q17,'Tabela de Apoio'!$D:$E,2,FALSE),1)=1,"",Q27)</f>
        <v>85.832270955959572</v>
      </c>
      <c r="R26" s="107">
        <f>IF(IFERROR(VLOOKUP(R17,'Tabela de Apoio'!$D:$E,2,FALSE),1)=1,"",R27)</f>
        <v>92.292764468773726</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3</v>
      </c>
      <c r="I27" s="132">
        <f>_xlfn.STDEV.P($P26:$XX27)/AVERAGE($P26:$XX27)</f>
        <v>3.952584511513127E-2</v>
      </c>
      <c r="J27" s="7">
        <f>IF(AND(H27&gt;2,
OR(L15="MÉDIA SANEADA",L15="MEDIANA SANEADA",
AND(L15="PREÇO ESTIMADO",NOT(AND(P17="Orçamento",COUNTA(P15:XX15)=COUNTIF(P17:XX17,"Orçamento")))))),
ROW(),0)</f>
        <v>27</v>
      </c>
      <c r="K27" s="66"/>
      <c r="L27" s="29" t="s">
        <v>41</v>
      </c>
      <c r="M27" s="30">
        <f>IFERROR(_xlfn.QUARTILE.EXC($P21:$XX21,1),"")</f>
        <v>84.319155087563558</v>
      </c>
      <c r="N27" s="71"/>
      <c r="O27" s="27" t="str">
        <f>"3 RODADA"</f>
        <v>3 RODADA</v>
      </c>
      <c r="P27" s="107">
        <f>IF(P25="","",IF((_xlfn.STDEV.P($P24:$XX25)/AVERAGE($P24:$XX25))&lt;=25%,P25,IF(OR(P25&gt;(AVERAGE($P24:$XX25)+_xlfn.STDEV.P($P24:$XX25)),P25&lt;(AVERAGE($P24:$XX25)-_xlfn.STDEV.P($P24:$XX25))),"DESCARTADO",P25)))</f>
        <v>84.319155087563558</v>
      </c>
      <c r="Q27" s="107">
        <f t="shared" ref="Q27:AI27" si="8">IF(Q25="","",IF((_xlfn.STDEV.P($P24:$XX25)/AVERAGE($P24:$XX25))&lt;=25%,Q25,IF(OR(Q25&gt;(AVERAGE($P24:$XX25)+_xlfn.STDEV.P($P24:$XX25)),Q25&lt;(AVERAGE($P24:$XX25)-_xlfn.STDEV.P($P24:$XX25))),"DESCARTADO",Q25)))</f>
        <v>85.832270955959572</v>
      </c>
      <c r="R27" s="107">
        <f t="shared" si="8"/>
        <v>92.292764468773726</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92.292764468773726</v>
      </c>
      <c r="N28" s="71"/>
      <c r="O28" s="27" t="str">
        <f>"4 POND"</f>
        <v>4 POND</v>
      </c>
      <c r="P28" s="107">
        <f>IF(IFERROR(VLOOKUP(P17,'Tabela de Apoio'!$D:$E,2,FALSE),1)=1,"",P29)</f>
        <v>84.319155087563558</v>
      </c>
      <c r="Q28" s="107">
        <f>IF(IFERROR(VLOOKUP(Q17,'Tabela de Apoio'!$D:$E,2,FALSE),1)=1,"",Q29)</f>
        <v>85.832270955959572</v>
      </c>
      <c r="R28" s="107">
        <f>IF(IFERROR(VLOOKUP(R17,'Tabela de Apoio'!$D:$E,2,FALSE),1)=1,"",R29)</f>
        <v>92.292764468773726</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3</v>
      </c>
      <c r="I29" s="132">
        <f>_xlfn.STDEV.P($P28:$XX29)/AVERAGE($P28:$XX29)</f>
        <v>3.952584511513127E-2</v>
      </c>
      <c r="J29" s="7">
        <f>IF(AND(H29&gt;2,
OR(L15="MÉDIA SANEADA",L15="MEDIANA SANEADA",
AND(L15="PREÇO ESTIMADO",NOT(AND(P17="Orçamento",COUNTA(P15:XX15)=COUNTIF(P17:XX17,"Orçamento")))))),
ROW(),0)</f>
        <v>29</v>
      </c>
      <c r="K29" s="66"/>
      <c r="L29" s="29" t="s">
        <v>42</v>
      </c>
      <c r="M29" s="30">
        <f>MIN($P21:$XX21)</f>
        <v>84.319155087563558</v>
      </c>
      <c r="N29" s="71"/>
      <c r="O29" s="27" t="str">
        <f>"4 RODADA"</f>
        <v>4 RODADA</v>
      </c>
      <c r="P29" s="107">
        <f>IF(P27="","",IF((_xlfn.STDEV.P($P26:$XX27)/AVERAGE($P26:$XX27))&lt;=25%,P27,IF(OR(P27&gt;(AVERAGE($P26:$XX27)+_xlfn.STDEV.P($P26:$XX27)),P27&lt;(AVERAGE($P26:$XX27)-_xlfn.STDEV.P($P26:$XX27))),"DESCARTADO",P27)))</f>
        <v>84.319155087563558</v>
      </c>
      <c r="Q29" s="107">
        <f t="shared" ref="Q29:AI29" si="9">IF(Q27="","",IF((_xlfn.STDEV.P($P26:$XX27)/AVERAGE($P26:$XX27))&lt;=25%,Q27,IF(OR(Q27&gt;(AVERAGE($P26:$XX27)+_xlfn.STDEV.P($P26:$XX27)),Q27&lt;(AVERAGE($P26:$XX27)-_xlfn.STDEV.P($P26:$XX27))),"DESCARTADO",Q27)))</f>
        <v>85.832270955959572</v>
      </c>
      <c r="R29" s="107">
        <f t="shared" si="9"/>
        <v>92.292764468773726</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92.292764468773726</v>
      </c>
      <c r="N30" s="71"/>
      <c r="O30" s="27" t="str">
        <f>"5 POND"</f>
        <v>5 POND</v>
      </c>
      <c r="P30" s="107">
        <f>IF(IFERROR(VLOOKUP(P17,'Tabela de Apoio'!$D:$E,2,FALSE),1)=1,"",P31)</f>
        <v>84.319155087563558</v>
      </c>
      <c r="Q30" s="107">
        <f>IF(IFERROR(VLOOKUP(Q17,'Tabela de Apoio'!$D:$E,2,FALSE),1)=1,"",Q31)</f>
        <v>85.832270955959572</v>
      </c>
      <c r="R30" s="107">
        <f>IF(IFERROR(VLOOKUP(R17,'Tabela de Apoio'!$D:$E,2,FALSE),1)=1,"",R31)</f>
        <v>92.292764468773726</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3</v>
      </c>
      <c r="I31" s="132">
        <f>_xlfn.STDEV.P($P30:$XX31)/AVERAGE($P30:$XX31)</f>
        <v>3.952584511513127E-2</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84.319155087563558</v>
      </c>
      <c r="Q31" s="107">
        <f t="shared" ref="Q31:AI31" si="10">IF(Q29="","",IF((_xlfn.STDEV.P($P28:$XX29)/AVERAGE($P28:$XX29))&lt;=25%,Q29,IF(OR(Q29&gt;(AVERAGE($P28:$XX29)+_xlfn.STDEV.P($P28:$XX29)),Q29&lt;(AVERAGE($P28:$XX29)-_xlfn.STDEV.P($P28:$XX29))),"DESCARTADO",Q29)))</f>
        <v>85.832270955959572</v>
      </c>
      <c r="R31" s="107">
        <f t="shared" si="10"/>
        <v>92.292764468773726</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f>IF(IFERROR(VLOOKUP(P17,'Tabela de Apoio'!$D:$E,2,FALSE),1)=1,"",P33)</f>
        <v>84.319155087563558</v>
      </c>
      <c r="Q32" s="107">
        <f>IF(IFERROR(VLOOKUP(Q17,'Tabela de Apoio'!$D:$E,2,FALSE),1)=1,"",Q33)</f>
        <v>85.832270955959572</v>
      </c>
      <c r="R32" s="107">
        <f>IF(IFERROR(VLOOKUP(R17,'Tabela de Apoio'!$D:$E,2,FALSE),1)=1,"",R33)</f>
        <v>92.292764468773726</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3</v>
      </c>
      <c r="I33" s="132">
        <f>_xlfn.STDEV.P($P32:$XX33)/AVERAGE($P32:$XX33)</f>
        <v>3.952584511513127E-2</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84.319155087563558</v>
      </c>
      <c r="Q33" s="107">
        <f t="shared" ref="Q33:AI33" si="11">IFERROR(IF(Q31="","",IF((_xlfn.STDEV.P($P30:$XX31)/AVERAGE($P30:$XX31))&lt;=25%,Q31,IF(OR(Q31&gt;(AVERAGE($P30:$XX31)+_xlfn.STDEV.P($P30:$XX31)),Q31&lt;(AVERAGE($P30:$XX31)-_xlfn.STDEV.P($P30:$XX31))),"DESCARTADO",Q31))),)</f>
        <v>85.832270955959572</v>
      </c>
      <c r="R33" s="107">
        <f t="shared" si="11"/>
        <v>92.292764468773726</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c r="I34" s="203"/>
      <c r="J34" s="204"/>
      <c r="K34" s="67"/>
      <c r="L34" s="1" t="s">
        <v>43</v>
      </c>
      <c r="M34" s="143">
        <f>IFERROR(ROUND(M15*M17,2),"")</f>
        <v>20995.200000000001</v>
      </c>
      <c r="O34" s="27" t="s">
        <v>363</v>
      </c>
      <c r="P34" s="107">
        <f>INDEX(P21:P33,MATCH(MAX($J21:$J33),$J21:$J33,0))</f>
        <v>84.319155087563558</v>
      </c>
      <c r="Q34" s="107">
        <f t="shared" ref="Q34:R34" si="12">INDEX(Q21:Q33,MATCH(MAX($J21:$J33),$J21:$J33,0))</f>
        <v>85.832270955959572</v>
      </c>
      <c r="R34" s="107">
        <f t="shared" si="12"/>
        <v>92.292764468773726</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IF(_xlfn.ISFORMULA(E40),MAX(INDEX('BASE FORMAÇÃO'!A:A,B36+1),1),E40)</f>
        <v>#VALUE!</v>
      </c>
      <c r="D36" s="127">
        <f t="shared" ref="D36" si="31">IFERROR(IF(C36=C26,D26+1,1),1)</f>
        <v>1</v>
      </c>
      <c r="E36" s="38" t="s">
        <v>9</v>
      </c>
      <c r="F36" s="73"/>
      <c r="G36" s="38" t="s">
        <v>15</v>
      </c>
      <c r="H36" s="135" t="e">
        <f>INDEX('BASE FORMAÇÃO'!B:B,B36+1)</f>
        <v>#VALUE!</v>
      </c>
      <c r="I36" s="181" t="s">
        <v>432</v>
      </c>
      <c r="J36" s="6" t="e">
        <f>INDEX('BASE FORMAÇÃO'!K:K,B36+1)</f>
        <v>#VALUE!</v>
      </c>
      <c r="K36" s="65"/>
      <c r="L36" s="182" t="s">
        <v>10</v>
      </c>
      <c r="M36" s="184" t="str">
        <f t="shared" ref="M36" si="32">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3">B36</f>
        <v>#VALUE!</v>
      </c>
      <c r="C37" s="128" t="e">
        <f t="shared" si="33"/>
        <v>#VALUE!</v>
      </c>
      <c r="D37" s="127">
        <f t="shared" si="33"/>
        <v>1</v>
      </c>
      <c r="E37" s="186">
        <f t="shared" ref="E37" si="34">D36</f>
        <v>1</v>
      </c>
      <c r="F37" s="92"/>
      <c r="G37" s="188" t="s">
        <v>1</v>
      </c>
      <c r="H37" s="191" t="e">
        <f>INDEX('BASE FORMAÇÃO'!C:C,B36+1)</f>
        <v>#VALUE!</v>
      </c>
      <c r="I37" s="191"/>
      <c r="J37" s="192"/>
      <c r="K37" s="66"/>
      <c r="L37" s="183"/>
      <c r="M37" s="185"/>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5">B37</f>
        <v>#VALUE!</v>
      </c>
      <c r="C38" s="128" t="e">
        <f t="shared" si="35"/>
        <v>#VALUE!</v>
      </c>
      <c r="D38" s="127">
        <f t="shared" si="35"/>
        <v>1</v>
      </c>
      <c r="E38" s="187"/>
      <c r="F38" s="93"/>
      <c r="G38" s="189"/>
      <c r="H38" s="193"/>
      <c r="I38" s="193"/>
      <c r="J38" s="194"/>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6">B38</f>
        <v>#VALUE!</v>
      </c>
      <c r="C39" s="128" t="e">
        <f t="shared" si="36"/>
        <v>#VALUE!</v>
      </c>
      <c r="D39" s="127">
        <f t="shared" si="35"/>
        <v>1</v>
      </c>
      <c r="E39" s="38" t="s">
        <v>313</v>
      </c>
      <c r="F39" s="93"/>
      <c r="G39" s="190"/>
      <c r="H39" s="195"/>
      <c r="I39" s="195"/>
      <c r="J39" s="196"/>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7">B38</f>
        <v>#VALUE!</v>
      </c>
      <c r="C40" s="128" t="e">
        <f t="shared" si="37"/>
        <v>#VALUE!</v>
      </c>
      <c r="D40" s="127">
        <f t="shared" si="35"/>
        <v>1</v>
      </c>
      <c r="E40" s="197" t="e">
        <f t="shared" ref="E40" si="38">C36</f>
        <v>#VALUE!</v>
      </c>
      <c r="F40" s="93"/>
      <c r="G40" s="199" t="s">
        <v>304</v>
      </c>
      <c r="H40" s="201"/>
      <c r="I40" s="202"/>
      <c r="J40" s="202"/>
      <c r="K40" s="67"/>
      <c r="L40" s="28" t="s">
        <v>303</v>
      </c>
      <c r="M40" s="133" t="str">
        <f t="shared" ref="M40" si="39">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40">B40</f>
        <v>#VALUE!</v>
      </c>
      <c r="C41" s="128" t="e">
        <f t="shared" ref="C41" si="41">C40</f>
        <v>#VALUE!</v>
      </c>
      <c r="D41" s="127">
        <f t="shared" ref="D41" si="42">D40</f>
        <v>1</v>
      </c>
      <c r="E41" s="198"/>
      <c r="F41" s="93"/>
      <c r="G41" s="200"/>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3">B41</f>
        <v>#VALUE!</v>
      </c>
      <c r="C42" s="128" t="e">
        <f t="shared" si="43"/>
        <v>#VALUE!</v>
      </c>
      <c r="D42" s="127">
        <f t="shared" si="35"/>
        <v>1</v>
      </c>
      <c r="E42" s="198"/>
      <c r="F42" s="93"/>
      <c r="G42" s="200"/>
      <c r="H42" s="134">
        <f t="shared" ref="H42" si="44">COUNT($P42:$XX42)</f>
        <v>0</v>
      </c>
      <c r="I42" s="132" t="e">
        <f t="shared" ref="I42" si="45">_xlfn.STDEV.P($P41:$XX42)/AVERAGE($P41:$XX42)</f>
        <v>#DIV/0!</v>
      </c>
      <c r="J42" s="7">
        <f>ROW()</f>
        <v>42</v>
      </c>
      <c r="K42" s="67"/>
      <c r="L42" s="29" t="s">
        <v>10</v>
      </c>
      <c r="M42" s="30" t="str">
        <f t="shared" ref="M42" si="46">IFERROR(
IF(COUNTA(P36:AI36)=COUNTIF(P38:XX38,"Orçamento"),MIN(M47,M44),
IF(M45&lt;&gt;"",M45,
IF(M46&lt;&gt;"",M46,
M44
))),"")</f>
        <v/>
      </c>
      <c r="N42" s="71"/>
      <c r="O42" s="27" t="s">
        <v>376</v>
      </c>
      <c r="P42" s="106" t="str">
        <f t="shared" ref="P42:AI42" si="47">IFERROR(IF(P40="",
            "",
            IF(COUNT($P40:$XX40)&lt;=4,
               P40,
               IF(OR(P40&gt;(QUARTILE($P40:$XX40,3)+(QUARTILE($P40:$XX40,3)-QUARTILE($P40:$XX40,1))),
                     P40&lt;(QUARTILE($P40:$XX40,1)-(QUARTILE($P40:$XX40,3)-QUARTILE($P40:$XX40,1)))
                  ),
               "DESCARTADO",P40)
             )
  ),P40)</f>
        <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t="e">
        <f t="shared" ref="B43:B97" si="48">B42</f>
        <v>#VALUE!</v>
      </c>
      <c r="C43" s="128" t="e">
        <f t="shared" ref="C43:D106" si="49">C42</f>
        <v>#VALUE!</v>
      </c>
      <c r="D43" s="127">
        <f t="shared" ref="D43" si="50">D42</f>
        <v>1</v>
      </c>
      <c r="E43" s="198"/>
      <c r="F43" s="93"/>
      <c r="G43" s="200"/>
      <c r="H43"/>
      <c r="I43"/>
      <c r="J43"/>
      <c r="K43" s="66"/>
      <c r="L43" s="29" t="s">
        <v>360</v>
      </c>
      <c r="M43" s="30" t="e">
        <f t="shared" ref="M43" si="51">AVERAGE($P42:$XX42)</f>
        <v>#DIV/0!</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8"/>
        <v>#VALUE!</v>
      </c>
      <c r="C44" s="128" t="e">
        <f t="shared" si="49"/>
        <v>#VALUE!</v>
      </c>
      <c r="D44" s="127">
        <f t="shared" si="35"/>
        <v>1</v>
      </c>
      <c r="E44" s="198"/>
      <c r="F44" s="93"/>
      <c r="G44" s="200"/>
      <c r="H44" s="134">
        <f t="shared" ref="H44" si="53">COUNT($P44:$XX44)</f>
        <v>0</v>
      </c>
      <c r="I44" s="132" t="e">
        <f t="shared" ref="I44" si="54">_xlfn.STDEV.P($P43:$XX44)/AVERAGE($P43:$XX44)</f>
        <v>#DIV/0!</v>
      </c>
      <c r="J44" s="7">
        <f t="shared" ref="J44" si="55">IF(AND(H44&gt;2,
OR(L36="MÉDIA SANEADA",L36="MEDIANA SANEADA",
AND(L36="PREÇO ESTIMADO",NOT(AND(P38="Orçamento",COUNTA(P36:XX36)=COUNTIF(P38:XX38,"Orçamento")))))),
ROW(),0)</f>
        <v>0</v>
      </c>
      <c r="K44" s="66"/>
      <c r="L44" s="29" t="s">
        <v>361</v>
      </c>
      <c r="M44" s="30" t="e">
        <f t="shared" ref="M44" si="56">MEDIAN($P42:$XX42)</f>
        <v>#NUM!</v>
      </c>
      <c r="N44" s="71"/>
      <c r="O44" s="27" t="str">
        <f t="shared" ref="O44" si="57">"1 RODADA"</f>
        <v>1 RODADA</v>
      </c>
      <c r="P44" s="107" t="str">
        <f t="shared" ref="P44:AI44" si="58">IF(P42="","",IF((_xlfn.STDEV.P($P41:$XX42)/AVERAGE($P41:$XX42))&lt;=25%,P42,IF(OR(P42&gt;(AVERAGE($P41:$XX42)+_xlfn.STDEV.P($P41:$XX42)),P42&lt;(AVERAGE($P41:$XX42)-_xlfn.STDEV.P($P41:$XX42))),"DESCARTADO",P42)))</f>
        <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t="e">
        <f t="shared" si="48"/>
        <v>#VALUE!</v>
      </c>
      <c r="C45" s="128" t="e">
        <f t="shared" si="49"/>
        <v>#VALUE!</v>
      </c>
      <c r="D45" s="127">
        <f t="shared" si="35"/>
        <v>1</v>
      </c>
      <c r="E45" s="198"/>
      <c r="F45" s="93"/>
      <c r="G45" s="200"/>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8"/>
        <v>#VALUE!</v>
      </c>
      <c r="C46" s="128" t="e">
        <f t="shared" si="49"/>
        <v>#VALUE!</v>
      </c>
      <c r="D46" s="127">
        <f t="shared" si="35"/>
        <v>1</v>
      </c>
      <c r="E46" s="198"/>
      <c r="F46" s="93"/>
      <c r="G46" s="200"/>
      <c r="H46" s="134">
        <f t="shared" ref="H46" si="61">COUNT($P46:$XX46)</f>
        <v>0</v>
      </c>
      <c r="I46" s="132" t="e">
        <f t="shared" ref="I46" si="62">_xlfn.STDEV.P($P45:$XX46)/AVERAGE($P45:$XX46)</f>
        <v>#DIV/0!</v>
      </c>
      <c r="J46" s="7">
        <f t="shared" ref="J46" si="63">IF(AND(H46&gt;2,
OR(L36="MÉDIA SANEADA",L36="MEDIANA SANEADA",
AND(L36="PREÇO ESTIMADO",NOT(AND(P38="Orçamento",COUNTA(P36:XX36)=COUNTIF(P38:XX38,"Orçamento")))))),
ROW(),0)</f>
        <v>0</v>
      </c>
      <c r="K46" s="66"/>
      <c r="L46" s="29" t="s">
        <v>362</v>
      </c>
      <c r="M46" s="30" t="e">
        <f t="shared" ref="M46" si="64" xml:space="preserve">
IF(H44&gt;2,MEDIAN(P43:XX44),
IF(H46&gt;2,MEDIAN(P45:XX46),
IF(H48&gt;2,MEDIAN(P47:XX48),
IF(H50&gt;2,MEDIAN(P49:XX50),
IF(H52&gt;2,MEDIAN(P51:XX52),
IF(H54&gt;2,MEDIAN(P53:XX54),
MEDIAN(P41:XX42)))))))</f>
        <v>#NUM!</v>
      </c>
      <c r="N46" s="71"/>
      <c r="O46" s="27" t="str">
        <f t="shared" ref="O46" si="65">"2 RODADA"</f>
        <v>2 RODADA</v>
      </c>
      <c r="P46" s="107" t="str">
        <f t="shared" ref="P46:AI46" si="66">IF(P44="","",IF((_xlfn.STDEV.P($P43:$XX44)/AVERAGE($P43:$XX44))&lt;=25%,P44,IF(OR(P44&gt;(AVERAGE($P43:$XX44)+_xlfn.STDEV.P($P43:$XX44)),P44&lt;(AVERAGE($P43:$XX44)-_xlfn.STDEV.P($P43:$XX44))),"DESCARTADO",P44)))</f>
        <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t="e">
        <f t="shared" si="48"/>
        <v>#VALUE!</v>
      </c>
      <c r="C47" s="128" t="e">
        <f t="shared" si="49"/>
        <v>#VALUE!</v>
      </c>
      <c r="D47" s="127">
        <f t="shared" si="35"/>
        <v>1</v>
      </c>
      <c r="E47" s="198"/>
      <c r="F47" s="93"/>
      <c r="G47" s="200"/>
      <c r="H47"/>
      <c r="I47"/>
      <c r="J47"/>
      <c r="K47" s="66"/>
      <c r="L47" s="29" t="s">
        <v>359</v>
      </c>
      <c r="M47" s="30" t="e">
        <f t="shared" ref="M47" si="67">HARMEAN($P41:$XX42)</f>
        <v>#N/A</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8"/>
        <v>#VALUE!</v>
      </c>
      <c r="C48" s="128" t="e">
        <f t="shared" si="49"/>
        <v>#VALUE!</v>
      </c>
      <c r="D48" s="127">
        <f t="shared" si="35"/>
        <v>1</v>
      </c>
      <c r="E48" s="198"/>
      <c r="F48" s="93"/>
      <c r="G48" s="200"/>
      <c r="H48" s="134">
        <f t="shared" ref="H48" si="69">COUNT($P48:$XX48)</f>
        <v>0</v>
      </c>
      <c r="I48" s="132" t="e">
        <f t="shared" ref="I48" si="70">_xlfn.STDEV.P($P47:$XX48)/AVERAGE($P47:$XX48)</f>
        <v>#DIV/0!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t="str">
        <f t="shared" ref="P48:AI48" si="74">IF(P46="","",IF((_xlfn.STDEV.P($P45:$XX46)/AVERAGE($P45:$XX46))&lt;=25%,P46,IF(OR(P46&gt;(AVERAGE($P45:$XX46)+_xlfn.STDEV.P($P45:$XX46)),P46&lt;(AVERAGE($P45:$XX46)-_xlfn.STDEV.P($P45:$XX46))),"DESCARTADO",P46)))</f>
        <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t="e">
        <f t="shared" si="48"/>
        <v>#VALUE!</v>
      </c>
      <c r="C49" s="128" t="e">
        <f t="shared" si="49"/>
        <v>#VALUE!</v>
      </c>
      <c r="D49" s="127">
        <f t="shared" si="35"/>
        <v>1</v>
      </c>
      <c r="E49" s="198"/>
      <c r="F49" s="93"/>
      <c r="G49" s="200"/>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8"/>
        <v>#VALUE!</v>
      </c>
      <c r="C50" s="128" t="e">
        <f t="shared" si="49"/>
        <v>#VALUE!</v>
      </c>
      <c r="D50" s="127">
        <f t="shared" si="35"/>
        <v>1</v>
      </c>
      <c r="E50" s="198"/>
      <c r="F50" s="93"/>
      <c r="G50" s="200"/>
      <c r="H50" s="134">
        <f t="shared" ref="H50" si="77">COUNT($P50:$XX50)</f>
        <v>0</v>
      </c>
      <c r="I50" s="132" t="e">
        <f t="shared" ref="I50" si="78">_xlfn.STDEV.P($P49:$XX50)/AVERAGE($P49:$XX50)</f>
        <v>#DIV/0!</v>
      </c>
      <c r="J50" s="7">
        <f t="shared" ref="J50" si="79">IF(AND(H50&gt;2,
OR(L36="MÉDIA SANEADA",L36="MEDIANA SANEADA",
AND(L36="PREÇO ESTIMADO",NOT(AND(P38="Orçamento",COUNTA(P36:XX36)=COUNTIF(P38:XX38,"Orçamento")))))),
ROW(),0)</f>
        <v>0</v>
      </c>
      <c r="K50" s="66"/>
      <c r="L50" s="29" t="s">
        <v>42</v>
      </c>
      <c r="M50" s="30">
        <f t="shared" ref="M50" si="80">MIN($P42:$XX42)</f>
        <v>0</v>
      </c>
      <c r="N50" s="71"/>
      <c r="O50" s="27" t="str">
        <f t="shared" ref="O50" si="81">"4 RODADA"</f>
        <v>4 RODADA</v>
      </c>
      <c r="P50" s="107" t="str">
        <f t="shared" ref="P50:AI50" si="82">IF(P48="","",IF((_xlfn.STDEV.P($P47:$XX48)/AVERAGE($P47:$XX48))&lt;=25%,P48,IF(OR(P48&gt;(AVERAGE($P47:$XX48)+_xlfn.STDEV.P($P47:$XX48)),P48&lt;(AVERAGE($P47:$XX48)-_xlfn.STDEV.P($P47:$XX48))),"DESCARTADO",P48)))</f>
        <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t="e">
        <f t="shared" si="48"/>
        <v>#VALUE!</v>
      </c>
      <c r="C51" s="128" t="e">
        <f t="shared" si="49"/>
        <v>#VALUE!</v>
      </c>
      <c r="D51" s="127">
        <f t="shared" si="35"/>
        <v>1</v>
      </c>
      <c r="E51" s="198"/>
      <c r="F51" s="93"/>
      <c r="G51" s="200"/>
      <c r="H51"/>
      <c r="I51"/>
      <c r="J51"/>
      <c r="K51" s="66"/>
      <c r="L51" s="29" t="s">
        <v>40</v>
      </c>
      <c r="M51" s="30">
        <f t="shared" ref="M51" si="83">MAX($P42:$XX42)</f>
        <v>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8"/>
        <v>#VALUE!</v>
      </c>
      <c r="C52" s="128" t="e">
        <f t="shared" si="49"/>
        <v>#VALUE!</v>
      </c>
      <c r="D52" s="127">
        <f t="shared" si="35"/>
        <v>1</v>
      </c>
      <c r="E52" s="198"/>
      <c r="F52" s="93"/>
      <c r="G52" s="200"/>
      <c r="H52" s="134">
        <f t="shared" ref="H52" si="85">COUNT($P52:$XX52)</f>
        <v>0</v>
      </c>
      <c r="I52" s="132" t="e">
        <f t="shared" ref="I52" si="86">_xlfn.STDEV.P($P51:$XX52)/AVERAGE($P51:$XX52)</f>
        <v>#DIV/0!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t="e">
        <f t="shared" si="48"/>
        <v>#VALUE!</v>
      </c>
      <c r="C53" s="128" t="e">
        <f t="shared" si="49"/>
        <v>#VALUE!</v>
      </c>
      <c r="D53" s="127">
        <f t="shared" si="35"/>
        <v>1</v>
      </c>
      <c r="E53" s="198"/>
      <c r="F53" s="93"/>
      <c r="G53" s="200"/>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8"/>
        <v>#VALUE!</v>
      </c>
      <c r="C54" s="128" t="e">
        <f t="shared" si="49"/>
        <v>#VALUE!</v>
      </c>
      <c r="D54" s="127">
        <f t="shared" si="49"/>
        <v>1</v>
      </c>
      <c r="E54" s="198"/>
      <c r="F54" s="93"/>
      <c r="G54" s="200"/>
      <c r="H54" s="134">
        <f t="shared" ref="H54" si="91">COUNT($P54:$XX54)</f>
        <v>0</v>
      </c>
      <c r="I54" s="132" t="e">
        <f t="shared" ref="I54" si="92">_xlfn.STDEV.P($P53:$XX54)/AVERAGE($P53:$XX54)</f>
        <v>#DIV/0!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t="e">
        <f t="shared" si="48"/>
        <v>#VALUE!</v>
      </c>
      <c r="C55" s="128" t="e">
        <f t="shared" si="49"/>
        <v>#VALUE!</v>
      </c>
      <c r="D55" s="127">
        <f t="shared" si="49"/>
        <v>1</v>
      </c>
      <c r="E55" s="198"/>
      <c r="F55" s="136"/>
      <c r="G55" s="200"/>
      <c r="H55" s="203"/>
      <c r="I55" s="203"/>
      <c r="J55" s="204"/>
      <c r="K55" s="67"/>
      <c r="L55" s="1" t="s">
        <v>43</v>
      </c>
      <c r="M55" s="143" t="str">
        <f t="shared" ref="M55" si="96">IFERROR(ROUND(M36*M38,2),"")</f>
        <v/>
      </c>
      <c r="O55" s="27" t="s">
        <v>363</v>
      </c>
      <c r="P55" s="107" t="str">
        <f t="shared" ref="P55:AI76" si="97">INDEX(P42:P54,MATCH(MAX($J42:$J54),$J42:$J54,0))</f>
        <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2" t="s">
        <v>10</v>
      </c>
      <c r="M57" s="184"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6">
        <f t="shared" ref="E58" si="102">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7" t="e">
        <f t="shared" ref="E61" si="106">C57</f>
        <v>#VALUE!</v>
      </c>
      <c r="F61" s="93"/>
      <c r="G61" s="199" t="s">
        <v>304</v>
      </c>
      <c r="H61" s="201"/>
      <c r="I61" s="202"/>
      <c r="J61" s="202"/>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8"/>
      <c r="F63" s="93"/>
      <c r="G63" s="200"/>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8"/>
      <c r="F64" s="93"/>
      <c r="G64" s="200"/>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8"/>
      <c r="F65" s="93"/>
      <c r="G65" s="200"/>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8"/>
      <c r="F67" s="93"/>
      <c r="G67" s="200"/>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8"/>
      <c r="F68" s="93"/>
      <c r="G68" s="200"/>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8"/>
      <c r="F69" s="93"/>
      <c r="G69" s="200"/>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8"/>
      <c r="F70" s="93"/>
      <c r="G70" s="200"/>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8"/>
      <c r="F71" s="93"/>
      <c r="G71" s="200"/>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8"/>
      <c r="F72" s="93"/>
      <c r="G72" s="200"/>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8"/>
      <c r="F73" s="93"/>
      <c r="G73" s="200"/>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8"/>
      <c r="F74" s="93"/>
      <c r="G74" s="200"/>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8"/>
      <c r="F75" s="93"/>
      <c r="G75" s="200"/>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8"/>
      <c r="F76" s="136"/>
      <c r="G76" s="200"/>
      <c r="H76" s="203"/>
      <c r="I76" s="203"/>
      <c r="J76" s="204"/>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2157:L2158"/>
    <mergeCell ref="M2157:M2158"/>
    <mergeCell ref="E2158:E2159"/>
    <mergeCell ref="G2158:G2160"/>
    <mergeCell ref="H2158:J2160"/>
    <mergeCell ref="E2161:E2176"/>
    <mergeCell ref="G2161:G2176"/>
    <mergeCell ref="H2161:J2161"/>
    <mergeCell ref="H2176:J2176"/>
    <mergeCell ref="L2136:L2137"/>
    <mergeCell ref="M2136:M2137"/>
    <mergeCell ref="E2137:E2138"/>
    <mergeCell ref="G2137:G2139"/>
    <mergeCell ref="H2137:J2139"/>
    <mergeCell ref="E2140:E2155"/>
    <mergeCell ref="G2140:G2155"/>
    <mergeCell ref="H2140:J2140"/>
    <mergeCell ref="H2155:J2155"/>
    <mergeCell ref="L2115:L2116"/>
    <mergeCell ref="M2115:M2116"/>
    <mergeCell ref="E2116:E2117"/>
    <mergeCell ref="G2116:G2118"/>
    <mergeCell ref="H2116:J2118"/>
    <mergeCell ref="E2119:E2134"/>
    <mergeCell ref="G2119:G2134"/>
    <mergeCell ref="H2119:J2119"/>
    <mergeCell ref="H2134:J213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6:P7">
    <cfRule type="expression" dxfId="31" priority="2" stopIfTrue="1">
      <formula>ISERR($B6)</formula>
    </cfRule>
    <cfRule type="expression" dxfId="30" priority="3">
      <formula>AND($B$8, OR($G6="GMAT",$G6="DESCRIÇÃO",$L6="QUANTIDADE",$L6="UNIDADE"), OR(COLUMN(A6)=8,COLUMN(A6)=13,COLUMN(A6)&gt;15), NOT(AND($L6="PREÇO REFERÊNCIA",COLUMN(A6)=13)), NOT(AND($G6="GMAT",COLUMN(A6)=8)), NOT(AND($O6="OBS",COLUMN(A6)&gt;15)) )</formula>
    </cfRule>
  </conditionalFormatting>
  <conditionalFormatting sqref="A6:Q7">
    <cfRule type="containsText" dxfId="29" priority="1" operator="containsText" text="DESCARTADO">
      <formula>NOT(ISERROR(SEARCH("DESCARTADO",A6)))</formula>
    </cfRule>
  </conditionalFormatting>
  <conditionalFormatting sqref="A1:XFD3 A4:R5 Y4:XFD9 A8:L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8" priority="13"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Q6:Q9 A8:L8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7" priority="551">
      <formula>AND($B$8, OR($G1="GMAT",$G1="DESCRIÇÃO",$L1="QUANTIDADE",$L1="UNIDADE"), OR(COLUMN(A1)=8,COLUMN(A1)=13,COLUMN(A1)&gt;15), NOT(AND($L1="PREÇO REFERÊNCIA",COLUMN(A1)=13)), NOT(AND($G1="GMAT",COLUMN(A1)=8)), NOT(AND($O1="OBS",COLUMN(A1)&gt;15)) )</formula>
    </cfRule>
  </conditionalFormatting>
  <conditionalFormatting sqref="A1:XFD5 Q6:XFD9 A8:L8 A9:K9 A10:XFD1048576">
    <cfRule type="expression" dxfId="26" priority="52"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5" priority="571" operator="containsText" text="DESCARTADO">
      <formula>NOT(ISERROR(SEARCH("DESCARTADO",E18)))</formula>
    </cfRule>
    <cfRule type="expression" dxfId="24" priority="572" stopIfTrue="1">
      <formula>ISERR($B19)</formula>
    </cfRule>
  </conditionalFormatting>
  <conditionalFormatting sqref="H5 O5:P5 H8">
    <cfRule type="expression" dxfId="23" priority="461">
      <formula>$B$8</formula>
    </cfRule>
  </conditionalFormatting>
  <conditionalFormatting sqref="O7:O8 O6:P6">
    <cfRule type="expression" dxfId="22" priority="6">
      <formula>$B$8</formula>
    </cfRule>
  </conditionalFormatting>
  <conditionalFormatting sqref="O8">
    <cfRule type="containsText" dxfId="21" priority="4" operator="containsText" text="DESCARTADO">
      <formula>NOT(ISERROR(SEARCH("DESCARTADO",O8)))</formula>
    </cfRule>
    <cfRule type="expression" dxfId="20" priority="5" stopIfTrue="1">
      <formula>ISERR($B8)</formula>
    </cfRule>
    <cfRule type="expression" dxfId="19" priority="7">
      <formula>AND($B$8, OR($G8="GMAT",$G8="DESCRIÇÃO",$L8="QUANTIDADE",$L8="UNIDADE"), OR(COLUMN(O8)=8,COLUMN(O8)=13,COLUMN(O8)&gt;15), NOT(AND($L8="PREÇO REFERÊNCIA",COLUMN(O8)=13)), NOT(AND($G8="GMAT",COLUMN(O8)=8)), NOT(AND($O8="OBS",COLUMN(O8)&gt;15)) )</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7">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8"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workbookViewId="0">
      <selection activeCell="J6" sqref="J6"/>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0" t="s">
        <v>305</v>
      </c>
      <c r="F2" s="231"/>
      <c r="G2" s="231"/>
      <c r="H2" s="231"/>
      <c r="I2" s="231"/>
      <c r="J2" s="231"/>
      <c r="K2" s="231"/>
      <c r="L2" s="232"/>
    </row>
    <row r="3" spans="2:14" ht="21" x14ac:dyDescent="0.35">
      <c r="E3" s="233" t="str">
        <f>'MAPA DE PREÇOS'!H5</f>
        <v>Departamento Municipal de Habitação (DEMHAB)</v>
      </c>
      <c r="F3" s="234"/>
      <c r="G3" s="234"/>
      <c r="H3" s="234"/>
      <c r="I3" s="234"/>
      <c r="J3" s="234"/>
      <c r="K3" s="234"/>
      <c r="L3" s="23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1</v>
      </c>
      <c r="G8" s="145" t="str">
        <f>IF($B7="","",IF($C8=$C5,IF('BASE EDITAL'!$C$2="",INDEX('MAPA DE PREÇOS'!H:H,MATCH(EDITAL!B8,'MAPA DE PREÇOS'!B:B,0)+1),UPPER(INDEX('BASE EDITAL'!$C:$C,EDITAL!B8+1))),IF($C8=$C6,"Especificação do Objeto","")))</f>
        <v>Assessoria Técnica em Gestão Condominial</v>
      </c>
      <c r="H8" s="84" t="str">
        <f>IF($B7="","",IF($C8=$C5,INDEX('MAPA DE PREÇOS'!$M:$M,MATCH($B8,'MAPA DE PREÇOS'!$B:$B)-16),IF($C8=$C6,"Unidade","")))</f>
        <v>hora</v>
      </c>
      <c r="I8" s="84">
        <f>IF($B7="","",IF($C8=$C5,INDEX('MAPA DE PREÇOS'!$M:$M,MATCH($B8,'MAPA DE PREÇOS'!$B:$B)-17),IF($C8=$C6,"Quant.","")))</f>
        <v>240</v>
      </c>
      <c r="J8" s="60">
        <f>IF(AND(COUNTBLANK($B5:$B7)=2,$B7="",$B6="",MAX(C:C)&gt;1),"Total Estimado",IF($B7="","",IF($C8=$C5,INDEX('MAPA DE PREÇOS'!$M:$M,MATCH($B8,'MAPA DE PREÇOS'!$B:$B)-19),IF($C8=$C6,"Valor Unit. (R$)",IF(AND($C8&lt;&gt;$C7,$J7&lt;&gt;""),IF(MAX(C:C)=1,"Total Estimado","Subtotal"),"")))))</f>
        <v>87.48</v>
      </c>
      <c r="K8" s="75">
        <f>IFERROR(IF(AND(COUNTBLANK($B5:$B7)=2,$B7="",$B6="",MAX($C:$C)&gt;1),SUM($K$3:K7)/2,IF($B7="","",IF($C8=$C5,ROUND(J8*I8,2),IF($C8=$C6,"Total Item (R$)",IF(AND($C8&lt;&gt;$C7,$J7&lt;&gt;""),SUMIFS(K:K,$C:$C,C7,J:J,"&lt;&gt;Subtotal"),""))))),"")</f>
        <v>20995.200000000001</v>
      </c>
      <c r="L8" s="75" t="str">
        <f t="shared" si="1"/>
        <v/>
      </c>
      <c r="N8" s="137"/>
    </row>
    <row r="9" spans="2:14"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5"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20995.200000000001</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topLeftCell="J1" zoomScaleNormal="100" workbookViewId="0">
      <selection activeCell="V26" sqref="V26"/>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6" max="26" width="0" hidden="1" customWidth="1"/>
    <col min="27" max="27" width="14.85546875" hidden="1" customWidth="1"/>
    <col min="28" max="28" width="0" hidden="1" customWidth="1"/>
    <col min="29" max="29" width="14.85546875" hidden="1" customWidth="1"/>
    <col min="30" max="30" width="0" hidden="1" customWidth="1"/>
    <col min="31" max="31" width="14.85546875" hidden="1" customWidth="1"/>
    <col min="32" max="32" width="0" hidden="1" customWidth="1"/>
    <col min="33" max="33" width="14.85546875" hidden="1" customWidth="1"/>
    <col min="34" max="34" width="0" hidden="1" customWidth="1"/>
    <col min="35" max="35" width="14.85546875" hidden="1" customWidth="1"/>
    <col min="36" max="36" width="0" hidden="1" customWidth="1"/>
    <col min="37" max="37" width="14.85546875" hidden="1" customWidth="1"/>
  </cols>
  <sheetData>
    <row r="1" spans="2:37" x14ac:dyDescent="0.25">
      <c r="E1" s="77"/>
      <c r="F1" s="77"/>
      <c r="G1" s="78"/>
      <c r="H1" s="79"/>
      <c r="I1" s="79"/>
      <c r="J1" s="80"/>
      <c r="K1" s="76"/>
    </row>
    <row r="2" spans="2:37" ht="26.25" x14ac:dyDescent="0.4">
      <c r="E2" s="239" t="s">
        <v>305</v>
      </c>
      <c r="F2" s="240"/>
      <c r="G2" s="240"/>
      <c r="H2" s="240"/>
      <c r="I2" s="240"/>
      <c r="J2" s="240"/>
      <c r="K2" s="240"/>
      <c r="L2" s="241"/>
      <c r="M2" s="110"/>
    </row>
    <row r="3" spans="2:37" ht="21" x14ac:dyDescent="0.35">
      <c r="E3" s="233" t="str">
        <f>'MAPA DE PREÇOS'!H5</f>
        <v>Departamento Municipal de Habitação (DEMHAB)</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2" t="s">
        <v>358</v>
      </c>
      <c r="F5" s="243"/>
      <c r="G5" s="243"/>
      <c r="H5" s="243"/>
      <c r="I5" s="243"/>
      <c r="J5" s="243"/>
      <c r="K5" s="243"/>
      <c r="L5" s="244"/>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5" t="s">
        <v>354</v>
      </c>
      <c r="O7" s="246"/>
      <c r="P7" s="245" t="s">
        <v>364</v>
      </c>
      <c r="Q7" s="246"/>
      <c r="R7" s="245" t="s">
        <v>365</v>
      </c>
      <c r="S7" s="246"/>
      <c r="T7" s="245" t="s">
        <v>366</v>
      </c>
      <c r="U7" s="246"/>
      <c r="V7" s="245" t="s">
        <v>367</v>
      </c>
      <c r="W7" s="246"/>
      <c r="X7" s="245" t="s">
        <v>368</v>
      </c>
      <c r="Y7" s="246"/>
      <c r="Z7" s="245" t="s">
        <v>369</v>
      </c>
      <c r="AA7" s="246"/>
      <c r="AB7" s="245" t="s">
        <v>370</v>
      </c>
      <c r="AC7" s="246"/>
      <c r="AD7" s="245" t="s">
        <v>371</v>
      </c>
      <c r="AE7" s="246"/>
      <c r="AF7" s="245" t="s">
        <v>372</v>
      </c>
      <c r="AG7" s="246"/>
      <c r="AH7" s="245" t="s">
        <v>373</v>
      </c>
      <c r="AI7" s="246"/>
      <c r="AJ7" s="245" t="s">
        <v>374</v>
      </c>
      <c r="AK7" s="246"/>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1</v>
      </c>
      <c r="G8" s="83" t="str">
        <f>IF($B7="","",IF($C8=$C5,IF('BASE EDITAL'!$C$2="",INDEX('MAPA DE PREÇOS'!H:H,MATCH(EDITAL!B8,'MAPA DE PREÇOS'!B:B,0)+1),UPPER(INDEX('BASE EDITAL'!$C:$C,EDITAL!B8+1))),IF($C8=$C6,"Especificação do Objeto","")))</f>
        <v>Assessoria Técnica em Gestão Condominial</v>
      </c>
      <c r="H8" s="84" t="str">
        <f>IF($B7="","",IF($C8=$C5,INDEX('MAPA DE PREÇOS'!$M:$M,MATCH($B8,'MAPA DE PREÇOS'!$B:$B)-16),IF($C8=$C6,"Unidade","")))</f>
        <v>hora</v>
      </c>
      <c r="I8" s="84">
        <f>IF($B7="","",IF($C8=$C5,INDEX('MAPA DE PREÇOS'!$M:$M,MATCH($B8,'MAPA DE PREÇOS'!$B:$B)-17),IF($C8=$C6,"Quant.","")))</f>
        <v>240</v>
      </c>
      <c r="J8" s="60">
        <f>IF(J7="Total Mensal","Total Acumulado",IF($B7="","",IF($C8=$C5,INDEX('MAPA DE PREÇOS'!$M:$M,MATCH($B8,'MAPA DE PREÇOS'!$B:$B)-19),IF($C8=$C6,"Valor Unit. (R$)",IF(AND($C8&lt;&gt;$C7,$J7&lt;&gt;""),"Total Mensal","")))))</f>
        <v>87.48</v>
      </c>
      <c r="K8" s="75">
        <f>IF(J8="","",IF(J8="Total Mensal","-",IF(J8="Total Acumulado",SUM(K$7:K7),I8*J8)))</f>
        <v>20995.200000000001</v>
      </c>
      <c r="L8" s="287">
        <f>IF(J8="","",IF(J8="Total Mensal","-",IF(J8="Total Acumulado",SUM(L$7:L7),K8/SUMIF(J:J,"Total Acumulado",K:K))))</f>
        <v>1</v>
      </c>
      <c r="M8" s="108"/>
      <c r="N8" s="287">
        <v>0.1666</v>
      </c>
      <c r="O8" s="109">
        <f>IF($J8="","",IF($J8="Total Mensal",SUM(O$7:O7),IF($J8="Total Acumulado",SUM(O6:O$7)+M8,IFERROR(N8*$K8,0))))</f>
        <v>3497.8003200000003</v>
      </c>
      <c r="P8" s="287">
        <v>0.1666</v>
      </c>
      <c r="Q8" s="109">
        <f>IF($J8="","",IF($J8="Total Mensal",SUM(Q$7:Q7),IF($J8="Total Acumulado",SUM(Q6:Q$7)+O8,IFERROR(P8*$K8,0))))</f>
        <v>3497.8003200000003</v>
      </c>
      <c r="R8" s="287">
        <v>0.1666</v>
      </c>
      <c r="S8" s="109">
        <f>IF($J8="","",IF($J8="Total Mensal",SUM(S$7:S7),IF($J8="Total Acumulado",SUM(S6:S$7)+Q8,IFERROR(R8*$K8,0))))</f>
        <v>3497.8003200000003</v>
      </c>
      <c r="T8" s="287">
        <v>0.1666</v>
      </c>
      <c r="U8" s="109">
        <f>IF($J8="","",IF($J8="Total Mensal",SUM(U$7:U7),IF($J8="Total Acumulado",SUM(U6:U$7)+S8,IFERROR(T8*$K8,0))))</f>
        <v>3497.8003200000003</v>
      </c>
      <c r="V8" s="287">
        <v>0.1666</v>
      </c>
      <c r="W8" s="109">
        <f>IF($J8="","",IF($J8="Total Mensal",SUM(W$7:W7),IF($J8="Total Acumulado",SUM(W6:W$7)+U8,IFERROR(V8*$K8,0))))</f>
        <v>3497.8003200000003</v>
      </c>
      <c r="X8" s="287">
        <v>0.16700000000000001</v>
      </c>
      <c r="Y8" s="109">
        <f>IF($J8="","",IF($J8="Total Mensal",SUM(Y$7:Y7),IF($J8="Total Acumulado",SUM(Y6:Y$7)+W8,IFERROR(X8*$K8,0))))</f>
        <v>3506.1984000000002</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287" t="str">
        <f>IF(J9="","",IF(J9="Total Mensal","-",IF(J9="Total Acumulado",SUM(L$7:L8),K9/SUMIF(J:J,"Total Acumulado",K:K))))</f>
        <v>-</v>
      </c>
      <c r="M9" s="108"/>
      <c r="N9" s="287">
        <f>IF($J9="","",IF($J9="Total Mensal",SUM(O$7:O8)/VLOOKUP("Total Acumulado",$J:$K,2,FALSE),IF($J9="Total Acumulado",N8+L9+IF(L$7="% Item",-1,0),0%)))</f>
        <v>0.1666</v>
      </c>
      <c r="O9" s="109">
        <f>IF($J9="","",IF($J9="Total Mensal",SUM(O$7:O8),IF($J9="Total Acumulado",SUM(O7:O$7)+M9,IFERROR(N9*$K9,0))))</f>
        <v>3497.8003200000003</v>
      </c>
      <c r="P9" s="287">
        <f>IF($J9="","",IF($J9="Total Mensal",SUM(Q$7:Q8)/VLOOKUP("Total Acumulado",$J:$K,2,FALSE),IF($J9="Total Acumulado",P8+N9+IF(N$7="% Item",-1,0),0%)))</f>
        <v>0.1666</v>
      </c>
      <c r="Q9" s="109">
        <f>IF($J9="","",IF($J9="Total Mensal",SUM(Q$7:Q8),IF($J9="Total Acumulado",SUM(Q7:Q$7)+O9,IFERROR(P9*$K9,0))))</f>
        <v>3497.8003200000003</v>
      </c>
      <c r="R9" s="287">
        <f>IF($J9="","",IF($J9="Total Mensal",SUM(S$7:S8)/VLOOKUP("Total Acumulado",$J:$K,2,FALSE),IF($J9="Total Acumulado",R8+P9+IF(P$7="% Item",-1,0),0%)))</f>
        <v>0.1666</v>
      </c>
      <c r="S9" s="109">
        <f>IF($J9="","",IF($J9="Total Mensal",SUM(S$7:S8),IF($J9="Total Acumulado",SUM(S7:S$7)+Q9,IFERROR(R9*$K9,0))))</f>
        <v>3497.8003200000003</v>
      </c>
      <c r="T9" s="287">
        <f>IF($J9="","",IF($J9="Total Mensal",SUM(U$7:U8)/VLOOKUP("Total Acumulado",$J:$K,2,FALSE),IF($J9="Total Acumulado",T8+R9+IF(R$7="% Item",-1,0),0%)))</f>
        <v>0.1666</v>
      </c>
      <c r="U9" s="109">
        <f>IF($J9="","",IF($J9="Total Mensal",SUM(U$7:U8),IF($J9="Total Acumulado",SUM(U7:U$7)+S9,IFERROR(T9*$K9,0))))</f>
        <v>3497.8003200000003</v>
      </c>
      <c r="V9" s="287">
        <f>IF($J9="","",IF($J9="Total Mensal",SUM(W$7:W8)/VLOOKUP("Total Acumulado",$J:$K,2,FALSE),IF($J9="Total Acumulado",V8+T9+IF(T$7="% Item",-1,0),0%)))</f>
        <v>0.1666</v>
      </c>
      <c r="W9" s="109">
        <f>IF($J9="","",IF($J9="Total Mensal",SUM(W$7:W8),IF($J9="Total Acumulado",SUM(W7:W$7)+U9,IFERROR(V9*$K9,0))))</f>
        <v>3497.8003200000003</v>
      </c>
      <c r="X9" s="287">
        <f>IF($J9="","",IF($J9="Total Mensal",SUM(Y$7:Y8)/VLOOKUP("Total Acumulado",$J:$K,2,FALSE),IF($J9="Total Acumulado",X8+V9+IF(V$7="% Item",-1,0),0%)))</f>
        <v>0.16700000000000001</v>
      </c>
      <c r="Y9" s="109">
        <f>IF($J9="","",IF($J9="Total Mensal",SUM(Y$7:Y8),IF($J9="Total Acumulado",SUM(Y7:Y$7)+W9,IFERROR(X9*$K9,0))))</f>
        <v>3506.1984000000002</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20995.200000000001</v>
      </c>
      <c r="L10" s="287">
        <f>IF(J10="","",IF(J10="Total Mensal","-",IF(J10="Total Acumulado",SUM(L$7:L9),K10/SUMIF(J:J,"Total Acumulado",K:K))))</f>
        <v>1</v>
      </c>
      <c r="M10" s="108"/>
      <c r="N10" s="287">
        <f>IF($J10="","",IF($J10="Total Mensal",SUM(O$7:O9)/VLOOKUP("Total Acumulado",$J:$K,2,FALSE),IF($J10="Total Acumulado",N9+L10+IF(L$7="% Item",-1,0),0%)))</f>
        <v>0.16660000000000008</v>
      </c>
      <c r="O10" s="109">
        <f>IF($J10="","",IF($J10="Total Mensal",SUM(O$7:O9),IF($J10="Total Acumulado",SUM(O$7:O8)+M10,IFERROR(N10*$K10,0))))</f>
        <v>3497.8003200000003</v>
      </c>
      <c r="P10" s="287">
        <f>IF($J10="","",IF($J10="Total Mensal",SUM(Q$7:Q9)/VLOOKUP("Total Acumulado",$J:$K,2,FALSE),IF($J10="Total Acumulado",P9+N10+IF(N$7="% Item",-1,0),0%)))</f>
        <v>0.33320000000000005</v>
      </c>
      <c r="Q10" s="109">
        <f>IF($J10="","",IF($J10="Total Mensal",SUM(Q$7:Q9),IF($J10="Total Acumulado",SUM(Q$7:Q8)+O10,IFERROR(P10*$K10,0))))</f>
        <v>6995.6006400000006</v>
      </c>
      <c r="R10" s="287">
        <f>IF($J10="","",IF($J10="Total Mensal",SUM(S$7:S9)/VLOOKUP("Total Acumulado",$J:$K,2,FALSE),IF($J10="Total Acumulado",R9+P10+IF(P$7="% Item",-1,0),0%)))</f>
        <v>0.49980000000000002</v>
      </c>
      <c r="S10" s="109">
        <f>IF($J10="","",IF($J10="Total Mensal",SUM(S$7:S9),IF($J10="Total Acumulado",SUM(S$7:S8)+Q10,IFERROR(R10*$K10,0))))</f>
        <v>10493.400960000001</v>
      </c>
      <c r="T10" s="287">
        <f>IF($J10="","",IF($J10="Total Mensal",SUM(U$7:U9)/VLOOKUP("Total Acumulado",$J:$K,2,FALSE),IF($J10="Total Acumulado",T9+R10+IF(R$7="% Item",-1,0),0%)))</f>
        <v>0.66639999999999999</v>
      </c>
      <c r="U10" s="109">
        <f>IF($J10="","",IF($J10="Total Mensal",SUM(U$7:U9),IF($J10="Total Acumulado",SUM(U$7:U8)+S10,IFERROR(T10*$K10,0))))</f>
        <v>13991.201280000001</v>
      </c>
      <c r="V10" s="287">
        <f>IF($J10="","",IF($J10="Total Mensal",SUM(W$7:W9)/VLOOKUP("Total Acumulado",$J:$K,2,FALSE),IF($J10="Total Acumulado",V9+T10+IF(T$7="% Item",-1,0),0%)))</f>
        <v>0.83299999999999996</v>
      </c>
      <c r="W10" s="109">
        <f>IF($J10="","",IF($J10="Total Mensal",SUM(W$7:W9),IF($J10="Total Acumulado",SUM(W$7:W8)+U10,IFERROR(V10*$K10,0))))</f>
        <v>17489.001600000003</v>
      </c>
      <c r="X10" s="287">
        <f>IF($J10="","",IF($J10="Total Mensal",SUM(Y$7:Y9)/VLOOKUP("Total Acumulado",$J:$K,2,FALSE),IF($J10="Total Acumulado",X9+V10+IF(V$7="% Item",-1,0),0%)))</f>
        <v>1</v>
      </c>
      <c r="Y10" s="109">
        <f>IF($J10="","",IF($J10="Total Mensal",SUM(Y$7:Y9),IF($J10="Total Acumulado",SUM(Y$7:Y8)+W10,IFERROR(X10*$K10,0))))</f>
        <v>20995.200000000004</v>
      </c>
      <c r="Z10" s="112">
        <f>IF($J10="","",IF($J10="Total Mensal",SUM(AA$7:AA9)/VLOOKUP("Total Acumulado",$J:$K,2,FALSE),IF($J10="Total Acumulado",Z9+X10+IF(X$7="% Item",-1,0),0%)))</f>
        <v>1</v>
      </c>
      <c r="AA10" s="109">
        <f>IF($J10="","",IF($J10="Total Mensal",SUM(AA$7:AA9),IF($J10="Total Acumulado",SUM(AA$7:AA8)+Y10,IFERROR(Z10*$K10,0))))</f>
        <v>20995.200000000004</v>
      </c>
      <c r="AB10" s="112">
        <f>IF($J10="","",IF($J10="Total Mensal",SUM(AC$7:AC9)/VLOOKUP("Total Acumulado",$J:$K,2,FALSE),IF($J10="Total Acumulado",AB9+Z10+IF(Z$7="% Item",-1,0),0%)))</f>
        <v>1</v>
      </c>
      <c r="AC10" s="109">
        <f>IF($J10="","",IF($J10="Total Mensal",SUM(AC$7:AC9),IF($J10="Total Acumulado",SUM(AC$7:AC8)+AA10,IFERROR(AB10*$K10,0))))</f>
        <v>20995.200000000004</v>
      </c>
      <c r="AD10" s="112">
        <f>IF($J10="","",IF($J10="Total Mensal",SUM(AE$7:AE9)/VLOOKUP("Total Acumulado",$J:$K,2,FALSE),IF($J10="Total Acumulado",AD9+AB10+IF(AB$7="% Item",-1,0),0%)))</f>
        <v>1</v>
      </c>
      <c r="AE10" s="109">
        <f>IF($J10="","",IF($J10="Total Mensal",SUM(AE$7:AE9),IF($J10="Total Acumulado",SUM(AE$7:AE8)+AC10,IFERROR(AD10*$K10,0))))</f>
        <v>20995.200000000004</v>
      </c>
      <c r="AF10" s="112">
        <f>IF($J10="","",IF($J10="Total Mensal",SUM(AG$7:AG9)/VLOOKUP("Total Acumulado",$J:$K,2,FALSE),IF($J10="Total Acumulado",AF9+AD10+IF(AD$7="% Item",-1,0),0%)))</f>
        <v>1</v>
      </c>
      <c r="AG10" s="109">
        <f>IF($J10="","",IF($J10="Total Mensal",SUM(AG$7:AG9),IF($J10="Total Acumulado",SUM(AG$7:AG8)+AE10,IFERROR(AF10*$K10,0))))</f>
        <v>20995.200000000004</v>
      </c>
      <c r="AH10" s="112">
        <f>IF($J10="","",IF($J10="Total Mensal",SUM(AI$7:AI9)/VLOOKUP("Total Acumulado",$J:$K,2,FALSE),IF($J10="Total Acumulado",AH9+AF10+IF(AF$7="% Item",-1,0),0%)))</f>
        <v>1</v>
      </c>
      <c r="AI10" s="109">
        <f>IF($J10="","",IF($J10="Total Mensal",SUM(AI$7:AI9),IF($J10="Total Acumulado",SUM(AI$7:AI8)+AG10,IFERROR(AH10*$K10,0))))</f>
        <v>20995.200000000004</v>
      </c>
      <c r="AJ10" s="112">
        <f>IF($J10="","",IF($J10="Total Mensal",SUM(AK$7:AK9)/VLOOKUP("Total Acumulado",$J:$K,2,FALSE),IF($J10="Total Acumulado",AJ9+AH10+IF(AH$7="% Item",-1,0),0%)))</f>
        <v>1</v>
      </c>
      <c r="AK10" s="109">
        <f>IF($J10="","",IF($J10="Total Mensal",SUM(AK$7:AK9),IF($J10="Total Acumulado",SUM(AK$7:AK8)+AI10,IFERROR(AJ10*$K10,0))))</f>
        <v>20995.200000000004</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E6" sqref="E6"/>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1</v>
      </c>
      <c r="D6" s="42">
        <f>IFERROR(IF(C6=C5,IF(D5="","",D5+0.000000001),C6),"")</f>
        <v>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1</v>
      </c>
      <c r="I6" t="str">
        <f>IF(E6="","",INDEX('MAPA DE PREÇOS'!H:H,MATCH(ABC!E6,'MAPA DE PREÇOS'!B:B,0)+1))</f>
        <v>Assessoria Técnica em Gestão Condominial</v>
      </c>
      <c r="J6" s="41" t="str">
        <f>IFERROR(IF(E6="","",INDEX('MAPA DE PREÇOS'!M:M,3+MATCH(ABC!E6,'MAPA DE PREÇOS'!B:B,0))),"")</f>
        <v>hora</v>
      </c>
      <c r="K6" s="52">
        <f t="array" ref="K6">IFERROR(IF(E6="","",INDEX('MAPA DE PREÇOS'!M:M,2+MATCH(ABC!E6,'MAPA DE PREÇOS'!B:B,0))),"")</f>
        <v>240</v>
      </c>
      <c r="L6" s="53">
        <f t="array" ref="L6">IFERROR(IF(AND(E5&lt;&gt;"",E6=""),"TOTAL ESTIMADO",INDEX('MAPA DE PREÇOS'!M:M,0+MATCH(ABC!E6,'MAPA DE PREÇOS'!B:B,0))),"")</f>
        <v>87.48</v>
      </c>
      <c r="M6" s="54">
        <f>IFERROR(IF(AND(E5&lt;&gt;"",E6=""),SUM($M$5:M5),INDEX('MAPA DE PREÇOS'!M:M,19+MATCH(ABC!E6,'MAPA DE PREÇOS'!B:B,0))),"")</f>
        <v>20995.200000000001</v>
      </c>
      <c r="N6" s="90">
        <f t="shared" ref="N6:N37" si="1">IFERROR(VLOOKUP(E6,$B:$C,2),"")</f>
        <v>1</v>
      </c>
      <c r="O6" s="90">
        <f>N6</f>
        <v>1</v>
      </c>
      <c r="P6" s="54" t="str">
        <f>IF(O6="","",IF(OR(N6&gt;=$S$6,O6&lt;=$S$6),"A",IF(O6&lt;=SUM($S$6:$S$7),"B","C")))</f>
        <v>A</v>
      </c>
      <c r="R6" s="156" t="s">
        <v>310</v>
      </c>
      <c r="S6" s="157">
        <v>0.8</v>
      </c>
      <c r="T6" s="156">
        <f>COUNTIF($P$6:$P$107,$R6)</f>
        <v>1</v>
      </c>
      <c r="U6" s="158">
        <f>SUMIFS($M$6:$M$107,$P$6:$P$107,$R6)</f>
        <v>20995.200000000001</v>
      </c>
    </row>
    <row r="7" spans="1:21" x14ac:dyDescent="0.25">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20995.200000000001</v>
      </c>
      <c r="N7" s="90" t="str">
        <f t="shared" si="1"/>
        <v/>
      </c>
      <c r="O7" s="90" t="str">
        <f>IFERROR(N7+O6,"")</f>
        <v/>
      </c>
      <c r="P7" s="54" t="str">
        <f t="shared" ref="P7:P70" si="3">IF(O7="","",IF(OR(N7&gt;=$S$6,O7&lt;=$S$6),"A",IF(O7&lt;=SUM($S$6:$S$7),"B","C")))</f>
        <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3" t="s">
        <v>312</v>
      </c>
      <c r="S8" s="154">
        <v>0.05</v>
      </c>
      <c r="T8" s="153">
        <f>COUNTIF($P$6:$P$107,$R8)</f>
        <v>0</v>
      </c>
      <c r="U8" s="155">
        <f>SUMIFS($M$6:$M$107,$P$6:$P$107,$R8)</f>
        <v>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9" t="s">
        <v>35</v>
      </c>
      <c r="C2" s="270"/>
      <c r="D2" s="271"/>
    </row>
    <row r="3" spans="2:4" ht="78" customHeight="1" x14ac:dyDescent="0.2">
      <c r="B3" s="272" t="s">
        <v>384</v>
      </c>
      <c r="C3" s="273"/>
      <c r="D3" s="274"/>
    </row>
    <row r="4" spans="2:4" s="32" customFormat="1" ht="32.1" customHeight="1" x14ac:dyDescent="0.25">
      <c r="B4" s="275" t="s">
        <v>385</v>
      </c>
      <c r="C4" s="275"/>
      <c r="D4" s="275"/>
    </row>
    <row r="5" spans="2:4" ht="61.5" customHeight="1" x14ac:dyDescent="0.2">
      <c r="B5" s="266" t="s">
        <v>386</v>
      </c>
      <c r="C5" s="267"/>
      <c r="D5" s="268"/>
    </row>
    <row r="6" spans="2:4" s="33" customFormat="1" ht="32.1" customHeight="1" x14ac:dyDescent="0.25">
      <c r="B6" s="275" t="s">
        <v>387</v>
      </c>
      <c r="C6" s="275"/>
      <c r="D6" s="275"/>
    </row>
    <row r="7" spans="2:4" ht="61.5" customHeight="1" x14ac:dyDescent="0.2">
      <c r="B7" s="266" t="s">
        <v>388</v>
      </c>
      <c r="C7" s="267"/>
      <c r="D7" s="268"/>
    </row>
    <row r="8" spans="2:4" ht="21.6" customHeight="1" x14ac:dyDescent="0.2">
      <c r="B8" s="253" t="s">
        <v>389</v>
      </c>
      <c r="C8" s="254"/>
      <c r="D8" s="255"/>
    </row>
    <row r="9" spans="2:4" ht="14.25" x14ac:dyDescent="0.2">
      <c r="B9" s="256"/>
      <c r="C9" s="257"/>
      <c r="D9" s="258"/>
    </row>
    <row r="10" spans="2:4" ht="14.25" x14ac:dyDescent="0.2">
      <c r="B10" s="256"/>
      <c r="C10" s="257"/>
      <c r="D10" s="258"/>
    </row>
    <row r="11" spans="2:4" ht="14.25" x14ac:dyDescent="0.2">
      <c r="B11" s="256"/>
      <c r="C11" s="257"/>
      <c r="D11" s="258"/>
    </row>
    <row r="12" spans="2:4" ht="14.25" x14ac:dyDescent="0.2">
      <c r="B12" s="256"/>
      <c r="C12" s="257"/>
      <c r="D12" s="258"/>
    </row>
    <row r="13" spans="2:4" ht="61.5" customHeight="1" x14ac:dyDescent="0.2">
      <c r="B13" s="256"/>
      <c r="C13" s="257"/>
      <c r="D13" s="258"/>
    </row>
    <row r="14" spans="2:4" ht="61.5" customHeight="1" x14ac:dyDescent="0.2">
      <c r="B14" s="256"/>
      <c r="C14" s="257"/>
      <c r="D14" s="258"/>
    </row>
    <row r="15" spans="2:4" ht="61.5" customHeight="1" x14ac:dyDescent="0.2">
      <c r="B15" s="256"/>
      <c r="C15" s="257"/>
      <c r="D15" s="258"/>
    </row>
    <row r="16" spans="2:4" ht="61.5" customHeight="1" x14ac:dyDescent="0.2">
      <c r="B16" s="256"/>
      <c r="C16" s="257"/>
      <c r="D16" s="258"/>
    </row>
    <row r="17" spans="2:4" ht="61.5" customHeight="1" x14ac:dyDescent="0.2">
      <c r="B17" s="256"/>
      <c r="C17" s="257"/>
      <c r="D17" s="258"/>
    </row>
    <row r="18" spans="2:4" ht="61.5" customHeight="1" x14ac:dyDescent="0.2">
      <c r="B18" s="256"/>
      <c r="C18" s="257"/>
      <c r="D18" s="258"/>
    </row>
    <row r="19" spans="2:4" ht="15" customHeight="1" x14ac:dyDescent="0.2">
      <c r="B19" s="256"/>
      <c r="C19" s="257"/>
      <c r="D19" s="258"/>
    </row>
    <row r="20" spans="2:4" ht="15" customHeight="1" x14ac:dyDescent="0.2">
      <c r="B20" s="256"/>
      <c r="C20" s="257"/>
      <c r="D20" s="258"/>
    </row>
    <row r="21" spans="2:4" ht="15" customHeight="1" x14ac:dyDescent="0.2">
      <c r="B21" s="256"/>
      <c r="C21" s="257"/>
      <c r="D21" s="258"/>
    </row>
    <row r="22" spans="2:4" ht="15" customHeight="1" x14ac:dyDescent="0.2">
      <c r="B22" s="256"/>
      <c r="C22" s="257"/>
      <c r="D22" s="258"/>
    </row>
    <row r="23" spans="2:4" ht="15" customHeight="1" x14ac:dyDescent="0.2">
      <c r="B23" s="256"/>
      <c r="C23" s="257"/>
      <c r="D23" s="258"/>
    </row>
    <row r="24" spans="2:4" ht="15" customHeight="1" x14ac:dyDescent="0.2">
      <c r="B24" s="256"/>
      <c r="C24" s="257"/>
      <c r="D24" s="258"/>
    </row>
    <row r="25" spans="2:4" ht="15" customHeight="1" x14ac:dyDescent="0.2">
      <c r="B25" s="256"/>
      <c r="C25" s="257"/>
      <c r="D25" s="258"/>
    </row>
    <row r="26" spans="2:4" ht="15" customHeight="1" x14ac:dyDescent="0.2">
      <c r="B26" s="256"/>
      <c r="C26" s="257"/>
      <c r="D26" s="258"/>
    </row>
    <row r="27" spans="2:4" ht="15" customHeight="1" x14ac:dyDescent="0.2">
      <c r="B27" s="256"/>
      <c r="C27" s="257"/>
      <c r="D27" s="258"/>
    </row>
    <row r="28" spans="2:4" ht="15" customHeight="1" x14ac:dyDescent="0.2">
      <c r="B28" s="256"/>
      <c r="C28" s="257"/>
      <c r="D28" s="258"/>
    </row>
    <row r="29" spans="2:4" ht="15" customHeight="1" x14ac:dyDescent="0.2">
      <c r="B29" s="256"/>
      <c r="C29" s="257"/>
      <c r="D29" s="258"/>
    </row>
    <row r="30" spans="2:4" ht="15" customHeight="1" x14ac:dyDescent="0.2">
      <c r="B30" s="256"/>
      <c r="C30" s="257"/>
      <c r="D30" s="258"/>
    </row>
    <row r="31" spans="2:4" ht="15" customHeight="1" x14ac:dyDescent="0.2">
      <c r="B31" s="256"/>
      <c r="C31" s="257"/>
      <c r="D31" s="258"/>
    </row>
    <row r="32" spans="2:4" ht="15" customHeight="1" x14ac:dyDescent="0.2">
      <c r="B32" s="256"/>
      <c r="C32" s="257"/>
      <c r="D32" s="258"/>
    </row>
    <row r="33" spans="2:4" ht="15" customHeight="1" x14ac:dyDescent="0.2">
      <c r="B33" s="256"/>
      <c r="C33" s="257"/>
      <c r="D33" s="258"/>
    </row>
    <row r="34" spans="2:4" ht="15" customHeight="1" x14ac:dyDescent="0.2">
      <c r="B34" s="256"/>
      <c r="C34" s="257"/>
      <c r="D34" s="258"/>
    </row>
    <row r="35" spans="2:4" ht="15" customHeight="1" x14ac:dyDescent="0.2">
      <c r="B35" s="256"/>
      <c r="C35" s="257"/>
      <c r="D35" s="258"/>
    </row>
    <row r="36" spans="2:4" ht="15" customHeight="1" x14ac:dyDescent="0.2">
      <c r="B36" s="256"/>
      <c r="C36" s="257"/>
      <c r="D36" s="258"/>
    </row>
    <row r="37" spans="2:4" ht="15" customHeight="1" x14ac:dyDescent="0.2">
      <c r="B37" s="256"/>
      <c r="C37" s="257"/>
      <c r="D37" s="258"/>
    </row>
    <row r="38" spans="2:4" s="34" customFormat="1" ht="32.450000000000003" customHeight="1" x14ac:dyDescent="0.2">
      <c r="B38" s="259"/>
      <c r="C38" s="260"/>
      <c r="D38" s="261"/>
    </row>
    <row r="39" spans="2:4" s="32" customFormat="1" ht="32.1" customHeight="1" x14ac:dyDescent="0.25">
      <c r="B39" s="262" t="s">
        <v>390</v>
      </c>
      <c r="C39" s="263"/>
      <c r="D39" s="264"/>
    </row>
    <row r="40" spans="2:4" s="164" customFormat="1" ht="64.900000000000006" customHeight="1" x14ac:dyDescent="0.25">
      <c r="B40" s="265" t="s">
        <v>391</v>
      </c>
      <c r="C40" s="265"/>
      <c r="D40" s="265"/>
    </row>
    <row r="41" spans="2:4" s="164" customFormat="1" ht="64.900000000000006" customHeight="1" x14ac:dyDescent="0.25">
      <c r="B41" s="265"/>
      <c r="C41" s="265"/>
      <c r="D41" s="265"/>
    </row>
    <row r="42" spans="2:4" s="164" customFormat="1" ht="64.900000000000006" customHeight="1" x14ac:dyDescent="0.25">
      <c r="B42" s="265"/>
      <c r="C42" s="265"/>
      <c r="D42" s="265"/>
    </row>
    <row r="43" spans="2:4" s="164" customFormat="1" ht="64.900000000000006" customHeight="1" x14ac:dyDescent="0.25">
      <c r="B43" s="265"/>
      <c r="C43" s="265"/>
      <c r="D43" s="265"/>
    </row>
    <row r="44" spans="2:4" s="164" customFormat="1" ht="64.900000000000006" customHeight="1" x14ac:dyDescent="0.25">
      <c r="B44" s="265"/>
      <c r="C44" s="265"/>
      <c r="D44" s="265"/>
    </row>
    <row r="45" spans="2:4" s="164" customFormat="1" ht="112.15" customHeight="1" x14ac:dyDescent="0.25">
      <c r="B45" s="265"/>
      <c r="C45" s="265"/>
      <c r="D45" s="265"/>
    </row>
    <row r="46" spans="2:4" s="33" customFormat="1" ht="32.1" customHeight="1" x14ac:dyDescent="0.25">
      <c r="B46" s="269" t="s">
        <v>392</v>
      </c>
      <c r="C46" s="270"/>
      <c r="D46" s="271"/>
    </row>
    <row r="47" spans="2:4" ht="140.44999999999999" customHeight="1" x14ac:dyDescent="0.2">
      <c r="B47" s="276" t="s">
        <v>393</v>
      </c>
      <c r="C47" s="277"/>
      <c r="D47" s="278"/>
    </row>
    <row r="48" spans="2:4" s="33" customFormat="1" ht="32.1" customHeight="1" x14ac:dyDescent="0.25">
      <c r="B48" s="275" t="s">
        <v>394</v>
      </c>
      <c r="C48" s="275"/>
      <c r="D48" s="275"/>
    </row>
    <row r="49" spans="2:4" ht="14.25" x14ac:dyDescent="0.2">
      <c r="B49" s="276" t="s">
        <v>395</v>
      </c>
      <c r="C49" s="277"/>
      <c r="D49" s="278"/>
    </row>
    <row r="50" spans="2:4" ht="14.25" x14ac:dyDescent="0.2">
      <c r="B50" s="279"/>
      <c r="C50" s="280"/>
      <c r="D50" s="281"/>
    </row>
    <row r="51" spans="2:4" ht="14.25" x14ac:dyDescent="0.2">
      <c r="B51" s="279"/>
      <c r="C51" s="280"/>
      <c r="D51" s="281"/>
    </row>
    <row r="52" spans="2:4" ht="14.25" x14ac:dyDescent="0.2">
      <c r="B52" s="279"/>
      <c r="C52" s="280"/>
      <c r="D52" s="281"/>
    </row>
    <row r="53" spans="2:4" ht="14.25" x14ac:dyDescent="0.2">
      <c r="B53" s="279"/>
      <c r="C53" s="280"/>
      <c r="D53" s="281"/>
    </row>
    <row r="54" spans="2:4" ht="14.25" x14ac:dyDescent="0.2">
      <c r="B54" s="279"/>
      <c r="C54" s="280"/>
      <c r="D54" s="281"/>
    </row>
    <row r="55" spans="2:4" ht="14.25" x14ac:dyDescent="0.2">
      <c r="B55" s="279"/>
      <c r="C55" s="280"/>
      <c r="D55" s="281"/>
    </row>
    <row r="56" spans="2:4" ht="14.25" x14ac:dyDescent="0.2">
      <c r="B56" s="279"/>
      <c r="C56" s="280"/>
      <c r="D56" s="281"/>
    </row>
    <row r="57" spans="2:4" ht="14.25" x14ac:dyDescent="0.2">
      <c r="B57" s="282"/>
      <c r="C57" s="283"/>
      <c r="D57" s="284"/>
    </row>
    <row r="58" spans="2:4" s="33" customFormat="1" ht="32.1" customHeight="1" x14ac:dyDescent="0.25">
      <c r="B58" s="275" t="s">
        <v>396</v>
      </c>
      <c r="C58" s="275"/>
      <c r="D58" s="275"/>
    </row>
    <row r="59" spans="2:4" ht="14.25" x14ac:dyDescent="0.2">
      <c r="B59" s="276" t="s">
        <v>36</v>
      </c>
      <c r="C59" s="277"/>
      <c r="D59" s="278"/>
    </row>
    <row r="60" spans="2:4" ht="14.25" x14ac:dyDescent="0.2">
      <c r="B60" s="279"/>
      <c r="C60" s="280"/>
      <c r="D60" s="281"/>
    </row>
    <row r="61" spans="2:4" ht="14.25" x14ac:dyDescent="0.2">
      <c r="B61" s="279"/>
      <c r="C61" s="280"/>
      <c r="D61" s="281"/>
    </row>
    <row r="62" spans="2:4" ht="14.25" x14ac:dyDescent="0.2">
      <c r="B62" s="279"/>
      <c r="C62" s="280"/>
      <c r="D62" s="281"/>
    </row>
    <row r="63" spans="2:4" ht="14.25" x14ac:dyDescent="0.2">
      <c r="B63" s="279"/>
      <c r="C63" s="280"/>
      <c r="D63" s="281"/>
    </row>
    <row r="64" spans="2:4" ht="14.25" x14ac:dyDescent="0.2">
      <c r="B64" s="279"/>
      <c r="C64" s="280"/>
      <c r="D64" s="281"/>
    </row>
    <row r="65" spans="2:4" ht="14.25" x14ac:dyDescent="0.2">
      <c r="B65" s="282"/>
      <c r="C65" s="283"/>
      <c r="D65" s="284"/>
    </row>
    <row r="66" spans="2:4" s="33" customFormat="1" ht="32.1" customHeight="1" x14ac:dyDescent="0.25">
      <c r="B66" s="275" t="s">
        <v>397</v>
      </c>
      <c r="C66" s="275"/>
      <c r="D66" s="275"/>
    </row>
    <row r="67" spans="2:4" ht="14.25" x14ac:dyDescent="0.2">
      <c r="B67" s="276" t="s">
        <v>37</v>
      </c>
      <c r="C67" s="277"/>
      <c r="D67" s="278"/>
    </row>
    <row r="68" spans="2:4" ht="14.25" x14ac:dyDescent="0.2">
      <c r="B68" s="279"/>
      <c r="C68" s="280"/>
      <c r="D68" s="281"/>
    </row>
    <row r="69" spans="2:4" ht="14.25" x14ac:dyDescent="0.2">
      <c r="B69" s="279"/>
      <c r="C69" s="280"/>
      <c r="D69" s="281"/>
    </row>
    <row r="70" spans="2:4" ht="14.25" x14ac:dyDescent="0.2">
      <c r="B70" s="282"/>
      <c r="C70" s="283"/>
      <c r="D70" s="284"/>
    </row>
    <row r="71" spans="2:4" s="33" customFormat="1" ht="32.1" customHeight="1" x14ac:dyDescent="0.25">
      <c r="B71" s="275" t="s">
        <v>398</v>
      </c>
      <c r="C71" s="275"/>
      <c r="D71" s="275"/>
    </row>
    <row r="72" spans="2:4" ht="14.25" x14ac:dyDescent="0.2">
      <c r="B72" s="276" t="s">
        <v>34</v>
      </c>
      <c r="C72" s="277"/>
      <c r="D72" s="278"/>
    </row>
    <row r="73" spans="2:4" ht="14.25" x14ac:dyDescent="0.2">
      <c r="B73" s="279"/>
      <c r="C73" s="280"/>
      <c r="D73" s="281"/>
    </row>
    <row r="74" spans="2:4" ht="14.25" x14ac:dyDescent="0.2">
      <c r="B74" s="279"/>
      <c r="C74" s="280"/>
      <c r="D74" s="281"/>
    </row>
    <row r="75" spans="2:4" ht="14.25" x14ac:dyDescent="0.2">
      <c r="B75" s="282"/>
      <c r="C75" s="283"/>
      <c r="D75" s="284"/>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15"/>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15"/>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15"/>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15"/>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15"/>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15"/>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15"/>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15"/>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15"/>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0" t="s">
        <v>305</v>
      </c>
      <c r="F13" s="231"/>
      <c r="G13" s="231"/>
      <c r="H13" s="231"/>
      <c r="I13" s="231"/>
      <c r="J13" s="231"/>
      <c r="K13" s="285"/>
      <c r="L13" s="285"/>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60" zoomScaleNormal="100" workbookViewId="0">
      <selection activeCell="A392" sqref="A392"/>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2026-07-20T18:42:09Z</dcterms:modified>
</cp:coreProperties>
</file>