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28920" yWindow="-90" windowWidth="29040" windowHeight="15720" tabRatio="668"/>
  </bookViews>
  <sheets>
    <sheet name="POA dia Supervisor 40h" sheetId="7" r:id="rId1"/>
    <sheet name="POA dia 12h" sheetId="8" r:id="rId2"/>
    <sheet name="POA 12x36 dia" sheetId="9" r:id="rId3"/>
    <sheet name="POA 12x36 noite" sheetId="2" r:id="rId4"/>
    <sheet name="Esteio 12h dia" sheetId="10" r:id="rId5"/>
    <sheet name="Esteio 12x36 noite" sheetId="12" r:id="rId6"/>
    <sheet name="Eldorado 12x36 dia" sheetId="1" r:id="rId7"/>
    <sheet name="Eldorado 12x36 noite" sheetId="11" r:id="rId8"/>
    <sheet name="Resumo" sheetId="6" r:id="rId9"/>
  </sheets>
  <externalReferences>
    <externalReference r:id="rId10"/>
    <externalReference r:id="rId11"/>
  </externalReferences>
  <definedNames>
    <definedName name="_xlnm.Print_Area" localSheetId="6">'Eldorado 12x36 dia'!$A$1:$I$194</definedName>
    <definedName name="_xlnm.Print_Area" localSheetId="7">'Eldorado 12x36 noite'!$A$1:$I$194</definedName>
    <definedName name="_xlnm.Print_Area" localSheetId="4">'Esteio 12h dia'!$A$1:$I$194</definedName>
    <definedName name="_xlnm.Print_Area" localSheetId="5">'Esteio 12x36 noite'!$A$1:$I$194</definedName>
    <definedName name="_xlnm.Print_Area" localSheetId="2">'POA 12x36 dia'!$A$1:$I$194</definedName>
    <definedName name="_xlnm.Print_Area" localSheetId="3">'POA 12x36 noite'!$A$1:$I$194</definedName>
    <definedName name="_xlnm.Print_Area" localSheetId="1">'POA dia 12h'!$A$1:$I$194</definedName>
    <definedName name="_xlnm.Print_Area" localSheetId="0">'POA dia Supervisor 40h'!$A$1:$I$194</definedName>
    <definedName name="Auxiliar" localSheetId="7">#REF!</definedName>
    <definedName name="Auxiliar" localSheetId="5">#REF!</definedName>
    <definedName name="Auxiliar" localSheetId="3">#REF!</definedName>
    <definedName name="Auxiliar" localSheetId="8">#REF!</definedName>
    <definedName name="Auxiliar">#REF!</definedName>
    <definedName name="CUSTO_VALE_TRANSPORTE" localSheetId="7">#REF!</definedName>
    <definedName name="CUSTO_VALE_TRANSPORTE" localSheetId="5">#REF!</definedName>
    <definedName name="CUSTO_VALE_TRANSPORTE" localSheetId="3">#REF!</definedName>
    <definedName name="CUSTO_VALE_TRANSPORTE">#REF!</definedName>
    <definedName name="ecwece4c" localSheetId="7">#REF!</definedName>
    <definedName name="ecwece4c" localSheetId="5">#REF!</definedName>
    <definedName name="ecwece4c" localSheetId="3">#REF!</definedName>
    <definedName name="ecwece4c">#REF!</definedName>
    <definedName name="MOMB4">'[1]SERVENTE MANUTENCAO'!$I$144</definedName>
    <definedName name="MONA1" localSheetId="7">#REF!</definedName>
    <definedName name="MONA1" localSheetId="5">#REF!</definedName>
    <definedName name="MONA1" localSheetId="3">#REF!</definedName>
    <definedName name="MONA1" localSheetId="8">#REF!</definedName>
    <definedName name="MONA1">#REF!</definedName>
    <definedName name="MONA2" localSheetId="7">#REF!</definedName>
    <definedName name="MONA2" localSheetId="5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7">#REF!</definedName>
    <definedName name="MONA5" localSheetId="5">#REF!</definedName>
    <definedName name="MONA5" localSheetId="3">#REF!</definedName>
    <definedName name="MONA5" localSheetId="8">#REF!</definedName>
    <definedName name="MONA5">#REF!</definedName>
    <definedName name="MONA6" localSheetId="7">#REF!</definedName>
    <definedName name="MONA6" localSheetId="5">#REF!</definedName>
    <definedName name="MONA6" localSheetId="3">#REF!</definedName>
    <definedName name="MONA6">#REF!</definedName>
    <definedName name="MONA7" localSheetId="7">#REF!</definedName>
    <definedName name="MONA7" localSheetId="5">#REF!</definedName>
    <definedName name="MONA7" localSheetId="3">#REF!</definedName>
    <definedName name="MONA7">#REF!</definedName>
    <definedName name="MONA8">[2]MECANICO_REFRIGERACAO!$I$138</definedName>
    <definedName name="MONB1" localSheetId="7">#REF!</definedName>
    <definedName name="MONB1" localSheetId="5">#REF!</definedName>
    <definedName name="MONB1" localSheetId="3">#REF!</definedName>
    <definedName name="MONB1" localSheetId="8">#REF!</definedName>
    <definedName name="MONB1">#REF!</definedName>
    <definedName name="MONB2" localSheetId="7">#REF!</definedName>
    <definedName name="MONB2" localSheetId="5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7">#REF!</definedName>
    <definedName name="MONB5" localSheetId="5">#REF!</definedName>
    <definedName name="MONB5" localSheetId="3">#REF!</definedName>
    <definedName name="MONB5" localSheetId="8">#REF!</definedName>
    <definedName name="MONB5">#REF!</definedName>
    <definedName name="MONB6" localSheetId="7">#REF!</definedName>
    <definedName name="MONB6" localSheetId="5">#REF!</definedName>
    <definedName name="MONB6" localSheetId="3">#REF!</definedName>
    <definedName name="MONB6">#REF!</definedName>
    <definedName name="MONB7" localSheetId="7">#REF!</definedName>
    <definedName name="MONB7" localSheetId="5">#REF!</definedName>
    <definedName name="MONB7" localSheetId="3">#REF!</definedName>
    <definedName name="MONB7">#REF!</definedName>
    <definedName name="MONB8">[2]MECANICO_REFRIGERACAO!$I$144</definedName>
    <definedName name="MONC1" localSheetId="7">#REF!</definedName>
    <definedName name="MONC1" localSheetId="5">#REF!</definedName>
    <definedName name="MONC1" localSheetId="3">#REF!</definedName>
    <definedName name="MONC1" localSheetId="8">#REF!</definedName>
    <definedName name="MONC1">#REF!</definedName>
    <definedName name="MONC2" localSheetId="7">#REF!</definedName>
    <definedName name="MONC2" localSheetId="5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7">#REF!</definedName>
    <definedName name="MONC5" localSheetId="5">#REF!</definedName>
    <definedName name="MONC5" localSheetId="3">#REF!</definedName>
    <definedName name="MONC5" localSheetId="8">#REF!</definedName>
    <definedName name="MONC5">#REF!</definedName>
    <definedName name="MONC6" localSheetId="7">#REF!</definedName>
    <definedName name="MONC6" localSheetId="5">#REF!</definedName>
    <definedName name="MONC6" localSheetId="3">#REF!</definedName>
    <definedName name="MONC6">#REF!</definedName>
    <definedName name="MONC7" localSheetId="7">#REF!</definedName>
    <definedName name="MONC7" localSheetId="5">#REF!</definedName>
    <definedName name="MONC7" localSheetId="3">#REF!</definedName>
    <definedName name="MONC7">#REF!</definedName>
    <definedName name="MONC8">[2]MECANICO_REFRIGERACAO!$I$148</definedName>
    <definedName name="mont" localSheetId="7">#REF!</definedName>
    <definedName name="mont" localSheetId="5">#REF!</definedName>
    <definedName name="mont" localSheetId="3">#REF!</definedName>
    <definedName name="mont" localSheetId="8">#REF!</definedName>
    <definedName name="mont">#REF!</definedName>
    <definedName name="MONTANTEA" localSheetId="7">#REF!</definedName>
    <definedName name="MONTANTEA" localSheetId="5">#REF!</definedName>
    <definedName name="MONTANTEA" localSheetId="3">#REF!</definedName>
    <definedName name="MONTANTEA">#REF!</definedName>
    <definedName name="MONTANTEA1" localSheetId="7">#REF!</definedName>
    <definedName name="MONTANTEA1" localSheetId="5">#REF!</definedName>
    <definedName name="MONTANTEA1" localSheetId="3">#REF!</definedName>
    <definedName name="MONTANTEA1">#REF!</definedName>
    <definedName name="MONTANTEA2" localSheetId="7">#REF!</definedName>
    <definedName name="MONTANTEA2" localSheetId="5">#REF!</definedName>
    <definedName name="MONTANTEA2" localSheetId="3">#REF!</definedName>
    <definedName name="MONTANTEA2">#REF!</definedName>
    <definedName name="MONTANTEB" localSheetId="7">#REF!</definedName>
    <definedName name="MONTANTEB" localSheetId="5">#REF!</definedName>
    <definedName name="MONTANTEB" localSheetId="3">#REF!</definedName>
    <definedName name="MONTANTEB">#REF!</definedName>
    <definedName name="MONTANTEB1" localSheetId="7">#REF!</definedName>
    <definedName name="MONTANTEB1" localSheetId="5">#REF!</definedName>
    <definedName name="MONTANTEB1" localSheetId="3">#REF!</definedName>
    <definedName name="MONTANTEB1">#REF!</definedName>
    <definedName name="MONTANTEB2" localSheetId="7">#REF!</definedName>
    <definedName name="MONTANTEB2" localSheetId="5">#REF!</definedName>
    <definedName name="MONTANTEB2" localSheetId="3">#REF!</definedName>
    <definedName name="MONTANTEB2">#REF!</definedName>
    <definedName name="MONTANTEC" localSheetId="7">#REF!</definedName>
    <definedName name="MONTANTEC" localSheetId="5">#REF!</definedName>
    <definedName name="MONTANTEC" localSheetId="3">#REF!</definedName>
    <definedName name="MONTANTEC">#REF!</definedName>
    <definedName name="MONTANTEC1" localSheetId="7">#REF!</definedName>
    <definedName name="MONTANTEC1" localSheetId="5">#REF!</definedName>
    <definedName name="MONTANTEC1" localSheetId="3">#REF!</definedName>
    <definedName name="MONTANTEC1">#REF!</definedName>
    <definedName name="MONTANTEC2" localSheetId="7">#REF!</definedName>
    <definedName name="MONTANTEC2" localSheetId="5">#REF!</definedName>
    <definedName name="MONTANTEC2" localSheetId="3">#REF!</definedName>
    <definedName name="MONTANTEC2">#REF!</definedName>
    <definedName name="ok" localSheetId="7">#REF!</definedName>
    <definedName name="ok" localSheetId="5">#REF!</definedName>
    <definedName name="ok" localSheetId="3">#REF!</definedName>
    <definedName name="ok">#REF!</definedName>
    <definedName name="REMUNERACAO1" localSheetId="7">#REF!</definedName>
    <definedName name="REMUNERACAO1" localSheetId="5">#REF!</definedName>
    <definedName name="REMUNERACAO1" localSheetId="3">#REF!</definedName>
    <definedName name="REMUNERACAO1">#REF!</definedName>
    <definedName name="REMUNERACAO2" localSheetId="7">#REF!</definedName>
    <definedName name="REMUNERACAO2" localSheetId="5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7">#REF!</definedName>
    <definedName name="REMUNERACAO5" localSheetId="5">#REF!</definedName>
    <definedName name="REMUNERACAO5" localSheetId="3">#REF!</definedName>
    <definedName name="REMUNERACAO5" localSheetId="8">#REF!</definedName>
    <definedName name="REMUNERACAO5">#REF!</definedName>
    <definedName name="REMUNERACAO6" localSheetId="7">#REF!</definedName>
    <definedName name="REMUNERACAO6" localSheetId="5">#REF!</definedName>
    <definedName name="REMUNERACAO6" localSheetId="3">#REF!</definedName>
    <definedName name="REMUNERACAO6">#REF!</definedName>
    <definedName name="REMUNERACAO7" localSheetId="7">#REF!</definedName>
    <definedName name="REMUNERACAO7" localSheetId="5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7">#REF!</definedName>
    <definedName name="TOTAL_MONT_A" localSheetId="5">#REF!</definedName>
    <definedName name="TOTAL_MONT_A" localSheetId="3">#REF!</definedName>
    <definedName name="TOTAL_MONT_A" localSheetId="8">#REF!</definedName>
    <definedName name="TOTAL_MONT_A">#REF!</definedName>
    <definedName name="TOTAL1" localSheetId="7">#REF!</definedName>
    <definedName name="TOTAL1" localSheetId="5">#REF!</definedName>
    <definedName name="TOTAL1" localSheetId="3">#REF!</definedName>
    <definedName name="TOTAL1">#REF!</definedName>
    <definedName name="TOTAL2" localSheetId="7">#REF!</definedName>
    <definedName name="TOTAL2" localSheetId="5">#REF!</definedName>
    <definedName name="TOTAL2" localSheetId="3">#REF!</definedName>
    <definedName name="TOTAL2">#REF!</definedName>
    <definedName name="VALE_TRANSPORTE" localSheetId="7">#REF!</definedName>
    <definedName name="VALE_TRANSPORTE" localSheetId="5">#REF!</definedName>
    <definedName name="VALE_TRANSPORTE" localSheetId="3">#REF!</definedName>
    <definedName name="VALE_TRANSPORTE">#REF!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1" i="6" l="1"/>
  <c r="I10" i="6"/>
  <c r="I9" i="6"/>
  <c r="I8" i="6"/>
  <c r="I7" i="6"/>
  <c r="I6" i="6"/>
  <c r="I5" i="6"/>
  <c r="I4" i="6"/>
  <c r="I3" i="6"/>
  <c r="I2" i="6"/>
  <c r="G11" i="6"/>
  <c r="G10" i="6"/>
  <c r="G9" i="6"/>
  <c r="G8" i="6"/>
  <c r="G7" i="6"/>
  <c r="G6" i="6"/>
  <c r="G5" i="6"/>
  <c r="G4" i="6"/>
  <c r="G3" i="6"/>
  <c r="G2" i="6"/>
  <c r="D11" i="6" l="1"/>
  <c r="D10" i="6"/>
  <c r="B11" i="6"/>
  <c r="B10" i="6"/>
  <c r="A11" i="6"/>
  <c r="A10" i="6"/>
  <c r="D9" i="6"/>
  <c r="D8" i="6"/>
  <c r="B9" i="6"/>
  <c r="B8" i="6"/>
  <c r="A9" i="6"/>
  <c r="A8" i="6"/>
  <c r="E7" i="6"/>
  <c r="E9" i="6" s="1"/>
  <c r="E11" i="6" s="1"/>
  <c r="E6" i="6"/>
  <c r="E8" i="6" s="1"/>
  <c r="E10" i="6" s="1"/>
  <c r="D5" i="6"/>
  <c r="D7" i="6" s="1"/>
  <c r="B5" i="6"/>
  <c r="B7" i="6" s="1"/>
  <c r="A5" i="6"/>
  <c r="D4" i="6"/>
  <c r="D6" i="6" s="1"/>
  <c r="B4" i="6"/>
  <c r="B6" i="6" s="1"/>
  <c r="A4" i="6"/>
  <c r="A6" i="6" s="1"/>
  <c r="A7" i="6" s="1"/>
  <c r="D3" i="6"/>
  <c r="B3" i="6"/>
  <c r="A3" i="6"/>
  <c r="D2" i="6"/>
  <c r="B2" i="6"/>
  <c r="A2" i="6"/>
  <c r="H194" i="12"/>
  <c r="E161" i="12"/>
  <c r="H160" i="12"/>
  <c r="H163" i="12" s="1"/>
  <c r="G160" i="12"/>
  <c r="G163" i="12" s="1"/>
  <c r="D160" i="12"/>
  <c r="E160" i="12" s="1"/>
  <c r="D159" i="12"/>
  <c r="E159" i="12" s="1"/>
  <c r="I134" i="12"/>
  <c r="I178" i="12" s="1"/>
  <c r="F127" i="12"/>
  <c r="I118" i="12"/>
  <c r="G111" i="12"/>
  <c r="C111" i="12"/>
  <c r="A111" i="12"/>
  <c r="E111" i="12" s="1"/>
  <c r="H110" i="12"/>
  <c r="G107" i="12"/>
  <c r="A107" i="12"/>
  <c r="G103" i="12"/>
  <c r="A103" i="12"/>
  <c r="I98" i="12"/>
  <c r="I97" i="12"/>
  <c r="H85" i="12"/>
  <c r="H78" i="12"/>
  <c r="H66" i="12"/>
  <c r="I53" i="12"/>
  <c r="I54" i="12" s="1"/>
  <c r="I50" i="12"/>
  <c r="I47" i="12"/>
  <c r="I45" i="12"/>
  <c r="I44" i="12"/>
  <c r="I42" i="12"/>
  <c r="I41" i="12"/>
  <c r="I40" i="12"/>
  <c r="A38" i="12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I33" i="12"/>
  <c r="I32" i="12"/>
  <c r="I46" i="12" s="1"/>
  <c r="I31" i="12"/>
  <c r="I30" i="12"/>
  <c r="I49" i="12" s="1"/>
  <c r="I21" i="12"/>
  <c r="C107" i="12" s="1"/>
  <c r="I15" i="12"/>
  <c r="C103" i="12" s="1"/>
  <c r="G11" i="12"/>
  <c r="A6" i="12"/>
  <c r="I5" i="12"/>
  <c r="I37" i="12" s="1"/>
  <c r="G5" i="12"/>
  <c r="H194" i="11"/>
  <c r="E161" i="11"/>
  <c r="H160" i="11"/>
  <c r="H163" i="11" s="1"/>
  <c r="G160" i="11"/>
  <c r="G163" i="11" s="1"/>
  <c r="D160" i="11"/>
  <c r="E160" i="11" s="1"/>
  <c r="D159" i="11"/>
  <c r="E159" i="11" s="1"/>
  <c r="I134" i="11"/>
  <c r="I178" i="11" s="1"/>
  <c r="F127" i="11"/>
  <c r="I118" i="11"/>
  <c r="G111" i="11"/>
  <c r="C111" i="11"/>
  <c r="A111" i="11"/>
  <c r="E111" i="11" s="1"/>
  <c r="H110" i="11"/>
  <c r="G107" i="11"/>
  <c r="A107" i="11"/>
  <c r="G103" i="11"/>
  <c r="A103" i="11"/>
  <c r="I98" i="11"/>
  <c r="I97" i="11"/>
  <c r="H85" i="11"/>
  <c r="H78" i="11"/>
  <c r="H66" i="11"/>
  <c r="I53" i="11"/>
  <c r="I54" i="11" s="1"/>
  <c r="I50" i="11"/>
  <c r="I47" i="11"/>
  <c r="I45" i="11"/>
  <c r="I44" i="11"/>
  <c r="I42" i="11"/>
  <c r="I41" i="11"/>
  <c r="I40" i="11"/>
  <c r="A38" i="1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I33" i="11"/>
  <c r="I32" i="11"/>
  <c r="I46" i="11" s="1"/>
  <c r="I31" i="11"/>
  <c r="I30" i="11"/>
  <c r="I49" i="11" s="1"/>
  <c r="I21" i="11"/>
  <c r="C107" i="11" s="1"/>
  <c r="I15" i="11"/>
  <c r="C103" i="11" s="1"/>
  <c r="G11" i="11"/>
  <c r="A6" i="11"/>
  <c r="I5" i="11"/>
  <c r="I37" i="11" s="1"/>
  <c r="G5" i="11"/>
  <c r="H194" i="10"/>
  <c r="E161" i="10"/>
  <c r="H160" i="10"/>
  <c r="H163" i="10" s="1"/>
  <c r="G160" i="10"/>
  <c r="G163" i="10" s="1"/>
  <c r="D160" i="10"/>
  <c r="E160" i="10" s="1"/>
  <c r="D159" i="10"/>
  <c r="E159" i="10" s="1"/>
  <c r="I134" i="10"/>
  <c r="I178" i="10" s="1"/>
  <c r="F127" i="10"/>
  <c r="I118" i="10"/>
  <c r="G111" i="10"/>
  <c r="A111" i="10"/>
  <c r="H110" i="10"/>
  <c r="G107" i="10"/>
  <c r="C107" i="10"/>
  <c r="A107" i="10"/>
  <c r="E107" i="10" s="1"/>
  <c r="G103" i="10"/>
  <c r="A103" i="10"/>
  <c r="I98" i="10"/>
  <c r="I97" i="10"/>
  <c r="H85" i="10"/>
  <c r="H78" i="10"/>
  <c r="H66" i="10"/>
  <c r="B47" i="10"/>
  <c r="I45" i="10"/>
  <c r="I46" i="10" s="1"/>
  <c r="I44" i="10"/>
  <c r="I43" i="10"/>
  <c r="I41" i="10"/>
  <c r="I40" i="10"/>
  <c r="I39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I18" i="10"/>
  <c r="C111" i="10" s="1"/>
  <c r="I15" i="10"/>
  <c r="C103" i="10" s="1"/>
  <c r="A6" i="10"/>
  <c r="I5" i="10"/>
  <c r="I37" i="10" s="1"/>
  <c r="G5" i="10"/>
  <c r="H194" i="9"/>
  <c r="E161" i="9"/>
  <c r="H160" i="9"/>
  <c r="H163" i="9" s="1"/>
  <c r="G160" i="9"/>
  <c r="G163" i="9" s="1"/>
  <c r="D160" i="9"/>
  <c r="E160" i="9" s="1"/>
  <c r="D159" i="9"/>
  <c r="E159" i="9" s="1"/>
  <c r="I134" i="9"/>
  <c r="I178" i="9" s="1"/>
  <c r="F127" i="9"/>
  <c r="I118" i="9"/>
  <c r="G111" i="9"/>
  <c r="A111" i="9"/>
  <c r="H110" i="9"/>
  <c r="G107" i="9"/>
  <c r="C107" i="9"/>
  <c r="A107" i="9"/>
  <c r="E107" i="9" s="1"/>
  <c r="G103" i="9"/>
  <c r="A103" i="9"/>
  <c r="I98" i="9"/>
  <c r="I97" i="9"/>
  <c r="H85" i="9"/>
  <c r="H78" i="9"/>
  <c r="H66" i="9"/>
  <c r="B47" i="9"/>
  <c r="I45" i="9"/>
  <c r="I46" i="9" s="1"/>
  <c r="I44" i="9"/>
  <c r="I43" i="9"/>
  <c r="I41" i="9"/>
  <c r="I40" i="9"/>
  <c r="I39" i="9"/>
  <c r="A38" i="9"/>
  <c r="A39" i="9" s="1"/>
  <c r="A40" i="9" s="1"/>
  <c r="A41" i="9" s="1"/>
  <c r="A42" i="9" s="1"/>
  <c r="A43" i="9" s="1"/>
  <c r="A44" i="9" s="1"/>
  <c r="A45" i="9" s="1"/>
  <c r="A46" i="9" s="1"/>
  <c r="A47" i="9" s="1"/>
  <c r="I18" i="9"/>
  <c r="C111" i="9" s="1"/>
  <c r="I15" i="9"/>
  <c r="C103" i="9" s="1"/>
  <c r="A6" i="9"/>
  <c r="I5" i="9"/>
  <c r="I37" i="9" s="1"/>
  <c r="G5" i="9"/>
  <c r="H194" i="8"/>
  <c r="E161" i="8"/>
  <c r="H160" i="8"/>
  <c r="H163" i="8" s="1"/>
  <c r="G160" i="8"/>
  <c r="G163" i="8" s="1"/>
  <c r="D160" i="8"/>
  <c r="E160" i="8" s="1"/>
  <c r="D159" i="8"/>
  <c r="E159" i="8" s="1"/>
  <c r="I134" i="8"/>
  <c r="I178" i="8" s="1"/>
  <c r="F127" i="8"/>
  <c r="I118" i="8"/>
  <c r="G111" i="8"/>
  <c r="A111" i="8"/>
  <c r="H110" i="8"/>
  <c r="G107" i="8"/>
  <c r="C107" i="8"/>
  <c r="A107" i="8"/>
  <c r="E107" i="8" s="1"/>
  <c r="G103" i="8"/>
  <c r="A103" i="8"/>
  <c r="I98" i="8"/>
  <c r="I97" i="8"/>
  <c r="H85" i="8"/>
  <c r="H78" i="8"/>
  <c r="H66" i="8"/>
  <c r="B47" i="8"/>
  <c r="I45" i="8"/>
  <c r="I46" i="8" s="1"/>
  <c r="I44" i="8"/>
  <c r="I43" i="8"/>
  <c r="I41" i="8"/>
  <c r="I40" i="8"/>
  <c r="I39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I18" i="8"/>
  <c r="C111" i="8" s="1"/>
  <c r="I15" i="8"/>
  <c r="C103" i="8" s="1"/>
  <c r="A6" i="8"/>
  <c r="I5" i="8"/>
  <c r="I37" i="8" s="1"/>
  <c r="G5" i="8"/>
  <c r="H194" i="7"/>
  <c r="E161" i="7"/>
  <c r="H160" i="7"/>
  <c r="H163" i="7" s="1"/>
  <c r="G160" i="7"/>
  <c r="G163" i="7" s="1"/>
  <c r="D160" i="7"/>
  <c r="E160" i="7" s="1"/>
  <c r="D159" i="7"/>
  <c r="E159" i="7" s="1"/>
  <c r="I134" i="7"/>
  <c r="I178" i="7" s="1"/>
  <c r="F127" i="7"/>
  <c r="I118" i="7"/>
  <c r="G111" i="7"/>
  <c r="A111" i="7"/>
  <c r="H110" i="7"/>
  <c r="G107" i="7"/>
  <c r="C107" i="7"/>
  <c r="A107" i="7"/>
  <c r="E107" i="7" s="1"/>
  <c r="G103" i="7"/>
  <c r="A103" i="7"/>
  <c r="I98" i="7"/>
  <c r="I97" i="7"/>
  <c r="H85" i="7"/>
  <c r="H78" i="7"/>
  <c r="H66" i="7"/>
  <c r="B47" i="7"/>
  <c r="I45" i="7"/>
  <c r="I46" i="7" s="1"/>
  <c r="I44" i="7"/>
  <c r="I43" i="7"/>
  <c r="I41" i="7"/>
  <c r="I40" i="7"/>
  <c r="I39" i="7"/>
  <c r="A38" i="7"/>
  <c r="A39" i="7" s="1"/>
  <c r="A40" i="7" s="1"/>
  <c r="A41" i="7" s="1"/>
  <c r="A42" i="7" s="1"/>
  <c r="A43" i="7" s="1"/>
  <c r="A44" i="7" s="1"/>
  <c r="A45" i="7" s="1"/>
  <c r="A46" i="7" s="1"/>
  <c r="A47" i="7" s="1"/>
  <c r="I18" i="7"/>
  <c r="C111" i="7" s="1"/>
  <c r="I15" i="7"/>
  <c r="C103" i="7" s="1"/>
  <c r="A6" i="7"/>
  <c r="I5" i="7"/>
  <c r="I37" i="7" s="1"/>
  <c r="G5" i="7"/>
  <c r="F13" i="6"/>
  <c r="F103" i="12" l="1"/>
  <c r="H103" i="12" s="1"/>
  <c r="I43" i="12"/>
  <c r="I51" i="12"/>
  <c r="I52" i="12"/>
  <c r="I48" i="12"/>
  <c r="H88" i="12"/>
  <c r="H89" i="12" s="1"/>
  <c r="H91" i="12" s="1"/>
  <c r="E103" i="12"/>
  <c r="I103" i="12" s="1"/>
  <c r="I96" i="12" s="1"/>
  <c r="E107" i="12"/>
  <c r="F111" i="12"/>
  <c r="H111" i="12" s="1"/>
  <c r="I111" i="12" s="1"/>
  <c r="I94" i="12" s="1"/>
  <c r="F103" i="11"/>
  <c r="H103" i="11" s="1"/>
  <c r="I43" i="11"/>
  <c r="I51" i="11"/>
  <c r="I52" i="11"/>
  <c r="I48" i="11"/>
  <c r="H88" i="11"/>
  <c r="H89" i="11" s="1"/>
  <c r="H91" i="11" s="1"/>
  <c r="E103" i="11"/>
  <c r="I103" i="11" s="1"/>
  <c r="I96" i="11" s="1"/>
  <c r="E107" i="11"/>
  <c r="F111" i="11"/>
  <c r="H111" i="11" s="1"/>
  <c r="I111" i="11" s="1"/>
  <c r="I94" i="11" s="1"/>
  <c r="F103" i="10"/>
  <c r="H103" i="10" s="1"/>
  <c r="I42" i="10"/>
  <c r="I38" i="10"/>
  <c r="H88" i="10"/>
  <c r="H89" i="10" s="1"/>
  <c r="H91" i="10" s="1"/>
  <c r="E103" i="10"/>
  <c r="I103" i="10" s="1"/>
  <c r="I96" i="10" s="1"/>
  <c r="F107" i="10"/>
  <c r="H107" i="10" s="1"/>
  <c r="I107" i="10" s="1"/>
  <c r="I95" i="10" s="1"/>
  <c r="E111" i="10"/>
  <c r="F103" i="9"/>
  <c r="H103" i="9" s="1"/>
  <c r="I42" i="9"/>
  <c r="I38" i="9"/>
  <c r="H88" i="9"/>
  <c r="H89" i="9" s="1"/>
  <c r="H91" i="9" s="1"/>
  <c r="E103" i="9"/>
  <c r="I103" i="9" s="1"/>
  <c r="I96" i="9" s="1"/>
  <c r="F107" i="9"/>
  <c r="H107" i="9" s="1"/>
  <c r="I107" i="9" s="1"/>
  <c r="I95" i="9" s="1"/>
  <c r="E111" i="9"/>
  <c r="F103" i="8"/>
  <c r="H103" i="8" s="1"/>
  <c r="I42" i="8"/>
  <c r="I38" i="8"/>
  <c r="H88" i="8"/>
  <c r="H89" i="8" s="1"/>
  <c r="H91" i="8" s="1"/>
  <c r="E103" i="8"/>
  <c r="I103" i="8" s="1"/>
  <c r="I96" i="8" s="1"/>
  <c r="F107" i="8"/>
  <c r="H107" i="8" s="1"/>
  <c r="I107" i="8" s="1"/>
  <c r="I95" i="8" s="1"/>
  <c r="E111" i="8"/>
  <c r="F103" i="7"/>
  <c r="H103" i="7" s="1"/>
  <c r="I42" i="7"/>
  <c r="I38" i="7"/>
  <c r="H88" i="7"/>
  <c r="H89" i="7" s="1"/>
  <c r="H91" i="7" s="1"/>
  <c r="E103" i="7"/>
  <c r="I103" i="7" s="1"/>
  <c r="I96" i="7" s="1"/>
  <c r="F107" i="7"/>
  <c r="H107" i="7" s="1"/>
  <c r="I107" i="7" s="1"/>
  <c r="I95" i="7" s="1"/>
  <c r="E111" i="7"/>
  <c r="F107" i="12" l="1"/>
  <c r="H107" i="12" s="1"/>
  <c r="I107" i="12" s="1"/>
  <c r="I95" i="12" s="1"/>
  <c r="I140" i="12"/>
  <c r="I127" i="12"/>
  <c r="I39" i="12"/>
  <c r="F107" i="11"/>
  <c r="H107" i="11" s="1"/>
  <c r="I107" i="11" s="1"/>
  <c r="I95" i="11" s="1"/>
  <c r="I140" i="11"/>
  <c r="I127" i="11"/>
  <c r="I39" i="11"/>
  <c r="F111" i="10"/>
  <c r="H111" i="10" s="1"/>
  <c r="I111" i="10" s="1"/>
  <c r="I94" i="10" s="1"/>
  <c r="I140" i="10"/>
  <c r="I127" i="10"/>
  <c r="I48" i="10"/>
  <c r="H42" i="10"/>
  <c r="F111" i="9"/>
  <c r="H111" i="9" s="1"/>
  <c r="I111" i="9" s="1"/>
  <c r="I94" i="9" s="1"/>
  <c r="I140" i="9"/>
  <c r="I127" i="9"/>
  <c r="I48" i="9"/>
  <c r="H42" i="9"/>
  <c r="F111" i="8"/>
  <c r="H111" i="8" s="1"/>
  <c r="I111" i="8" s="1"/>
  <c r="I94" i="8" s="1"/>
  <c r="I140" i="8"/>
  <c r="I127" i="8"/>
  <c r="I48" i="8"/>
  <c r="H42" i="8"/>
  <c r="F111" i="7"/>
  <c r="H111" i="7" s="1"/>
  <c r="I111" i="7" s="1"/>
  <c r="I94" i="7" s="1"/>
  <c r="I140" i="7"/>
  <c r="I127" i="7"/>
  <c r="I48" i="7"/>
  <c r="H42" i="7"/>
  <c r="I55" i="12" l="1"/>
  <c r="H95" i="12"/>
  <c r="I99" i="12"/>
  <c r="I55" i="11"/>
  <c r="H95" i="11"/>
  <c r="I99" i="11"/>
  <c r="I171" i="10"/>
  <c r="A142" i="10"/>
  <c r="A129" i="10"/>
  <c r="H98" i="10"/>
  <c r="H97" i="10"/>
  <c r="I88" i="10"/>
  <c r="I89" i="10" s="1"/>
  <c r="I84" i="10"/>
  <c r="I83" i="10"/>
  <c r="I82" i="10"/>
  <c r="I85" i="10" s="1"/>
  <c r="I77" i="10"/>
  <c r="I76" i="10"/>
  <c r="I75" i="10"/>
  <c r="I74" i="10"/>
  <c r="I73" i="10"/>
  <c r="I72" i="10"/>
  <c r="I71" i="10"/>
  <c r="I70" i="10"/>
  <c r="I78" i="10" s="1"/>
  <c r="I65" i="10"/>
  <c r="I64" i="10"/>
  <c r="I63" i="10"/>
  <c r="I62" i="10"/>
  <c r="I61" i="10"/>
  <c r="I60" i="10"/>
  <c r="I59" i="10"/>
  <c r="I58" i="10"/>
  <c r="I66" i="10" s="1"/>
  <c r="H47" i="10"/>
  <c r="H45" i="10"/>
  <c r="H44" i="10"/>
  <c r="H43" i="10"/>
  <c r="H41" i="10"/>
  <c r="H40" i="10"/>
  <c r="H39" i="10"/>
  <c r="H37" i="10"/>
  <c r="H46" i="10"/>
  <c r="I191" i="10"/>
  <c r="H95" i="10"/>
  <c r="H96" i="10"/>
  <c r="H38" i="10"/>
  <c r="I99" i="10"/>
  <c r="H94" i="10"/>
  <c r="H99" i="10" s="1"/>
  <c r="I171" i="9"/>
  <c r="A142" i="9"/>
  <c r="A129" i="9"/>
  <c r="H98" i="9"/>
  <c r="H97" i="9"/>
  <c r="I88" i="9"/>
  <c r="I89" i="9" s="1"/>
  <c r="I84" i="9"/>
  <c r="I83" i="9"/>
  <c r="I82" i="9"/>
  <c r="I85" i="9" s="1"/>
  <c r="I77" i="9"/>
  <c r="I76" i="9"/>
  <c r="I75" i="9"/>
  <c r="I74" i="9"/>
  <c r="I73" i="9"/>
  <c r="I72" i="9"/>
  <c r="I71" i="9"/>
  <c r="I70" i="9"/>
  <c r="I78" i="9" s="1"/>
  <c r="I65" i="9"/>
  <c r="I64" i="9"/>
  <c r="I63" i="9"/>
  <c r="I62" i="9"/>
  <c r="I61" i="9"/>
  <c r="I60" i="9"/>
  <c r="I59" i="9"/>
  <c r="I58" i="9"/>
  <c r="I66" i="9" s="1"/>
  <c r="H47" i="9"/>
  <c r="H45" i="9"/>
  <c r="H44" i="9"/>
  <c r="H43" i="9"/>
  <c r="H41" i="9"/>
  <c r="H40" i="9"/>
  <c r="H39" i="9"/>
  <c r="H37" i="9"/>
  <c r="H46" i="9"/>
  <c r="I191" i="9"/>
  <c r="H95" i="9"/>
  <c r="H96" i="9"/>
  <c r="H38" i="9"/>
  <c r="I99" i="9"/>
  <c r="H94" i="9"/>
  <c r="H99" i="9" s="1"/>
  <c r="I171" i="8"/>
  <c r="A142" i="8"/>
  <c r="A129" i="8"/>
  <c r="H98" i="8"/>
  <c r="H97" i="8"/>
  <c r="I88" i="8"/>
  <c r="I89" i="8" s="1"/>
  <c r="I84" i="8"/>
  <c r="I83" i="8"/>
  <c r="I82" i="8"/>
  <c r="I85" i="8" s="1"/>
  <c r="I77" i="8"/>
  <c r="I76" i="8"/>
  <c r="I75" i="8"/>
  <c r="I74" i="8"/>
  <c r="I73" i="8"/>
  <c r="I72" i="8"/>
  <c r="I71" i="8"/>
  <c r="I70" i="8"/>
  <c r="I78" i="8" s="1"/>
  <c r="I65" i="8"/>
  <c r="I64" i="8"/>
  <c r="I63" i="8"/>
  <c r="I62" i="8"/>
  <c r="I61" i="8"/>
  <c r="I60" i="8"/>
  <c r="I59" i="8"/>
  <c r="I58" i="8"/>
  <c r="I66" i="8" s="1"/>
  <c r="H47" i="8"/>
  <c r="H45" i="8"/>
  <c r="H44" i="8"/>
  <c r="H43" i="8"/>
  <c r="H41" i="8"/>
  <c r="H40" i="8"/>
  <c r="H39" i="8"/>
  <c r="H37" i="8"/>
  <c r="H46" i="8"/>
  <c r="I191" i="8"/>
  <c r="H95" i="8"/>
  <c r="H96" i="8"/>
  <c r="H38" i="8"/>
  <c r="I99" i="8"/>
  <c r="H94" i="8"/>
  <c r="H99" i="8" s="1"/>
  <c r="I171" i="7"/>
  <c r="A142" i="7"/>
  <c r="A129" i="7"/>
  <c r="H98" i="7"/>
  <c r="H97" i="7"/>
  <c r="I88" i="7"/>
  <c r="I89" i="7" s="1"/>
  <c r="I84" i="7"/>
  <c r="I83" i="7"/>
  <c r="I82" i="7"/>
  <c r="I85" i="7" s="1"/>
  <c r="I77" i="7"/>
  <c r="I76" i="7"/>
  <c r="I75" i="7"/>
  <c r="I74" i="7"/>
  <c r="I73" i="7"/>
  <c r="I72" i="7"/>
  <c r="I71" i="7"/>
  <c r="I70" i="7"/>
  <c r="I78" i="7" s="1"/>
  <c r="I65" i="7"/>
  <c r="I64" i="7"/>
  <c r="I63" i="7"/>
  <c r="I62" i="7"/>
  <c r="I61" i="7"/>
  <c r="I60" i="7"/>
  <c r="I59" i="7"/>
  <c r="I58" i="7"/>
  <c r="I66" i="7" s="1"/>
  <c r="H47" i="7"/>
  <c r="H45" i="7"/>
  <c r="H44" i="7"/>
  <c r="H43" i="7"/>
  <c r="H41" i="7"/>
  <c r="H40" i="7"/>
  <c r="H39" i="7"/>
  <c r="H37" i="7"/>
  <c r="H46" i="7"/>
  <c r="I191" i="7"/>
  <c r="J2" i="6" s="1"/>
  <c r="H95" i="7"/>
  <c r="H96" i="7"/>
  <c r="H38" i="7"/>
  <c r="I99" i="7"/>
  <c r="H94" i="7"/>
  <c r="H99" i="7" s="1"/>
  <c r="J3" i="6" l="1"/>
  <c r="J8" i="6"/>
  <c r="H48" i="10"/>
  <c r="H48" i="9"/>
  <c r="H48" i="8"/>
  <c r="H48" i="7"/>
  <c r="I173" i="12"/>
  <c r="G142" i="12"/>
  <c r="G129" i="12"/>
  <c r="I171" i="12"/>
  <c r="A142" i="12"/>
  <c r="A129" i="12"/>
  <c r="H98" i="12"/>
  <c r="H97" i="12"/>
  <c r="I88" i="12"/>
  <c r="I89" i="12" s="1"/>
  <c r="I84" i="12"/>
  <c r="I83" i="12"/>
  <c r="I82" i="12"/>
  <c r="I85" i="12" s="1"/>
  <c r="I77" i="12"/>
  <c r="I76" i="12"/>
  <c r="I75" i="12"/>
  <c r="I74" i="12"/>
  <c r="I73" i="12"/>
  <c r="I72" i="12"/>
  <c r="I71" i="12"/>
  <c r="I70" i="12"/>
  <c r="I78" i="12" s="1"/>
  <c r="I65" i="12"/>
  <c r="I64" i="12"/>
  <c r="I63" i="12"/>
  <c r="I62" i="12"/>
  <c r="I61" i="12"/>
  <c r="I60" i="12"/>
  <c r="I59" i="12"/>
  <c r="I58" i="12"/>
  <c r="I66" i="12" s="1"/>
  <c r="H53" i="12"/>
  <c r="H50" i="12"/>
  <c r="H47" i="12"/>
  <c r="H45" i="12"/>
  <c r="H44" i="12"/>
  <c r="H42" i="12"/>
  <c r="H41" i="12"/>
  <c r="H40" i="12"/>
  <c r="H38" i="12"/>
  <c r="H37" i="12"/>
  <c r="H49" i="12"/>
  <c r="H46" i="12"/>
  <c r="H54" i="12"/>
  <c r="I191" i="12"/>
  <c r="H94" i="12"/>
  <c r="H96" i="12"/>
  <c r="H48" i="12"/>
  <c r="H52" i="12"/>
  <c r="H51" i="12"/>
  <c r="H43" i="12"/>
  <c r="H39" i="12"/>
  <c r="I173" i="11"/>
  <c r="G142" i="11"/>
  <c r="G129" i="11"/>
  <c r="I171" i="11"/>
  <c r="A142" i="11"/>
  <c r="A129" i="11"/>
  <c r="H98" i="11"/>
  <c r="H97" i="11"/>
  <c r="I88" i="11"/>
  <c r="I89" i="11" s="1"/>
  <c r="I84" i="11"/>
  <c r="I83" i="11"/>
  <c r="I82" i="11"/>
  <c r="I85" i="11" s="1"/>
  <c r="I77" i="11"/>
  <c r="I76" i="11"/>
  <c r="I75" i="11"/>
  <c r="I74" i="11"/>
  <c r="I73" i="11"/>
  <c r="I72" i="11"/>
  <c r="I71" i="11"/>
  <c r="I70" i="11"/>
  <c r="I78" i="11" s="1"/>
  <c r="I65" i="11"/>
  <c r="I64" i="11"/>
  <c r="I63" i="11"/>
  <c r="I62" i="11"/>
  <c r="I61" i="11"/>
  <c r="I60" i="11"/>
  <c r="I59" i="11"/>
  <c r="I58" i="11"/>
  <c r="I66" i="11" s="1"/>
  <c r="H53" i="11"/>
  <c r="H50" i="11"/>
  <c r="H47" i="11"/>
  <c r="H45" i="11"/>
  <c r="H44" i="11"/>
  <c r="H42" i="11"/>
  <c r="H41" i="11"/>
  <c r="H40" i="11"/>
  <c r="H38" i="11"/>
  <c r="H37" i="11"/>
  <c r="H49" i="11"/>
  <c r="H46" i="11"/>
  <c r="H54" i="11"/>
  <c r="I191" i="11"/>
  <c r="H94" i="11"/>
  <c r="H96" i="11"/>
  <c r="H48" i="11"/>
  <c r="H52" i="11"/>
  <c r="H51" i="11"/>
  <c r="H43" i="11"/>
  <c r="H39" i="11"/>
  <c r="I173" i="10"/>
  <c r="G142" i="10"/>
  <c r="G129" i="10"/>
  <c r="H113" i="10"/>
  <c r="I172" i="10"/>
  <c r="C142" i="10"/>
  <c r="C129" i="10"/>
  <c r="I91" i="10"/>
  <c r="I113" i="10" s="1"/>
  <c r="A158" i="10" s="1"/>
  <c r="D142" i="10"/>
  <c r="D129" i="10"/>
  <c r="E142" i="10"/>
  <c r="E129" i="10"/>
  <c r="F142" i="10"/>
  <c r="F129" i="10"/>
  <c r="H129" i="10"/>
  <c r="I129" i="10" s="1"/>
  <c r="H142" i="10"/>
  <c r="I142" i="10" s="1"/>
  <c r="I174" i="10"/>
  <c r="I173" i="9"/>
  <c r="G142" i="9"/>
  <c r="G129" i="9"/>
  <c r="H113" i="9"/>
  <c r="I172" i="9"/>
  <c r="C142" i="9"/>
  <c r="C129" i="9"/>
  <c r="I91" i="9"/>
  <c r="I113" i="9" s="1"/>
  <c r="A158" i="9" s="1"/>
  <c r="D142" i="9"/>
  <c r="D129" i="9"/>
  <c r="E142" i="9"/>
  <c r="E129" i="9"/>
  <c r="F142" i="9"/>
  <c r="F129" i="9"/>
  <c r="H129" i="9"/>
  <c r="I129" i="9" s="1"/>
  <c r="H142" i="9"/>
  <c r="I142" i="9" s="1"/>
  <c r="I174" i="9"/>
  <c r="I173" i="8"/>
  <c r="G142" i="8"/>
  <c r="G129" i="8"/>
  <c r="H113" i="8"/>
  <c r="I172" i="8"/>
  <c r="C142" i="8"/>
  <c r="C129" i="8"/>
  <c r="I91" i="8"/>
  <c r="I113" i="8" s="1"/>
  <c r="A158" i="8" s="1"/>
  <c r="D142" i="8"/>
  <c r="D129" i="8"/>
  <c r="E142" i="8"/>
  <c r="E129" i="8"/>
  <c r="F142" i="8"/>
  <c r="F129" i="8"/>
  <c r="H129" i="8"/>
  <c r="I129" i="8" s="1"/>
  <c r="H142" i="8"/>
  <c r="I142" i="8" s="1"/>
  <c r="I174" i="8"/>
  <c r="I173" i="7"/>
  <c r="G142" i="7"/>
  <c r="G129" i="7"/>
  <c r="H113" i="7"/>
  <c r="I172" i="7"/>
  <c r="C142" i="7"/>
  <c r="C129" i="7"/>
  <c r="I91" i="7"/>
  <c r="I113" i="7" s="1"/>
  <c r="A158" i="7" s="1"/>
  <c r="D142" i="7"/>
  <c r="D129" i="7"/>
  <c r="E142" i="7"/>
  <c r="E129" i="7"/>
  <c r="F142" i="7"/>
  <c r="F129" i="7"/>
  <c r="H129" i="7"/>
  <c r="I129" i="7" s="1"/>
  <c r="H142" i="7"/>
  <c r="I142" i="7" s="1"/>
  <c r="I174" i="7"/>
  <c r="H194" i="2"/>
  <c r="H194" i="1"/>
  <c r="J4" i="6" l="1"/>
  <c r="J6" i="6"/>
  <c r="J9" i="6"/>
  <c r="J11" i="6"/>
  <c r="H99" i="12"/>
  <c r="H55" i="12"/>
  <c r="H113" i="12" s="1"/>
  <c r="I172" i="12"/>
  <c r="C142" i="12"/>
  <c r="C129" i="12"/>
  <c r="I91" i="12"/>
  <c r="I113" i="12" s="1"/>
  <c r="A158" i="12" s="1"/>
  <c r="D142" i="12"/>
  <c r="D129" i="12"/>
  <c r="E142" i="12"/>
  <c r="E129" i="12"/>
  <c r="F142" i="12"/>
  <c r="F129" i="12"/>
  <c r="H129" i="12"/>
  <c r="I129" i="12" s="1"/>
  <c r="H142" i="12"/>
  <c r="I142" i="12" s="1"/>
  <c r="I174" i="12"/>
  <c r="H99" i="11"/>
  <c r="H55" i="11"/>
  <c r="H113" i="11" s="1"/>
  <c r="I172" i="11"/>
  <c r="C142" i="11"/>
  <c r="C129" i="11"/>
  <c r="I91" i="11"/>
  <c r="I113" i="11" s="1"/>
  <c r="A158" i="11" s="1"/>
  <c r="D142" i="11"/>
  <c r="D129" i="11"/>
  <c r="E142" i="11"/>
  <c r="E129" i="11"/>
  <c r="F142" i="11"/>
  <c r="F129" i="11"/>
  <c r="H129" i="11"/>
  <c r="I129" i="11" s="1"/>
  <c r="H142" i="11"/>
  <c r="I142" i="11" s="1"/>
  <c r="I174" i="11"/>
  <c r="G140" i="10"/>
  <c r="I137" i="10" s="1"/>
  <c r="H133" i="10"/>
  <c r="H132" i="10"/>
  <c r="H134" i="10" s="1"/>
  <c r="G127" i="10"/>
  <c r="I120" i="10" s="1"/>
  <c r="H123" i="10"/>
  <c r="H122" i="10"/>
  <c r="H121" i="10"/>
  <c r="H120" i="10"/>
  <c r="H119" i="10"/>
  <c r="H118" i="10"/>
  <c r="H117" i="10"/>
  <c r="H124" i="10" s="1"/>
  <c r="G140" i="9"/>
  <c r="I137" i="9" s="1"/>
  <c r="H133" i="9"/>
  <c r="H132" i="9"/>
  <c r="H134" i="9" s="1"/>
  <c r="G127" i="9"/>
  <c r="I120" i="9" s="1"/>
  <c r="H123" i="9"/>
  <c r="H122" i="9"/>
  <c r="H121" i="9"/>
  <c r="H120" i="9"/>
  <c r="H119" i="9"/>
  <c r="H118" i="9"/>
  <c r="H117" i="9"/>
  <c r="H124" i="9" s="1"/>
  <c r="G140" i="8"/>
  <c r="I137" i="8" s="1"/>
  <c r="H133" i="8"/>
  <c r="H132" i="8"/>
  <c r="H134" i="8" s="1"/>
  <c r="G127" i="8"/>
  <c r="I120" i="8" s="1"/>
  <c r="H123" i="8"/>
  <c r="H122" i="8"/>
  <c r="H121" i="8"/>
  <c r="H120" i="8"/>
  <c r="H119" i="8"/>
  <c r="H118" i="8"/>
  <c r="H117" i="8"/>
  <c r="H124" i="8" s="1"/>
  <c r="G140" i="7"/>
  <c r="I137" i="7" s="1"/>
  <c r="H133" i="7"/>
  <c r="H132" i="7"/>
  <c r="H134" i="7" s="1"/>
  <c r="G127" i="7"/>
  <c r="I120" i="7" s="1"/>
  <c r="H123" i="7"/>
  <c r="H122" i="7"/>
  <c r="H121" i="7"/>
  <c r="H120" i="7"/>
  <c r="H119" i="7"/>
  <c r="H118" i="7"/>
  <c r="H117" i="7"/>
  <c r="H124" i="7" s="1"/>
  <c r="G111" i="2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188" i="10" l="1"/>
  <c r="I124" i="10"/>
  <c r="I177" i="10" s="1"/>
  <c r="I188" i="9"/>
  <c r="I124" i="9"/>
  <c r="I177" i="9" s="1"/>
  <c r="I188" i="8"/>
  <c r="I124" i="8"/>
  <c r="I177" i="8" s="1"/>
  <c r="I188" i="7"/>
  <c r="I124" i="7"/>
  <c r="I177" i="7" s="1"/>
  <c r="G140" i="12"/>
  <c r="I137" i="12" s="1"/>
  <c r="H133" i="12"/>
  <c r="H132" i="12"/>
  <c r="H134" i="12" s="1"/>
  <c r="G127" i="12"/>
  <c r="I120" i="12" s="1"/>
  <c r="H123" i="12"/>
  <c r="H122" i="12"/>
  <c r="H121" i="12"/>
  <c r="H120" i="12"/>
  <c r="H119" i="12"/>
  <c r="H118" i="12"/>
  <c r="H117" i="12"/>
  <c r="H124" i="12" s="1"/>
  <c r="G140" i="11"/>
  <c r="I137" i="11" s="1"/>
  <c r="H133" i="11"/>
  <c r="H132" i="11"/>
  <c r="H134" i="11" s="1"/>
  <c r="G127" i="11"/>
  <c r="I120" i="11" s="1"/>
  <c r="H123" i="11"/>
  <c r="H122" i="11"/>
  <c r="H121" i="11"/>
  <c r="H120" i="11"/>
  <c r="H119" i="11"/>
  <c r="H118" i="11"/>
  <c r="H117" i="11"/>
  <c r="H124" i="11" s="1"/>
  <c r="I138" i="10"/>
  <c r="H137" i="10"/>
  <c r="H138" i="10" s="1"/>
  <c r="H144" i="10" s="1"/>
  <c r="I138" i="9"/>
  <c r="H137" i="9"/>
  <c r="H138" i="9" s="1"/>
  <c r="H144" i="9" s="1"/>
  <c r="I138" i="8"/>
  <c r="H137" i="8"/>
  <c r="H138" i="8" s="1"/>
  <c r="H144" i="8" s="1"/>
  <c r="I138" i="7"/>
  <c r="H137" i="7"/>
  <c r="H138" i="7" s="1"/>
  <c r="H144" i="7" s="1"/>
  <c r="I50" i="2"/>
  <c r="I47" i="2"/>
  <c r="H3" i="6" l="1"/>
  <c r="H2" i="6"/>
  <c r="H8" i="6"/>
  <c r="I188" i="12"/>
  <c r="I124" i="12"/>
  <c r="I177" i="12" s="1"/>
  <c r="I188" i="11"/>
  <c r="I124" i="11"/>
  <c r="I177" i="11" s="1"/>
  <c r="I138" i="12"/>
  <c r="H137" i="12"/>
  <c r="H138" i="12" s="1"/>
  <c r="H144" i="12" s="1"/>
  <c r="I138" i="11"/>
  <c r="H137" i="11"/>
  <c r="H138" i="11" s="1"/>
  <c r="H144" i="11" s="1"/>
  <c r="I179" i="10"/>
  <c r="I144" i="10"/>
  <c r="C158" i="10" s="1"/>
  <c r="D158" i="10" s="1"/>
  <c r="I179" i="9"/>
  <c r="I144" i="9"/>
  <c r="C158" i="9" s="1"/>
  <c r="D158" i="9" s="1"/>
  <c r="I179" i="8"/>
  <c r="I144" i="8"/>
  <c r="C158" i="8" s="1"/>
  <c r="D158" i="8" s="1"/>
  <c r="I179" i="7"/>
  <c r="I144" i="7"/>
  <c r="C158" i="7" s="1"/>
  <c r="D158" i="7" s="1"/>
  <c r="I18" i="1"/>
  <c r="C111" i="1" s="1"/>
  <c r="H11" i="6" l="1"/>
  <c r="H4" i="6"/>
  <c r="H6" i="6"/>
  <c r="H9" i="6"/>
  <c r="I179" i="12"/>
  <c r="I144" i="12"/>
  <c r="C158" i="12" s="1"/>
  <c r="D158" i="12" s="1"/>
  <c r="I179" i="11"/>
  <c r="I144" i="11"/>
  <c r="C158" i="11" s="1"/>
  <c r="D158" i="11" s="1"/>
  <c r="I152" i="10"/>
  <c r="H152" i="10" s="1"/>
  <c r="I151" i="10"/>
  <c r="H151" i="10" s="1"/>
  <c r="I150" i="10"/>
  <c r="H150" i="10" s="1"/>
  <c r="I149" i="10"/>
  <c r="H149" i="10" s="1"/>
  <c r="I148" i="10"/>
  <c r="I180" i="10"/>
  <c r="I152" i="9"/>
  <c r="H152" i="9" s="1"/>
  <c r="I151" i="9"/>
  <c r="H151" i="9" s="1"/>
  <c r="I150" i="9"/>
  <c r="H150" i="9" s="1"/>
  <c r="I149" i="9"/>
  <c r="H149" i="9" s="1"/>
  <c r="I148" i="9"/>
  <c r="I180" i="9"/>
  <c r="I152" i="8"/>
  <c r="H152" i="8" s="1"/>
  <c r="I151" i="8"/>
  <c r="H151" i="8" s="1"/>
  <c r="I150" i="8"/>
  <c r="H150" i="8" s="1"/>
  <c r="I149" i="8"/>
  <c r="H149" i="8" s="1"/>
  <c r="I148" i="8"/>
  <c r="I180" i="8"/>
  <c r="I152" i="7"/>
  <c r="H152" i="7" s="1"/>
  <c r="I151" i="7"/>
  <c r="H151" i="7" s="1"/>
  <c r="I150" i="7"/>
  <c r="H150" i="7" s="1"/>
  <c r="I149" i="7"/>
  <c r="H149" i="7" s="1"/>
  <c r="I148" i="7"/>
  <c r="I180" i="7"/>
  <c r="E161" i="2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3" i="2"/>
  <c r="I32" i="2"/>
  <c r="I31" i="2"/>
  <c r="I30" i="2"/>
  <c r="I21" i="2"/>
  <c r="C107" i="2" s="1"/>
  <c r="E111" i="2"/>
  <c r="I15" i="2"/>
  <c r="C103" i="2" s="1"/>
  <c r="G11" i="2"/>
  <c r="A6" i="2"/>
  <c r="I5" i="2"/>
  <c r="I37" i="2" s="1"/>
  <c r="F103" i="2" s="1"/>
  <c r="H103" i="2" s="1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18" i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I152" i="12" l="1"/>
  <c r="H152" i="12" s="1"/>
  <c r="I151" i="12"/>
  <c r="H151" i="12" s="1"/>
  <c r="I150" i="12"/>
  <c r="H150" i="12" s="1"/>
  <c r="I149" i="12"/>
  <c r="H149" i="12" s="1"/>
  <c r="I148" i="12"/>
  <c r="I180" i="12"/>
  <c r="I152" i="11"/>
  <c r="H152" i="11" s="1"/>
  <c r="I151" i="11"/>
  <c r="H151" i="11" s="1"/>
  <c r="I150" i="11"/>
  <c r="H150" i="11" s="1"/>
  <c r="I149" i="11"/>
  <c r="H149" i="11" s="1"/>
  <c r="I148" i="11"/>
  <c r="I180" i="11"/>
  <c r="I153" i="10"/>
  <c r="H148" i="10"/>
  <c r="H153" i="10" s="1"/>
  <c r="H167" i="10" s="1"/>
  <c r="I153" i="9"/>
  <c r="H148" i="9"/>
  <c r="H153" i="9" s="1"/>
  <c r="H167" i="9" s="1"/>
  <c r="I153" i="8"/>
  <c r="H148" i="8"/>
  <c r="H153" i="8" s="1"/>
  <c r="H167" i="8" s="1"/>
  <c r="I153" i="7"/>
  <c r="H148" i="7"/>
  <c r="H153" i="7" s="1"/>
  <c r="H167" i="7" s="1"/>
  <c r="E111" i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1"/>
  <c r="H111" i="1" s="1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53" i="12" l="1"/>
  <c r="H148" i="12"/>
  <c r="H153" i="12" s="1"/>
  <c r="H167" i="12" s="1"/>
  <c r="I153" i="11"/>
  <c r="H148" i="11"/>
  <c r="H153" i="11" s="1"/>
  <c r="H167" i="11" s="1"/>
  <c r="I184" i="10"/>
  <c r="G194" i="10" s="1"/>
  <c r="I183" i="10"/>
  <c r="H183" i="10" s="1"/>
  <c r="H184" i="10" s="1"/>
  <c r="I167" i="10"/>
  <c r="I184" i="9"/>
  <c r="G194" i="9" s="1"/>
  <c r="I183" i="9"/>
  <c r="H183" i="9" s="1"/>
  <c r="H184" i="9" s="1"/>
  <c r="I167" i="9"/>
  <c r="I184" i="8"/>
  <c r="G194" i="8" s="1"/>
  <c r="I183" i="8"/>
  <c r="H183" i="8" s="1"/>
  <c r="H184" i="8" s="1"/>
  <c r="I167" i="8"/>
  <c r="I184" i="7"/>
  <c r="G194" i="7" s="1"/>
  <c r="I183" i="7"/>
  <c r="H183" i="7" s="1"/>
  <c r="H184" i="7" s="1"/>
  <c r="I167" i="7"/>
  <c r="I111" i="1"/>
  <c r="I94" i="1" s="1"/>
  <c r="I103" i="1"/>
  <c r="I96" i="1" s="1"/>
  <c r="I140" i="1" s="1"/>
  <c r="I52" i="2"/>
  <c r="I48" i="2"/>
  <c r="I99" i="2"/>
  <c r="I127" i="1"/>
  <c r="I140" i="2"/>
  <c r="I127" i="2"/>
  <c r="I39" i="2"/>
  <c r="I48" i="1"/>
  <c r="I191" i="1" s="1"/>
  <c r="F107" i="1"/>
  <c r="H107" i="1" s="1"/>
  <c r="I107" i="1" s="1"/>
  <c r="I95" i="1" s="1"/>
  <c r="J10" i="6" l="1"/>
  <c r="I184" i="12"/>
  <c r="G194" i="12" s="1"/>
  <c r="I183" i="12"/>
  <c r="H183" i="12" s="1"/>
  <c r="H184" i="12" s="1"/>
  <c r="I167" i="12"/>
  <c r="I184" i="11"/>
  <c r="G194" i="11" s="1"/>
  <c r="I183" i="11"/>
  <c r="H183" i="11" s="1"/>
  <c r="H184" i="11" s="1"/>
  <c r="I167" i="11"/>
  <c r="I194" i="10"/>
  <c r="K8" i="6" s="1"/>
  <c r="L8" i="6" s="1"/>
  <c r="H178" i="10"/>
  <c r="H177" i="10"/>
  <c r="H171" i="10"/>
  <c r="H172" i="10"/>
  <c r="H173" i="10"/>
  <c r="H179" i="10"/>
  <c r="I194" i="9"/>
  <c r="H178" i="9"/>
  <c r="H177" i="9"/>
  <c r="H171" i="9"/>
  <c r="H172" i="9"/>
  <c r="H173" i="9"/>
  <c r="H179" i="9"/>
  <c r="I194" i="8"/>
  <c r="K3" i="6" s="1"/>
  <c r="L3" i="6" s="1"/>
  <c r="H178" i="8"/>
  <c r="H177" i="8"/>
  <c r="H171" i="8"/>
  <c r="H172" i="8"/>
  <c r="H173" i="8"/>
  <c r="H179" i="8"/>
  <c r="I194" i="7"/>
  <c r="K2" i="6" s="1"/>
  <c r="L2" i="6" s="1"/>
  <c r="H178" i="7"/>
  <c r="H177" i="7"/>
  <c r="H171" i="7"/>
  <c r="H172" i="7"/>
  <c r="H173" i="7"/>
  <c r="H179" i="7"/>
  <c r="H42" i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99" i="1" s="1"/>
  <c r="H38" i="1"/>
  <c r="G129" i="2"/>
  <c r="I173" i="2"/>
  <c r="G142" i="2"/>
  <c r="K6" i="6" l="1"/>
  <c r="L6" i="6" s="1"/>
  <c r="K4" i="6"/>
  <c r="L4" i="6" s="1"/>
  <c r="H48" i="1"/>
  <c r="I194" i="12"/>
  <c r="K9" i="6" s="1"/>
  <c r="L9" i="6" s="1"/>
  <c r="H178" i="12"/>
  <c r="H177" i="12"/>
  <c r="H171" i="12"/>
  <c r="H173" i="12"/>
  <c r="H172" i="12"/>
  <c r="H179" i="12"/>
  <c r="I194" i="11"/>
  <c r="K11" i="6" s="1"/>
  <c r="L11" i="6" s="1"/>
  <c r="H178" i="11"/>
  <c r="H177" i="11"/>
  <c r="H171" i="11"/>
  <c r="H173" i="11"/>
  <c r="H172" i="11"/>
  <c r="H179" i="11"/>
  <c r="H174" i="10"/>
  <c r="H180" i="10"/>
  <c r="H174" i="9"/>
  <c r="H180" i="9"/>
  <c r="H174" i="8"/>
  <c r="H180" i="8"/>
  <c r="H174" i="7"/>
  <c r="H180" i="7"/>
  <c r="H39" i="2"/>
  <c r="I191" i="2"/>
  <c r="H113" i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H174" i="12" l="1"/>
  <c r="H180" i="12"/>
  <c r="H174" i="11"/>
  <c r="H180" i="11"/>
  <c r="F142" i="2"/>
  <c r="F129" i="2"/>
  <c r="I85" i="2"/>
  <c r="I66" i="2"/>
  <c r="H99" i="2"/>
  <c r="I78" i="2"/>
  <c r="H55" i="2"/>
  <c r="H113" i="2" s="1"/>
  <c r="C142" i="1"/>
  <c r="I172" i="1"/>
  <c r="C129" i="1"/>
  <c r="I91" i="1"/>
  <c r="I113" i="1" s="1"/>
  <c r="A158" i="1" s="1"/>
  <c r="D142" i="1"/>
  <c r="D129" i="1"/>
  <c r="E142" i="1"/>
  <c r="E129" i="1"/>
  <c r="J5" i="6" l="1"/>
  <c r="J7" i="6"/>
  <c r="H129" i="1"/>
  <c r="I129" i="1" s="1"/>
  <c r="H142" i="1"/>
  <c r="I142" i="1" s="1"/>
  <c r="H133" i="1" s="1"/>
  <c r="H117" i="1"/>
  <c r="G127" i="1"/>
  <c r="I120" i="1" s="1"/>
  <c r="H122" i="1"/>
  <c r="H119" i="1"/>
  <c r="H118" i="1"/>
  <c r="E142" i="2"/>
  <c r="E129" i="2"/>
  <c r="D142" i="2"/>
  <c r="D129" i="2"/>
  <c r="I91" i="2"/>
  <c r="I113" i="2" s="1"/>
  <c r="A158" i="2" s="1"/>
  <c r="C142" i="2"/>
  <c r="I172" i="2"/>
  <c r="C129" i="2"/>
  <c r="I174" i="1"/>
  <c r="J13" i="6" l="1"/>
  <c r="I188" i="1"/>
  <c r="I124" i="1"/>
  <c r="I177" i="1" s="1"/>
  <c r="H123" i="1"/>
  <c r="H121" i="1"/>
  <c r="H120" i="1"/>
  <c r="H132" i="1"/>
  <c r="H134" i="1" s="1"/>
  <c r="G140" i="1"/>
  <c r="I137" i="1" s="1"/>
  <c r="H137" i="1" s="1"/>
  <c r="H138" i="1" s="1"/>
  <c r="H129" i="2"/>
  <c r="I129" i="2" s="1"/>
  <c r="H121" i="2" s="1"/>
  <c r="I174" i="2"/>
  <c r="H124" i="1"/>
  <c r="H142" i="2"/>
  <c r="I142" i="2" s="1"/>
  <c r="H10" i="6" l="1"/>
  <c r="I138" i="1"/>
  <c r="I144" i="1" s="1"/>
  <c r="C158" i="1" s="1"/>
  <c r="D158" i="1" s="1"/>
  <c r="H144" i="1"/>
  <c r="G127" i="2"/>
  <c r="I120" i="2" s="1"/>
  <c r="H119" i="2"/>
  <c r="H120" i="2"/>
  <c r="H118" i="2"/>
  <c r="H117" i="2"/>
  <c r="H123" i="2"/>
  <c r="H122" i="2"/>
  <c r="I179" i="1"/>
  <c r="H133" i="2"/>
  <c r="G140" i="2"/>
  <c r="I137" i="2" s="1"/>
  <c r="H132" i="2"/>
  <c r="I188" i="2" l="1"/>
  <c r="I124" i="2"/>
  <c r="I177" i="2" s="1"/>
  <c r="H134" i="2"/>
  <c r="H124" i="2"/>
  <c r="I138" i="2"/>
  <c r="H137" i="2"/>
  <c r="H138" i="2" s="1"/>
  <c r="I152" i="1"/>
  <c r="H152" i="1" s="1"/>
  <c r="I148" i="1"/>
  <c r="I151" i="1"/>
  <c r="H151" i="1" s="1"/>
  <c r="I150" i="1"/>
  <c r="H150" i="1" s="1"/>
  <c r="I149" i="1"/>
  <c r="H149" i="1" s="1"/>
  <c r="I180" i="1"/>
  <c r="H148" i="1" l="1"/>
  <c r="H153" i="1" s="1"/>
  <c r="H167" i="1" s="1"/>
  <c r="I153" i="1"/>
  <c r="I179" i="2"/>
  <c r="I144" i="2"/>
  <c r="C158" i="2" s="1"/>
  <c r="D158" i="2" s="1"/>
  <c r="H144" i="2"/>
  <c r="H5" i="6" l="1"/>
  <c r="H7" i="6"/>
  <c r="I152" i="2"/>
  <c r="H152" i="2" s="1"/>
  <c r="I148" i="2"/>
  <c r="I149" i="2"/>
  <c r="H149" i="2" s="1"/>
  <c r="I151" i="2"/>
  <c r="H151" i="2" s="1"/>
  <c r="I150" i="2"/>
  <c r="H150" i="2" s="1"/>
  <c r="I180" i="2"/>
  <c r="I167" i="1"/>
  <c r="I184" i="1"/>
  <c r="G194" i="1" s="1"/>
  <c r="I183" i="1"/>
  <c r="H183" i="1" s="1"/>
  <c r="H13" i="6" l="1"/>
  <c r="I194" i="1"/>
  <c r="K10" i="6" s="1"/>
  <c r="L10" i="6" s="1"/>
  <c r="H178" i="1"/>
  <c r="H177" i="1"/>
  <c r="H171" i="1"/>
  <c r="H173" i="1"/>
  <c r="H172" i="1"/>
  <c r="H179" i="1"/>
  <c r="H184" i="1"/>
  <c r="H148" i="2"/>
  <c r="H153" i="2" s="1"/>
  <c r="H167" i="2" s="1"/>
  <c r="I153" i="2"/>
  <c r="H180" i="1" l="1"/>
  <c r="H174" i="1"/>
  <c r="I167" i="2"/>
  <c r="I184" i="2"/>
  <c r="G194" i="2" s="1"/>
  <c r="I183" i="2"/>
  <c r="H183" i="2" s="1"/>
  <c r="I194" i="2" l="1"/>
  <c r="H178" i="2"/>
  <c r="H177" i="2"/>
  <c r="H173" i="2"/>
  <c r="H171" i="2"/>
  <c r="H172" i="2"/>
  <c r="H179" i="2"/>
  <c r="H184" i="2"/>
  <c r="K7" i="6" l="1"/>
  <c r="L7" i="6" s="1"/>
  <c r="K5" i="6"/>
  <c r="L5" i="6" s="1"/>
  <c r="L15" i="6" s="1"/>
  <c r="L13" i="6" s="1"/>
  <c r="H174" i="2"/>
  <c r="H180" i="2"/>
</calcChain>
</file>

<file path=xl/comments1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D5" author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5" author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<sst xmlns="http://schemas.openxmlformats.org/spreadsheetml/2006/main" count="2239" uniqueCount="247">
  <si>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</si>
  <si>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</si>
  <si>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t>26/1500-0000515-5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</si>
  <si>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</si>
  <si>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</si>
  <si>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</si>
  <si>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</si>
  <si>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Supervisor</t>
  </si>
  <si>
    <t>Convenção Coletiva de Trabalho:</t>
  </si>
  <si>
    <t>RS000837/2025</t>
  </si>
  <si>
    <t>INSALUBRIDADE (10%, 20%, 40%)</t>
  </si>
  <si>
    <t>Não aplicável</t>
  </si>
  <si>
    <t>Origem do salário:</t>
  </si>
  <si>
    <t>CCT</t>
  </si>
  <si>
    <t>Cidade:</t>
  </si>
  <si>
    <t>Porto Alegre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</si>
  <si>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</si>
  <si>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</si>
  <si>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</si>
  <si>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</si>
  <si>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</si>
  <si>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</si>
  <si>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</si>
  <si>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</si>
  <si>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</si>
  <si>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</si>
  <si>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</si>
  <si>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</si>
  <si>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</si>
  <si>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</si>
  <si>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</si>
  <si>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</si>
  <si>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</si>
  <si>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</si>
  <si>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</si>
  <si>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</si>
  <si>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</si>
  <si>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</si>
  <si>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 xml:space="preserve">Hora Intervalar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</si>
  <si>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</si>
  <si>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</si>
  <si>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</si>
  <si>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</si>
  <si>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</si>
  <si>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</si>
  <si>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</si>
  <si>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</si>
  <si>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</si>
  <si>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</si>
  <si>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</si>
  <si>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</si>
  <si>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</si>
  <si>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</si>
  <si>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</si>
  <si>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</si>
  <si>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</si>
  <si>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</si>
  <si>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</si>
  <si>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</si>
  <si>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</si>
  <si>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</si>
  <si>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</si>
  <si>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</si>
  <si>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</si>
  <si>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</si>
  <si>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</si>
  <si>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</si>
  <si>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</si>
  <si>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</si>
  <si>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</si>
  <si>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</si>
  <si>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</si>
  <si>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</si>
  <si>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</si>
  <si>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</si>
  <si>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</si>
  <si>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</si>
  <si>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</si>
  <si>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</si>
  <si>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</si>
  <si>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</si>
  <si>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</si>
  <si>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</si>
  <si>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</si>
  <si>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</si>
  <si>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</si>
  <si>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</si>
  <si>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</si>
  <si>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</si>
  <si>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</si>
  <si>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</si>
  <si>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</si>
  <si>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</si>
  <si>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</si>
  <si>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</si>
  <si>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</si>
  <si>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</si>
  <si>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</si>
  <si>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</si>
  <si>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</si>
  <si>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</si>
  <si>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</si>
  <si>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</si>
  <si>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</si>
  <si>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</si>
  <si>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</si>
  <si>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</si>
  <si>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</si>
  <si>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</si>
  <si>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</si>
  <si>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</si>
  <si>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</si>
  <si>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</si>
  <si>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</si>
  <si>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</si>
  <si>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</si>
  <si>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</si>
  <si>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</si>
  <si>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</si>
  <si>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</si>
  <si>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</si>
  <si>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</si>
  <si>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</si>
  <si>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</si>
  <si>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</si>
  <si>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</si>
  <si>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</si>
  <si>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</si>
  <si>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</si>
  <si>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</si>
  <si>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</si>
  <si>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</si>
  <si>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</si>
  <si>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</si>
  <si>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</si>
  <si>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</si>
  <si>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</si>
  <si>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</si>
  <si>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</si>
  <si>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</si>
  <si>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</si>
  <si>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</si>
  <si>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</si>
  <si>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</si>
  <si>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</si>
  <si>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</si>
  <si>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</si>
  <si>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</si>
  <si>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</si>
  <si>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</si>
  <si>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</si>
  <si>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</si>
  <si>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</si>
  <si>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</si>
  <si>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</si>
  <si>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</si>
  <si>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</si>
  <si>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</si>
  <si>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</si>
  <si>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</si>
  <si>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</si>
  <si>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</si>
  <si>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</si>
  <si>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</si>
  <si>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</si>
  <si>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</si>
  <si>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</si>
  <si>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</si>
  <si>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</si>
  <si>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</si>
  <si>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</si>
  <si>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</si>
  <si>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</si>
  <si>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</si>
  <si>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</si>
  <si>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</si>
  <si>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</si>
  <si>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</si>
  <si>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</si>
  <si>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</si>
  <si>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</si>
  <si>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</si>
  <si>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</si>
  <si>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</si>
  <si>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</si>
  <si>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</si>
  <si>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</si>
  <si>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</si>
  <si>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</si>
  <si>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</si>
  <si>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</si>
  <si>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</si>
  <si>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</si>
  <si>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</si>
  <si>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Vigilante</t>
  </si>
  <si>
    <t>12x36</t>
  </si>
  <si>
    <t>Vale Alimentação</t>
  </si>
  <si>
    <t>Hora Intervalar (somente para postos 12x36, quando for o caso)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</si>
  <si>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</si>
  <si>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</si>
  <si>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</si>
  <si>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</si>
  <si>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</si>
  <si>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</si>
  <si>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</si>
  <si>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</si>
  <si>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</si>
  <si>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</si>
  <si>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</si>
  <si>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</si>
  <si>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</si>
  <si>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</si>
  <si>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</si>
  <si>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</si>
  <si>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</si>
  <si>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RS000966/2025</t>
  </si>
  <si>
    <t>Esteio</t>
  </si>
  <si>
    <t>Eldorado do Sul</t>
  </si>
  <si>
    <t>Linha: PORTO ALEGRE - ELDORADO DO SUL / SANS SOUCI - Modalidade: COMUM</t>
  </si>
  <si>
    <t>Função</t>
  </si>
  <si>
    <t>Cidade</t>
  </si>
  <si>
    <t>Local/Turno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</si>
  <si>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</si>
  <si>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</si>
  <si>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</si>
  <si>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</si>
  <si>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</si>
  <si>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</si>
  <si>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</si>
  <si>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</si>
  <si>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</si>
  <si>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Sede/Dia</t>
  </si>
  <si>
    <t>seg-sexta</t>
  </si>
  <si>
    <t>sáb, dom e feriados</t>
  </si>
  <si>
    <t>seg-dom</t>
  </si>
  <si>
    <t>Sede/Noite</t>
  </si>
  <si>
    <t>DDPA/Dia</t>
  </si>
  <si>
    <t>DDPA/Noite</t>
  </si>
  <si>
    <t>DINFRA/Dia</t>
  </si>
  <si>
    <t>DINFRA/Noite</t>
  </si>
  <si>
    <t>IPVDF/Dia</t>
  </si>
  <si>
    <t>IPVDF/Noite</t>
  </si>
  <si>
    <t>TOTAL DE POSTOS:</t>
  </si>
  <si>
    <t>VALOR TOTAL MENSAL DE MATERIAIS/EQUIPAMENTOS:</t>
  </si>
  <si>
    <t>VALOR TOTAL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</si>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</sst>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</numFmts>
  <fonts count="3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0" fillId="0" borderId="0" applyBorder="0" applyProtection="0"/>
    <xf numFmtId="0" fontId="30" fillId="0" borderId="0"/>
    <xf numFmtId="0" fontId="30" fillId="0" borderId="0"/>
    <xf numFmtId="0" fontId="30" fillId="0" borderId="0"/>
    <xf numFmtId="9" fontId="30" fillId="0" borderId="0" applyBorder="0" applyProtection="0"/>
    <xf numFmtId="44" fontId="30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0" fillId="0" borderId="1" xfId="4" applyFont="1" applyBorder="1" applyAlignment="1">
      <alignment horizontal="center"/>
    </xf>
    <xf numFmtId="0" fontId="30" fillId="0" borderId="1" xfId="4" applyBorder="1" applyAlignment="1">
      <alignment horizontal="center"/>
    </xf>
    <xf numFmtId="0" fontId="29" fillId="12" borderId="3" xfId="4" applyFont="1" applyFill="1" applyBorder="1" applyAlignment="1">
      <alignment horizontal="center" vertical="center" wrapText="1"/>
    </xf>
    <xf numFmtId="0" fontId="29" fillId="12" borderId="1" xfId="4" applyFont="1" applyFill="1" applyBorder="1" applyAlignment="1">
      <alignment horizontal="center" vertical="center" wrapText="1"/>
    </xf>
    <xf numFmtId="0" fontId="28" fillId="12" borderId="5" xfId="4" applyFont="1" applyFill="1" applyBorder="1" applyAlignment="1">
      <alignment horizontal="center" vertical="center" wrapText="1"/>
    </xf>
    <xf numFmtId="0" fontId="28" fillId="12" borderId="1" xfId="4" applyFont="1" applyFill="1" applyBorder="1" applyAlignment="1">
      <alignment horizontal="center" vertical="center" wrapText="1"/>
    </xf>
    <xf numFmtId="0" fontId="28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30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 wrapText="1"/>
    </xf>
    <xf numFmtId="4" fontId="33" fillId="11" borderId="1" xfId="0" applyNumberFormat="1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center" vertical="center" wrapText="1"/>
    </xf>
    <xf numFmtId="4" fontId="36" fillId="11" borderId="1" xfId="0" applyNumberFormat="1" applyFont="1" applyFill="1" applyBorder="1" applyAlignment="1">
      <alignment horizontal="center" vertical="center" wrapText="1"/>
    </xf>
    <xf numFmtId="44" fontId="33" fillId="11" borderId="5" xfId="8" applyFont="1" applyFill="1" applyBorder="1" applyAlignment="1">
      <alignment vertical="center" wrapText="1"/>
    </xf>
    <xf numFmtId="44" fontId="33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171" fontId="0" fillId="15" borderId="2" xfId="4" applyNumberFormat="1" applyFont="1" applyFill="1" applyBorder="1" applyAlignment="1">
      <alignment horizontal="center"/>
    </xf>
    <xf numFmtId="44" fontId="30" fillId="15" borderId="2" xfId="8" applyFill="1" applyBorder="1" applyAlignment="1">
      <alignment horizontal="center"/>
    </xf>
    <xf numFmtId="44" fontId="30" fillId="14" borderId="2" xfId="8" applyFill="1" applyBorder="1" applyAlignment="1">
      <alignment horizontal="center"/>
    </xf>
    <xf numFmtId="0" fontId="30" fillId="0" borderId="0" xfId="4" applyAlignment="1">
      <alignment horizontal="center"/>
    </xf>
    <xf numFmtId="164" fontId="30" fillId="16" borderId="2" xfId="4" applyNumberFormat="1" applyFill="1" applyBorder="1" applyAlignment="1">
      <alignment horizontal="center"/>
    </xf>
    <xf numFmtId="164" fontId="30" fillId="16" borderId="1" xfId="4" applyNumberFormat="1" applyFill="1" applyBorder="1" applyAlignment="1">
      <alignment horizontal="center"/>
    </xf>
    <xf numFmtId="43" fontId="12" fillId="14" borderId="1" xfId="4" applyNumberFormat="1" applyFont="1" applyFill="1" applyBorder="1" applyAlignment="1">
      <alignment horizontal="center" vertical="center" wrapText="1"/>
    </xf>
    <xf numFmtId="0" fontId="12" fillId="14" borderId="12" xfId="4" applyFont="1" applyFill="1" applyBorder="1" applyAlignment="1">
      <alignment horizontal="center" vertical="center" wrapText="1"/>
    </xf>
    <xf numFmtId="44" fontId="12" fillId="14" borderId="12" xfId="4" applyNumberFormat="1" applyFont="1" applyFill="1" applyBorder="1" applyAlignment="1">
      <alignment horizontal="center" vertical="center" wrapText="1"/>
    </xf>
    <xf numFmtId="0" fontId="12" fillId="14" borderId="1" xfId="4" applyFont="1" applyFill="1" applyBorder="1" applyAlignment="1">
      <alignment horizontal="center" vertical="center" wrapText="1"/>
    </xf>
    <xf numFmtId="44" fontId="12" fillId="14" borderId="7" xfId="4" applyNumberFormat="1" applyFont="1" applyFill="1" applyBorder="1" applyAlignment="1">
      <alignment horizontal="center" vertical="center" wrapText="1"/>
    </xf>
    <xf numFmtId="165" fontId="37" fillId="0" borderId="0" xfId="0" applyNumberFormat="1" applyFont="1" applyAlignment="1">
      <alignment horizontal="center" vertical="center" wrapText="1"/>
    </xf>
    <xf numFmtId="0" fontId="33" fillId="11" borderId="5" xfId="0" applyFont="1" applyFill="1" applyBorder="1" applyAlignment="1">
      <alignment horizontal="center" vertical="center" wrapText="1"/>
    </xf>
    <xf numFmtId="0" fontId="33" fillId="11" borderId="7" xfId="0" applyFont="1" applyFill="1" applyBorder="1" applyAlignment="1">
      <alignment horizontal="center" vertical="center" wrapText="1"/>
    </xf>
    <xf numFmtId="0" fontId="33" fillId="11" borderId="12" xfId="0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center" vertical="center" wrapText="1"/>
    </xf>
    <xf numFmtId="4" fontId="35" fillId="11" borderId="5" xfId="0" applyNumberFormat="1" applyFont="1" applyFill="1" applyBorder="1" applyAlignment="1">
      <alignment horizontal="center" vertical="center" wrapText="1"/>
    </xf>
    <xf numFmtId="4" fontId="34" fillId="11" borderId="7" xfId="0" applyNumberFormat="1" applyFont="1" applyFill="1" applyBorder="1" applyAlignment="1">
      <alignment horizontal="center" vertical="center" wrapText="1"/>
    </xf>
    <xf numFmtId="4" fontId="34" fillId="11" borderId="12" xfId="0" applyNumberFormat="1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3" fillId="11" borderId="6" xfId="0" applyFont="1" applyFill="1" applyBorder="1" applyAlignment="1">
      <alignment horizontal="center" vertical="center" wrapText="1"/>
    </xf>
    <xf numFmtId="0" fontId="33" fillId="11" borderId="8" xfId="0" applyFont="1" applyFill="1" applyBorder="1" applyAlignment="1">
      <alignment horizontal="center" vertical="center" wrapText="1"/>
    </xf>
    <xf numFmtId="0" fontId="33" fillId="11" borderId="13" xfId="0" applyFont="1" applyFill="1" applyBorder="1" applyAlignment="1">
      <alignment horizontal="center" vertical="center" wrapText="1"/>
    </xf>
    <xf numFmtId="0" fontId="33" fillId="11" borderId="4" xfId="0" applyFont="1" applyFill="1" applyBorder="1" applyAlignment="1">
      <alignment horizontal="center" vertical="center" wrapText="1"/>
    </xf>
    <xf numFmtId="0" fontId="33" fillId="11" borderId="9" xfId="0" applyFont="1" applyFill="1" applyBorder="1" applyAlignment="1">
      <alignment horizontal="center" vertical="center" wrapText="1"/>
    </xf>
    <xf numFmtId="0" fontId="33" fillId="11" borderId="14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4" fontId="34" fillId="11" borderId="5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2" xfId="4" applyFont="1" applyFill="1" applyBorder="1" applyAlignment="1">
      <alignment horizontal="center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center" vertical="center"/>
    </xf>
    <xf numFmtId="0" fontId="12" fillId="14" borderId="7" xfId="4" applyFont="1" applyFill="1" applyBorder="1" applyAlignment="1">
      <alignment horizontal="center" vertical="center"/>
    </xf>
    <xf numFmtId="0" fontId="12" fillId="14" borderId="12" xfId="4" applyFont="1" applyFill="1" applyBorder="1" applyAlignment="1">
      <alignment horizontal="center" vertical="center"/>
    </xf>
  </cellXfs>
  <cellStyles count="9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abSelected="1" view="pageBreakPreview" zoomScale="130" zoomScaleNormal="130" zoomScalePageLayoutView="130" workbookViewId="0">
      <selection sqref="A1:I1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140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66" t="s">
        <v>7</v>
      </c>
      <c r="E5" s="166"/>
      <c r="F5" s="166"/>
      <c r="G5" s="167" t="str">
        <f>IF(D6="12x36","Regime de trabalho:","Quantidade de HORAS/MÊS")</f>
        <v>Quantidade de HORAS/MÊS</v>
      </c>
      <c r="H5" s="167"/>
      <c r="I5" s="168">
        <f>IF(D6="12x36",D6,5*D6)</f>
        <v>200</v>
      </c>
    </row>
    <row r="6" spans="1:11" ht="18.75" customHeight="1" x14ac:dyDescent="0.25">
      <c r="A6" s="143" t="str">
        <f>IF(D6="12x36","Regime de trabalho:","Regime de trabalho (horas semanais):")</f>
        <v>Regime de trabalho (horas semanais):</v>
      </c>
      <c r="B6" s="143"/>
      <c r="C6" s="143"/>
      <c r="D6" s="143">
        <v>40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9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18.75" customHeight="1" x14ac:dyDescent="0.25">
      <c r="A9" s="143" t="s">
        <v>14</v>
      </c>
      <c r="B9" s="143"/>
      <c r="C9" s="143"/>
      <c r="D9" s="143" t="s">
        <v>15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/>
      <c r="H11" s="10" t="s">
        <v>20</v>
      </c>
      <c r="I11" s="13">
        <v>2.5000000000000001E-2</v>
      </c>
    </row>
    <row r="12" spans="1:11" ht="24.7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5.7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22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5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22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9" ht="11.25" customHeight="1" x14ac:dyDescent="0.25">
      <c r="A17" s="159" t="s">
        <v>28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9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f>I13</f>
        <v>22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9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 t="s">
        <v>11</v>
      </c>
    </row>
    <row r="21" spans="1:9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 t="s">
        <v>11</v>
      </c>
    </row>
    <row r="22" spans="1:9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 t="s">
        <v>11</v>
      </c>
    </row>
    <row r="23" spans="1:9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9" ht="22.5" customHeight="1" x14ac:dyDescent="0.25">
      <c r="A24" s="144" t="s">
        <v>32</v>
      </c>
      <c r="B24" s="144"/>
      <c r="C24" s="144"/>
      <c r="D24" s="144"/>
      <c r="E24" s="144"/>
      <c r="F24" s="144"/>
      <c r="G24" s="16"/>
      <c r="H24" s="16" t="s">
        <v>33</v>
      </c>
      <c r="I24" s="18">
        <v>0.37</v>
      </c>
    </row>
    <row r="25" spans="1:9" ht="34.5" customHeight="1" x14ac:dyDescent="0.25">
      <c r="A25" s="144" t="s">
        <v>34</v>
      </c>
      <c r="B25" s="144"/>
      <c r="C25" s="144"/>
      <c r="D25" s="144"/>
      <c r="E25" s="144"/>
      <c r="F25" s="144"/>
      <c r="G25" s="10"/>
      <c r="H25" s="10" t="s">
        <v>22</v>
      </c>
      <c r="I25" s="11" t="s">
        <v>11</v>
      </c>
    </row>
    <row r="26" spans="1:9" ht="15" customHeight="1" x14ac:dyDescent="0.25">
      <c r="A26" s="144" t="s">
        <v>35</v>
      </c>
      <c r="B26" s="144"/>
      <c r="C26" s="144"/>
      <c r="D26" s="144"/>
      <c r="E26" s="144"/>
      <c r="F26" s="144"/>
      <c r="G26" s="16"/>
      <c r="H26" s="19" t="s">
        <v>36</v>
      </c>
      <c r="I26" s="20" t="s">
        <v>11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6"/>
      <c r="H27" s="21" t="s">
        <v>37</v>
      </c>
      <c r="I27" s="9" t="s">
        <v>11</v>
      </c>
    </row>
    <row r="28" spans="1:9" ht="26.25" customHeight="1" x14ac:dyDescent="0.25">
      <c r="A28" s="144" t="s">
        <v>38</v>
      </c>
      <c r="B28" s="144"/>
      <c r="C28" s="144"/>
      <c r="D28" s="144"/>
      <c r="E28" s="144"/>
      <c r="F28" s="144"/>
      <c r="G28" s="16"/>
      <c r="H28" s="10" t="s">
        <v>36</v>
      </c>
      <c r="I28" s="9" t="s">
        <v>11</v>
      </c>
    </row>
    <row r="29" spans="1:9" ht="35.2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9" ht="1.1499999999999999" customHeight="1" x14ac:dyDescent="0.25">
      <c r="A30" s="155"/>
      <c r="B30" s="155"/>
      <c r="C30" s="155"/>
      <c r="D30" s="155"/>
      <c r="E30" s="155"/>
      <c r="F30" s="155"/>
      <c r="G30" s="155"/>
      <c r="H30" s="155"/>
      <c r="I30" s="155"/>
    </row>
    <row r="31" spans="1:9" ht="1.1499999999999999" customHeight="1" x14ac:dyDescent="0.25">
      <c r="A31" s="156"/>
      <c r="B31" s="156"/>
      <c r="C31" s="156"/>
      <c r="D31" s="156"/>
      <c r="E31" s="156"/>
      <c r="F31" s="156"/>
      <c r="G31" s="156"/>
      <c r="H31" s="156"/>
      <c r="I31" s="156"/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3.6" customHeight="1" x14ac:dyDescent="0.25">
      <c r="A34" s="157"/>
      <c r="B34" s="157"/>
      <c r="C34" s="157"/>
      <c r="D34" s="157"/>
      <c r="E34" s="157"/>
      <c r="F34" s="157"/>
      <c r="G34" s="157"/>
      <c r="H34" s="157"/>
      <c r="I34" s="157"/>
    </row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7" si="0">I37/$I$48</f>
        <v>0.58875119780416107</v>
      </c>
      <c r="I37" s="24">
        <f>IF(D6="12x36",I10,I10/H10*I5)</f>
        <v>1914</v>
      </c>
    </row>
    <row r="38" spans="1:10" ht="15" customHeight="1" x14ac:dyDescent="0.25">
      <c r="A38" s="14">
        <f t="shared" ref="A38:A47" si="1">A37+1</f>
        <v>2</v>
      </c>
      <c r="B38" s="120" t="s">
        <v>46</v>
      </c>
      <c r="C38" s="120"/>
      <c r="D38" s="120"/>
      <c r="E38" s="120"/>
      <c r="F38" s="120"/>
      <c r="G38" s="120"/>
      <c r="H38" s="23">
        <f t="shared" si="0"/>
        <v>0.18049893618749088</v>
      </c>
      <c r="I38" s="24">
        <f>IF(I9=30%,(I37+I45+I46)*I9,0)</f>
        <v>586.79280000000006</v>
      </c>
    </row>
    <row r="39" spans="1:10" ht="15" customHeight="1" x14ac:dyDescent="0.25">
      <c r="A39" s="14">
        <f t="shared" si="1"/>
        <v>3</v>
      </c>
      <c r="B39" s="120" t="s">
        <v>47</v>
      </c>
      <c r="C39" s="120"/>
      <c r="D39" s="120"/>
      <c r="E39" s="120"/>
      <c r="F39" s="120"/>
      <c r="G39" s="120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0" t="s">
        <v>48</v>
      </c>
      <c r="C40" s="120"/>
      <c r="D40" s="120"/>
      <c r="E40" s="120"/>
      <c r="F40" s="120"/>
      <c r="G40" s="120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0" t="s">
        <v>49</v>
      </c>
      <c r="C41" s="120"/>
      <c r="D41" s="120"/>
      <c r="E41" s="120"/>
      <c r="F41" s="120"/>
      <c r="G41" s="120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0" t="s">
        <v>50</v>
      </c>
      <c r="C42" s="120"/>
      <c r="D42" s="120"/>
      <c r="E42" s="120"/>
      <c r="F42" s="120"/>
      <c r="G42" s="120"/>
      <c r="H42" s="23">
        <f t="shared" si="0"/>
        <v>0.21783794318753957</v>
      </c>
      <c r="I42" s="24">
        <f>IF(I24="Não aplicável",0,I37*I24)</f>
        <v>708.18</v>
      </c>
    </row>
    <row r="43" spans="1:10" ht="15" customHeight="1" x14ac:dyDescent="0.25">
      <c r="A43" s="14">
        <f t="shared" si="1"/>
        <v>7</v>
      </c>
      <c r="B43" s="120" t="s">
        <v>51</v>
      </c>
      <c r="C43" s="120"/>
      <c r="D43" s="120"/>
      <c r="E43" s="120"/>
      <c r="F43" s="120"/>
      <c r="G43" s="120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0" t="s">
        <v>52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0" t="s">
        <v>53</v>
      </c>
      <c r="C45" s="120"/>
      <c r="D45" s="120"/>
      <c r="E45" s="120"/>
      <c r="F45" s="120"/>
      <c r="G45" s="120"/>
      <c r="H45" s="23">
        <f t="shared" si="0"/>
        <v>1.0759935684007082E-2</v>
      </c>
      <c r="I45" s="24">
        <f>I12*I13</f>
        <v>34.980000000000004</v>
      </c>
    </row>
    <row r="46" spans="1:10" ht="15" customHeight="1" x14ac:dyDescent="0.25">
      <c r="A46" s="14">
        <f t="shared" si="1"/>
        <v>10</v>
      </c>
      <c r="B46" s="120" t="s">
        <v>54</v>
      </c>
      <c r="C46" s="120"/>
      <c r="D46" s="120"/>
      <c r="E46" s="120"/>
      <c r="F46" s="120"/>
      <c r="G46" s="120"/>
      <c r="H46" s="23">
        <f t="shared" si="0"/>
        <v>2.1519871368014167E-3</v>
      </c>
      <c r="I46" s="24">
        <f>I45*20%</f>
        <v>6.9960000000000013</v>
      </c>
    </row>
    <row r="47" spans="1:10" ht="15" customHeight="1" x14ac:dyDescent="0.25">
      <c r="A47" s="14">
        <f t="shared" si="1"/>
        <v>11</v>
      </c>
      <c r="B47" s="151" t="str">
        <f>IF(D6="12x36","Para postos 12x36 os feriados são considerados compensados, conforme parágrafo único, Art. 59-A da CLT","Outros")</f>
        <v>Outros</v>
      </c>
      <c r="C47" s="151"/>
      <c r="D47" s="151"/>
      <c r="E47" s="151"/>
      <c r="F47" s="151"/>
      <c r="G47" s="151"/>
      <c r="H47" s="23">
        <f t="shared" si="0"/>
        <v>0</v>
      </c>
      <c r="I47" s="24">
        <v>0</v>
      </c>
    </row>
    <row r="48" spans="1:10" s="28" customFormat="1" ht="15" customHeight="1" x14ac:dyDescent="0.25">
      <c r="A48" s="135" t="s">
        <v>55</v>
      </c>
      <c r="B48" s="135"/>
      <c r="C48" s="135"/>
      <c r="D48" s="135"/>
      <c r="E48" s="135"/>
      <c r="F48" s="135"/>
      <c r="G48" s="135"/>
      <c r="H48" s="25">
        <f>SUM(H37:H47)</f>
        <v>1</v>
      </c>
      <c r="I48" s="26">
        <f>SUM(I37:I47)</f>
        <v>3250.9488000000001</v>
      </c>
      <c r="J48" s="27"/>
    </row>
    <row r="49" spans="1:10" s="28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1499999999999999" customHeight="1" x14ac:dyDescent="0.25">
      <c r="A50" s="153"/>
      <c r="B50" s="153"/>
      <c r="C50" s="153"/>
      <c r="D50" s="153"/>
      <c r="E50" s="153"/>
      <c r="F50" s="153"/>
      <c r="G50" s="153"/>
      <c r="H50" s="153"/>
      <c r="I50" s="153"/>
      <c r="J50" s="27"/>
    </row>
    <row r="51" spans="1:10" s="28" customFormat="1" ht="1.1499999999999999" customHeight="1" x14ac:dyDescent="0.25">
      <c r="A51" s="153"/>
      <c r="B51" s="153"/>
      <c r="C51" s="153"/>
      <c r="D51" s="153"/>
      <c r="E51" s="153"/>
      <c r="F51" s="153"/>
      <c r="G51" s="153"/>
      <c r="H51" s="153"/>
      <c r="I51" s="153"/>
      <c r="J51" s="27"/>
    </row>
    <row r="52" spans="1:10" s="28" customFormat="1" ht="1.1499999999999999" customHeight="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J52" s="27"/>
    </row>
    <row r="53" spans="1:10" s="28" customFormat="1" ht="1.1499999999999999" customHeight="1" x14ac:dyDescent="0.25">
      <c r="A53" s="153"/>
      <c r="B53" s="153"/>
      <c r="C53" s="153"/>
      <c r="D53" s="153"/>
      <c r="E53" s="153"/>
      <c r="F53" s="153"/>
      <c r="G53" s="153"/>
      <c r="H53" s="153"/>
      <c r="I53" s="153"/>
      <c r="J53" s="27"/>
    </row>
    <row r="54" spans="1:10" s="28" customFormat="1" ht="1.1499999999999999" customHeight="1" x14ac:dyDescent="0.25">
      <c r="A54" s="153"/>
      <c r="B54" s="153"/>
      <c r="C54" s="153"/>
      <c r="D54" s="153"/>
      <c r="E54" s="153"/>
      <c r="F54" s="153"/>
      <c r="G54" s="153"/>
      <c r="H54" s="153"/>
      <c r="I54" s="153"/>
      <c r="J54" s="27"/>
    </row>
    <row r="55" spans="1:10" s="28" customFormat="1" ht="1.1499999999999999" customHeight="1" x14ac:dyDescent="0.25">
      <c r="A55" s="153"/>
      <c r="B55" s="153"/>
      <c r="C55" s="153"/>
      <c r="D55" s="153"/>
      <c r="E55" s="153"/>
      <c r="F55" s="153"/>
      <c r="G55" s="153"/>
      <c r="H55" s="153"/>
      <c r="I55" s="153"/>
      <c r="J55" s="27"/>
    </row>
    <row r="56" spans="1:10" ht="1.1499999999999999" customHeight="1" x14ac:dyDescent="0.25">
      <c r="A56" s="154"/>
      <c r="B56" s="154"/>
      <c r="C56" s="154"/>
      <c r="D56" s="154"/>
      <c r="E56" s="154"/>
      <c r="F56" s="154"/>
      <c r="G56" s="154"/>
      <c r="H56" s="154"/>
      <c r="I56" s="154"/>
    </row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2">$I$48*H58</f>
        <v>650.18976000000009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2"/>
        <v>48.764232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2"/>
        <v>32.509488000000005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2"/>
        <v>6.5018976000000004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2"/>
        <v>81.273720000000012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2"/>
        <v>260.07590400000004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2"/>
        <v>97.528464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2"/>
        <v>19.505692800000002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1196.3491584000001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3">$I$48*H70</f>
        <v>387.8837051232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2.0485E-2</v>
      </c>
      <c r="I71" s="24">
        <f t="shared" si="3"/>
        <v>66.595686168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1.2127000000000001E-2</v>
      </c>
      <c r="I72" s="24">
        <f t="shared" si="3"/>
        <v>39.424256097600001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2.7250793878226798E-3</v>
      </c>
      <c r="I73" s="24">
        <f t="shared" si="3"/>
        <v>8.8590935657468766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4.7600000000000002E-4</v>
      </c>
      <c r="I74" s="24">
        <f t="shared" si="3"/>
        <v>1.5474516288000002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3"/>
        <v>1.4369193696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3"/>
        <v>0.60142552800000004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3"/>
        <v>295.15364155200001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0.24654407938782269</v>
      </c>
      <c r="I78" s="26">
        <f>SUM(I70:I77)</f>
        <v>801.50217903294686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$I$48*H82</f>
        <v>157.08909696480001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$I$48*H83</f>
        <v>11.4140812368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$I$48*H84</f>
        <v>62.834338406400008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231.33751660800002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9.0728221214718782E-2</v>
      </c>
      <c r="I88" s="24">
        <f>$I$48*H88</f>
        <v>294.9528018841246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9.0728221214718782E-2</v>
      </c>
      <c r="I89" s="26">
        <f>I88</f>
        <v>294.9528018841246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0.77643230060254154</v>
      </c>
      <c r="I91" s="33">
        <f>I66+I78+I85+I89</f>
        <v>2524.1416559250715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I94/$I$48</f>
        <v>0.16241412353218235</v>
      </c>
      <c r="I94" s="24">
        <f>I111</f>
        <v>528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I96/$I$48</f>
        <v>3.234747960349299E-2</v>
      </c>
      <c r="I96" s="24">
        <f>I103</f>
        <v>105.16000000000001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0.19476160313567534</v>
      </c>
      <c r="I99" s="26">
        <f>SUM(I94:I98)</f>
        <v>633.16</v>
      </c>
      <c r="J99" s="34"/>
    </row>
    <row r="100" spans="1:10" ht="18" customHeight="1" x14ac:dyDescent="0.25">
      <c r="A100" s="29" t="s">
        <v>101</v>
      </c>
      <c r="B100" s="146" t="s">
        <v>102</v>
      </c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5</v>
      </c>
      <c r="B103" s="147"/>
      <c r="C103" s="14">
        <f>IF(I15="Não aplicável",0,I15)</f>
        <v>22</v>
      </c>
      <c r="D103" s="14">
        <v>2</v>
      </c>
      <c r="E103" s="37">
        <f>A103*C103*D103</f>
        <v>220</v>
      </c>
      <c r="F103" s="37">
        <f>I37</f>
        <v>1914</v>
      </c>
      <c r="G103" s="38">
        <f>IF(I16="Não aplicável",0,I16)</f>
        <v>0.06</v>
      </c>
      <c r="H103" s="37">
        <f>F103*G103</f>
        <v>114.83999999999999</v>
      </c>
      <c r="I103" s="24">
        <f>IF((E103-H103)&gt;0,E103-H103,0)</f>
        <v>105.16000000000001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3.25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H48+H91+H99</f>
        <v>1.9711939037382169</v>
      </c>
      <c r="I113" s="48">
        <f>I48+I91+I99</f>
        <v>6408.2504559250719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4"/>
        <v>0.2</v>
      </c>
      <c r="I120" s="24">
        <f>IF(F127=20%,G127,0)</f>
        <v>1260.6180911850145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4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1260.6180911850145</v>
      </c>
      <c r="J124" s="34"/>
    </row>
    <row r="125" spans="1:12" ht="43.15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1260.6180911850145</v>
      </c>
      <c r="H127" s="57" t="s">
        <v>128</v>
      </c>
      <c r="I127" s="58">
        <f>I96</f>
        <v>105.16000000000001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I48</f>
        <v>3250.9488000000001</v>
      </c>
      <c r="B129" s="138"/>
      <c r="C129" s="62">
        <f>I66</f>
        <v>1196.3491584000001</v>
      </c>
      <c r="D129" s="62">
        <f>I78</f>
        <v>801.50217903294686</v>
      </c>
      <c r="E129" s="62">
        <f>I85</f>
        <v>231.33751660800002</v>
      </c>
      <c r="F129" s="62">
        <f>I89</f>
        <v>294.9528018841246</v>
      </c>
      <c r="G129" s="62">
        <f>I99</f>
        <v>633.16</v>
      </c>
      <c r="H129" s="62">
        <f>A129+C129+D129+E129+F129+G129</f>
        <v>6408.2504559250719</v>
      </c>
      <c r="I129" s="62">
        <f>H129-I127</f>
        <v>6303.0904559250721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1.5865233205720117E-2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7.9326166028600587E-3</v>
      </c>
      <c r="I133" s="24">
        <v>50</v>
      </c>
    </row>
    <row r="134" spans="1:12" ht="34.5" customHeight="1" x14ac:dyDescent="0.25">
      <c r="A134" s="135" t="s">
        <v>140</v>
      </c>
      <c r="B134" s="135"/>
      <c r="C134" s="135"/>
      <c r="D134" s="135"/>
      <c r="E134" s="135"/>
      <c r="F134" s="135"/>
      <c r="G134" s="135"/>
      <c r="H134" s="25">
        <f>H132+H133</f>
        <v>2.3797849808580178E-2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0.15620215019141981</v>
      </c>
      <c r="I137" s="24">
        <f>G140-I134</f>
        <v>984.55628206651295</v>
      </c>
    </row>
    <row r="138" spans="1:12" ht="35.1" customHeight="1" x14ac:dyDescent="0.25">
      <c r="A138" s="135" t="s">
        <v>142</v>
      </c>
      <c r="B138" s="135"/>
      <c r="C138" s="135"/>
      <c r="D138" s="135"/>
      <c r="E138" s="135"/>
      <c r="F138" s="135"/>
      <c r="G138" s="135"/>
      <c r="H138" s="25">
        <f>H137</f>
        <v>0.15620215019141981</v>
      </c>
      <c r="I138" s="26">
        <f>I137</f>
        <v>984.55628206651295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1134.5562820665129</v>
      </c>
      <c r="H140" s="57" t="s">
        <v>128</v>
      </c>
      <c r="I140" s="58">
        <f>I96</f>
        <v>105.16000000000001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I48</f>
        <v>3250.9488000000001</v>
      </c>
      <c r="B142" s="138"/>
      <c r="C142" s="62">
        <f>I66</f>
        <v>1196.3491584000001</v>
      </c>
      <c r="D142" s="62">
        <f>I78</f>
        <v>801.50217903294686</v>
      </c>
      <c r="E142" s="62">
        <f>I85</f>
        <v>231.33751660800002</v>
      </c>
      <c r="F142" s="62">
        <f>I89</f>
        <v>294.9528018841246</v>
      </c>
      <c r="G142" s="62">
        <f>I99</f>
        <v>633.16</v>
      </c>
      <c r="H142" s="62">
        <f>A142+C142+D142+E142+F142+G142</f>
        <v>6408.2504559250719</v>
      </c>
      <c r="I142" s="62">
        <f>H142-I140</f>
        <v>6303.0904559250721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2395.1743732515274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9.5146159455239028E-3</v>
      </c>
      <c r="I148" s="24">
        <f>($D$158/$E$160)*H158</f>
        <v>60.972041970855507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4.3913612056264165E-2</v>
      </c>
      <c r="I149" s="24">
        <f>($D$158/$E$160)*H159</f>
        <v>281.40942448087156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3.6594676713553473E-2</v>
      </c>
      <c r="I150" s="24">
        <f>($D$158/$E$160)*H160</f>
        <v>234.50785373405967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9.0022904715341537E-2</v>
      </c>
      <c r="I153" s="26">
        <f>SUM(I148:I152)</f>
        <v>576.8893201857868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6408.2504559250719</v>
      </c>
      <c r="B158" s="133"/>
      <c r="C158" s="24">
        <f>I144</f>
        <v>2395.1743732515274</v>
      </c>
      <c r="D158" s="134">
        <f>A158+C158</f>
        <v>8803.4248291765998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20" t="s">
        <v>163</v>
      </c>
      <c r="B159" s="120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19</v>
      </c>
      <c r="G160" s="43">
        <f>I11</f>
        <v>2.5000000000000001E-2</v>
      </c>
      <c r="H160" s="124">
        <f>I11</f>
        <v>2.5000000000000001E-2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23" t="s">
        <v>167</v>
      </c>
      <c r="B162" s="123" t="s">
        <v>168</v>
      </c>
      <c r="C162" s="123"/>
      <c r="D162" s="123"/>
      <c r="E162" s="123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23"/>
      <c r="B163" s="123"/>
      <c r="C163" s="123"/>
      <c r="D163" s="123"/>
      <c r="E163" s="123"/>
      <c r="F163" s="3" t="s">
        <v>170</v>
      </c>
      <c r="G163" s="68">
        <f>SUM(G158:G162)</f>
        <v>0.11749999999999999</v>
      </c>
      <c r="H163" s="125">
        <f>SUM(H158:I162)</f>
        <v>6.1499999999999999E-2</v>
      </c>
      <c r="I163" s="125"/>
    </row>
    <row r="164" spans="1:10" ht="48.75" customHeight="1" x14ac:dyDescent="0.25">
      <c r="A164" s="126" t="s">
        <v>171</v>
      </c>
      <c r="B164" s="126"/>
      <c r="C164" s="126"/>
      <c r="D164" s="126"/>
      <c r="E164" s="126"/>
      <c r="F164" s="126"/>
      <c r="G164" s="126"/>
      <c r="H164" s="126"/>
      <c r="I164" s="126"/>
    </row>
    <row r="165" spans="1:10" ht="12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9.0022904715341537E-2</v>
      </c>
      <c r="I167" s="48">
        <f>I153</f>
        <v>576.8893201857868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0.346571420555353</v>
      </c>
      <c r="I171" s="70">
        <f>I48</f>
        <v>3250.9488000000001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>I172/$G$194</f>
        <v>0.26908924538488366</v>
      </c>
      <c r="I172" s="70">
        <f>I66+I78+I85+I89</f>
        <v>2524.1416559250715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>I173/$G$194</f>
        <v>6.7498805468368894E-2</v>
      </c>
      <c r="I173" s="70">
        <f>I99</f>
        <v>633.16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0.68315947140860556</v>
      </c>
      <c r="I174" s="48">
        <f>SUM(I171:I173)</f>
        <v>6408.2504559250719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5">I177/$G$194</f>
        <v>0.13438975189020755</v>
      </c>
      <c r="I177" s="24">
        <f>I124</f>
        <v>1260.6180911850145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5"/>
        <v>1.5990935656477565E-2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5"/>
        <v>0.10495984104470923</v>
      </c>
      <c r="I179" s="24">
        <f>I138</f>
        <v>984.55628206651295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0.25534052859139433</v>
      </c>
      <c r="I180" s="48">
        <f>I177+I178+I179</f>
        <v>2395.1743732515274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6.1500000000000006E-2</v>
      </c>
      <c r="I183" s="24">
        <f>I153</f>
        <v>576.8893201857868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6.1500000000000006E-2</v>
      </c>
      <c r="I184" s="48">
        <f>I153</f>
        <v>576.8893201857868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1260.6180911850145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08" t="s">
        <v>189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((H70+H76+H77+H82+H83+H84)+((H70+H76+H77+H82+H83+H84)*H66))*I48*H194</f>
        <v>1251.6875630937218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9380.3141493623862</v>
      </c>
      <c r="H194" s="86">
        <f>IF(D6="12x36",2,1)</f>
        <v>1</v>
      </c>
      <c r="I194" s="87">
        <f>G194*H194</f>
        <v>9380.3141493623862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view="pageBreakPreview" topLeftCell="A172" zoomScale="130" zoomScaleNormal="130" zoomScalePageLayoutView="130" workbookViewId="0">
      <selection activeCell="C2" sqref="C2:D2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140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66" t="s">
        <v>194</v>
      </c>
      <c r="E5" s="166"/>
      <c r="F5" s="166"/>
      <c r="G5" s="167" t="str">
        <f>IF(D6="12x36","Regime de trabalho:","Quantidade de HORAS/MÊS")</f>
        <v>Quantidade de HORAS/MÊS</v>
      </c>
      <c r="H5" s="167"/>
      <c r="I5" s="168">
        <f>IF(D6="12x36",D6,5*D6)</f>
        <v>60</v>
      </c>
    </row>
    <row r="6" spans="1:11" ht="18.75" customHeight="1" x14ac:dyDescent="0.25">
      <c r="A6" s="143" t="str">
        <f>IF(D6="12x36","Regime de trabalho:","Regime de trabalho (horas semanais):")</f>
        <v>Regime de trabalho (horas semanais):</v>
      </c>
      <c r="B6" s="143"/>
      <c r="C6" s="143"/>
      <c r="D6" s="143">
        <v>12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9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18.75" customHeight="1" x14ac:dyDescent="0.25">
      <c r="A9" s="143" t="s">
        <v>14</v>
      </c>
      <c r="B9" s="143"/>
      <c r="C9" s="143"/>
      <c r="D9" s="143" t="s">
        <v>15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/>
      <c r="H11" s="10" t="s">
        <v>20</v>
      </c>
      <c r="I11" s="13">
        <v>2.5000000000000001E-2</v>
      </c>
    </row>
    <row r="12" spans="1:11" ht="24.7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5.7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9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5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9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9" ht="11.25" customHeight="1" x14ac:dyDescent="0.25">
      <c r="A17" s="159" t="s">
        <v>28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9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f>I13</f>
        <v>9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9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 t="s">
        <v>11</v>
      </c>
    </row>
    <row r="21" spans="1:9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 t="s">
        <v>11</v>
      </c>
    </row>
    <row r="22" spans="1:9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 t="s">
        <v>11</v>
      </c>
    </row>
    <row r="23" spans="1:9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9" ht="22.5" customHeight="1" x14ac:dyDescent="0.25">
      <c r="A24" s="144" t="s">
        <v>32</v>
      </c>
      <c r="B24" s="144"/>
      <c r="C24" s="144"/>
      <c r="D24" s="144"/>
      <c r="E24" s="144"/>
      <c r="F24" s="144"/>
      <c r="G24" s="16"/>
      <c r="H24" s="16" t="s">
        <v>33</v>
      </c>
      <c r="I24" s="18" t="s">
        <v>11</v>
      </c>
    </row>
    <row r="25" spans="1:9" ht="34.5" customHeight="1" x14ac:dyDescent="0.25">
      <c r="A25" s="144" t="s">
        <v>34</v>
      </c>
      <c r="B25" s="144"/>
      <c r="C25" s="144"/>
      <c r="D25" s="144"/>
      <c r="E25" s="144"/>
      <c r="F25" s="144"/>
      <c r="G25" s="10"/>
      <c r="H25" s="10" t="s">
        <v>22</v>
      </c>
      <c r="I25" s="11" t="s">
        <v>11</v>
      </c>
    </row>
    <row r="26" spans="1:9" ht="15" customHeight="1" x14ac:dyDescent="0.25">
      <c r="A26" s="144" t="s">
        <v>35</v>
      </c>
      <c r="B26" s="144"/>
      <c r="C26" s="144"/>
      <c r="D26" s="144"/>
      <c r="E26" s="144"/>
      <c r="F26" s="144"/>
      <c r="G26" s="16"/>
      <c r="H26" s="19" t="s">
        <v>36</v>
      </c>
      <c r="I26" s="20" t="s">
        <v>11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6"/>
      <c r="H27" s="21" t="s">
        <v>37</v>
      </c>
      <c r="I27" s="9" t="s">
        <v>11</v>
      </c>
    </row>
    <row r="28" spans="1:9" ht="26.25" customHeight="1" x14ac:dyDescent="0.25">
      <c r="A28" s="144" t="s">
        <v>38</v>
      </c>
      <c r="B28" s="144"/>
      <c r="C28" s="144"/>
      <c r="D28" s="144"/>
      <c r="E28" s="144"/>
      <c r="F28" s="144"/>
      <c r="G28" s="16"/>
      <c r="H28" s="10" t="s">
        <v>36</v>
      </c>
      <c r="I28" s="20">
        <v>9</v>
      </c>
    </row>
    <row r="29" spans="1:9" ht="35.2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9" ht="1.1499999999999999" customHeight="1" x14ac:dyDescent="0.25">
      <c r="A30" s="155"/>
      <c r="B30" s="155"/>
      <c r="C30" s="155"/>
      <c r="D30" s="155"/>
      <c r="E30" s="155"/>
      <c r="F30" s="155"/>
      <c r="G30" s="155"/>
      <c r="H30" s="155"/>
      <c r="I30" s="155"/>
    </row>
    <row r="31" spans="1:9" ht="1.1499999999999999" customHeight="1" x14ac:dyDescent="0.25">
      <c r="A31" s="156"/>
      <c r="B31" s="156"/>
      <c r="C31" s="156"/>
      <c r="D31" s="156"/>
      <c r="E31" s="156"/>
      <c r="F31" s="156"/>
      <c r="G31" s="156"/>
      <c r="H31" s="156"/>
      <c r="I31" s="156"/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3.6" customHeight="1" x14ac:dyDescent="0.25">
      <c r="A34" s="157"/>
      <c r="B34" s="157"/>
      <c r="C34" s="157"/>
      <c r="D34" s="157"/>
      <c r="E34" s="157"/>
      <c r="F34" s="157"/>
      <c r="G34" s="157"/>
      <c r="H34" s="157"/>
      <c r="I34" s="157"/>
    </row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7" si="0">I37/$I$48</f>
        <v>0.74689418452734957</v>
      </c>
      <c r="I37" s="24">
        <f>IF(D6="12x36",I10,I10/H10*I5)</f>
        <v>574.20000000000005</v>
      </c>
    </row>
    <row r="38" spans="1:10" ht="15" customHeight="1" x14ac:dyDescent="0.25">
      <c r="A38" s="14">
        <f t="shared" ref="A38:A47" si="1">A37+1</f>
        <v>2</v>
      </c>
      <c r="B38" s="120" t="s">
        <v>46</v>
      </c>
      <c r="C38" s="120"/>
      <c r="D38" s="120"/>
      <c r="E38" s="120"/>
      <c r="F38" s="120"/>
      <c r="G38" s="120"/>
      <c r="H38" s="23">
        <f t="shared" si="0"/>
        <v>0.23076923076923075</v>
      </c>
      <c r="I38" s="24">
        <f>IF(I9=30%,(I37+I45+I46)*I9,0)</f>
        <v>177.41159999999999</v>
      </c>
    </row>
    <row r="39" spans="1:10" ht="15" customHeight="1" x14ac:dyDescent="0.25">
      <c r="A39" s="14">
        <f t="shared" si="1"/>
        <v>3</v>
      </c>
      <c r="B39" s="120" t="s">
        <v>47</v>
      </c>
      <c r="C39" s="120"/>
      <c r="D39" s="120"/>
      <c r="E39" s="120"/>
      <c r="F39" s="120"/>
      <c r="G39" s="120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0" t="s">
        <v>48</v>
      </c>
      <c r="C40" s="120"/>
      <c r="D40" s="120"/>
      <c r="E40" s="120"/>
      <c r="F40" s="120"/>
      <c r="G40" s="120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0" t="s">
        <v>49</v>
      </c>
      <c r="C41" s="120"/>
      <c r="D41" s="120"/>
      <c r="E41" s="120"/>
      <c r="F41" s="120"/>
      <c r="G41" s="120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0" t="s">
        <v>50</v>
      </c>
      <c r="C42" s="120"/>
      <c r="D42" s="120"/>
      <c r="E42" s="120"/>
      <c r="F42" s="120"/>
      <c r="G42" s="120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0" t="s">
        <v>51</v>
      </c>
      <c r="C43" s="120"/>
      <c r="D43" s="120"/>
      <c r="E43" s="120"/>
      <c r="F43" s="120"/>
      <c r="G43" s="120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0" t="s">
        <v>52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0" t="s">
        <v>53</v>
      </c>
      <c r="C45" s="120"/>
      <c r="D45" s="120"/>
      <c r="E45" s="120"/>
      <c r="F45" s="120"/>
      <c r="G45" s="120"/>
      <c r="H45" s="23">
        <f t="shared" si="0"/>
        <v>1.8613820586183161E-2</v>
      </c>
      <c r="I45" s="24">
        <f>I12*I13</f>
        <v>14.31</v>
      </c>
    </row>
    <row r="46" spans="1:10" ht="15" customHeight="1" x14ac:dyDescent="0.25">
      <c r="A46" s="14">
        <f t="shared" si="1"/>
        <v>10</v>
      </c>
      <c r="B46" s="120" t="s">
        <v>54</v>
      </c>
      <c r="C46" s="120"/>
      <c r="D46" s="120"/>
      <c r="E46" s="120"/>
      <c r="F46" s="120"/>
      <c r="G46" s="120"/>
      <c r="H46" s="23">
        <f t="shared" si="0"/>
        <v>3.7227641172366322E-3</v>
      </c>
      <c r="I46" s="24">
        <f>I45*20%</f>
        <v>2.8620000000000001</v>
      </c>
    </row>
    <row r="47" spans="1:10" ht="15" customHeight="1" x14ac:dyDescent="0.25">
      <c r="A47" s="14">
        <f t="shared" si="1"/>
        <v>11</v>
      </c>
      <c r="B47" s="151" t="str">
        <f>IF(D6="12x36","Para postos 12x36 os feriados são considerados compensados, conforme parágrafo único, Art. 59-A da CLT","Outros")</f>
        <v>Outros</v>
      </c>
      <c r="C47" s="151"/>
      <c r="D47" s="151"/>
      <c r="E47" s="151"/>
      <c r="F47" s="151"/>
      <c r="G47" s="151"/>
      <c r="H47" s="23">
        <f t="shared" si="0"/>
        <v>0</v>
      </c>
      <c r="I47" s="24">
        <v>0</v>
      </c>
    </row>
    <row r="48" spans="1:10" s="28" customFormat="1" ht="15" customHeight="1" x14ac:dyDescent="0.25">
      <c r="A48" s="135" t="s">
        <v>55</v>
      </c>
      <c r="B48" s="135"/>
      <c r="C48" s="135"/>
      <c r="D48" s="135"/>
      <c r="E48" s="135"/>
      <c r="F48" s="135"/>
      <c r="G48" s="135"/>
      <c r="H48" s="25">
        <f>SUM(H37:H47)</f>
        <v>1</v>
      </c>
      <c r="I48" s="26">
        <f>SUM(I37:I47)</f>
        <v>768.78359999999998</v>
      </c>
      <c r="J48" s="27"/>
    </row>
    <row r="49" spans="1:10" s="28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1499999999999999" customHeight="1" x14ac:dyDescent="0.25">
      <c r="A50" s="153"/>
      <c r="B50" s="153"/>
      <c r="C50" s="153"/>
      <c r="D50" s="153"/>
      <c r="E50" s="153"/>
      <c r="F50" s="153"/>
      <c r="G50" s="153"/>
      <c r="H50" s="153"/>
      <c r="I50" s="153"/>
      <c r="J50" s="27"/>
    </row>
    <row r="51" spans="1:10" s="28" customFormat="1" ht="1.1499999999999999" customHeight="1" x14ac:dyDescent="0.25">
      <c r="A51" s="153"/>
      <c r="B51" s="153"/>
      <c r="C51" s="153"/>
      <c r="D51" s="153"/>
      <c r="E51" s="153"/>
      <c r="F51" s="153"/>
      <c r="G51" s="153"/>
      <c r="H51" s="153"/>
      <c r="I51" s="153"/>
      <c r="J51" s="27"/>
    </row>
    <row r="52" spans="1:10" s="28" customFormat="1" ht="1.1499999999999999" customHeight="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J52" s="27"/>
    </row>
    <row r="53" spans="1:10" s="28" customFormat="1" ht="1.1499999999999999" customHeight="1" x14ac:dyDescent="0.25">
      <c r="A53" s="153"/>
      <c r="B53" s="153"/>
      <c r="C53" s="153"/>
      <c r="D53" s="153"/>
      <c r="E53" s="153"/>
      <c r="F53" s="153"/>
      <c r="G53" s="153"/>
      <c r="H53" s="153"/>
      <c r="I53" s="153"/>
      <c r="J53" s="27"/>
    </row>
    <row r="54" spans="1:10" s="28" customFormat="1" ht="1.1499999999999999" customHeight="1" x14ac:dyDescent="0.25">
      <c r="A54" s="153"/>
      <c r="B54" s="153"/>
      <c r="C54" s="153"/>
      <c r="D54" s="153"/>
      <c r="E54" s="153"/>
      <c r="F54" s="153"/>
      <c r="G54" s="153"/>
      <c r="H54" s="153"/>
      <c r="I54" s="153"/>
      <c r="J54" s="27"/>
    </row>
    <row r="55" spans="1:10" s="28" customFormat="1" ht="1.1499999999999999" customHeight="1" x14ac:dyDescent="0.25">
      <c r="A55" s="153"/>
      <c r="B55" s="153"/>
      <c r="C55" s="153"/>
      <c r="D55" s="153"/>
      <c r="E55" s="153"/>
      <c r="F55" s="153"/>
      <c r="G55" s="153"/>
      <c r="H55" s="153"/>
      <c r="I55" s="153"/>
      <c r="J55" s="27"/>
    </row>
    <row r="56" spans="1:10" ht="1.1499999999999999" customHeight="1" x14ac:dyDescent="0.25">
      <c r="A56" s="154"/>
      <c r="B56" s="154"/>
      <c r="C56" s="154"/>
      <c r="D56" s="154"/>
      <c r="E56" s="154"/>
      <c r="F56" s="154"/>
      <c r="G56" s="154"/>
      <c r="H56" s="154"/>
      <c r="I56" s="154"/>
    </row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2">$I$48*H58</f>
        <v>153.75672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2"/>
        <v>11.531753999999999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2"/>
        <v>7.6878359999999999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2"/>
        <v>1.5375672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2"/>
        <v>19.21959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2"/>
        <v>61.502687999999999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2"/>
        <v>23.063507999999999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2"/>
        <v>4.6127016000000003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282.91236480000003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3">$I$48*H70</f>
        <v>91.726646450399997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2.0485E-2</v>
      </c>
      <c r="I71" s="24">
        <f t="shared" si="3"/>
        <v>15.748532045999999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1.2127000000000001E-2</v>
      </c>
      <c r="I72" s="24">
        <f t="shared" si="3"/>
        <v>9.3230387172000011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2.7250793878226798E-3</v>
      </c>
      <c r="I73" s="24">
        <f t="shared" si="3"/>
        <v>2.094996342056116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4.7600000000000002E-4</v>
      </c>
      <c r="I74" s="24">
        <f t="shared" si="3"/>
        <v>0.36594099359999999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3"/>
        <v>0.33980235120000002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3"/>
        <v>0.14222496599999998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3"/>
        <v>69.797863043999996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0.24654407938782269</v>
      </c>
      <c r="I78" s="26">
        <f>SUM(I70:I77)</f>
        <v>189.53904491045614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$I$48*H82</f>
        <v>37.148392335600001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$I$48*H83</f>
        <v>2.6991992195999996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$I$48*H84</f>
        <v>14.8590494208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54.706640975999996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9.0728221214718782E-2</v>
      </c>
      <c r="I88" s="24">
        <f>$I$48*H88</f>
        <v>69.750368527047883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9.0728221214718782E-2</v>
      </c>
      <c r="I89" s="26">
        <f>I88</f>
        <v>69.750368527047883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0.77643230060254154</v>
      </c>
      <c r="I91" s="33">
        <f>I66+I78+I85+I89</f>
        <v>596.90841921350398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I94/$I$48</f>
        <v>0.28096332960276471</v>
      </c>
      <c r="I94" s="24">
        <f>I111</f>
        <v>216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I96/$I$48</f>
        <v>7.2254402929510991E-2</v>
      </c>
      <c r="I96" s="24">
        <f>I103</f>
        <v>55.548000000000002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I97/$I$48</f>
        <v>0.16805119151865361</v>
      </c>
      <c r="I97" s="24">
        <f>IF(I28="Não aplicável",0,((I10/H10)*1.5*I28))</f>
        <v>129.19499999999999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0.52126892405092939</v>
      </c>
      <c r="I99" s="26">
        <f>SUM(I94:I98)</f>
        <v>400.74299999999999</v>
      </c>
      <c r="J99" s="34"/>
    </row>
    <row r="100" spans="1:10" ht="18" customHeight="1" x14ac:dyDescent="0.25">
      <c r="A100" s="29" t="s">
        <v>101</v>
      </c>
      <c r="B100" s="146" t="s">
        <v>102</v>
      </c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5</v>
      </c>
      <c r="B103" s="147"/>
      <c r="C103" s="14">
        <f>IF(I15="Não aplicável",0,I15)</f>
        <v>9</v>
      </c>
      <c r="D103" s="14">
        <v>2</v>
      </c>
      <c r="E103" s="37">
        <f>A103*C103*D103</f>
        <v>90</v>
      </c>
      <c r="F103" s="37">
        <f>I37</f>
        <v>574.20000000000005</v>
      </c>
      <c r="G103" s="38">
        <f>IF(I16="Não aplicável",0,I16)</f>
        <v>0.06</v>
      </c>
      <c r="H103" s="37">
        <f>F103*G103</f>
        <v>34.451999999999998</v>
      </c>
      <c r="I103" s="24">
        <f>IF((E103-H103)&gt;0,E103-H103,0)</f>
        <v>55.548000000000002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3.25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9</v>
      </c>
      <c r="D111" s="14">
        <v>1</v>
      </c>
      <c r="E111" s="37">
        <f>A111*C111*D111</f>
        <v>270</v>
      </c>
      <c r="F111" s="37">
        <f>E111</f>
        <v>270</v>
      </c>
      <c r="G111" s="43">
        <f>IF(I19="Não aplicável",0,I19)</f>
        <v>0.2</v>
      </c>
      <c r="H111" s="37">
        <f>F111*G111</f>
        <v>54</v>
      </c>
      <c r="I111" s="24">
        <f>E111-H111</f>
        <v>216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H48+H91+H99</f>
        <v>2.2977012246534709</v>
      </c>
      <c r="I113" s="48">
        <f>I48+I91+I99</f>
        <v>1766.4350192135039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4"/>
        <v>0.2</v>
      </c>
      <c r="I120" s="24">
        <f>IF(F127=20%,G127,0)</f>
        <v>342.17740384270081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4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342.17740384270081</v>
      </c>
      <c r="J124" s="34"/>
    </row>
    <row r="125" spans="1:12" ht="43.15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342.17740384270081</v>
      </c>
      <c r="H127" s="57" t="s">
        <v>128</v>
      </c>
      <c r="I127" s="58">
        <f>I96</f>
        <v>55.548000000000002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I48</f>
        <v>768.78359999999998</v>
      </c>
      <c r="B129" s="138"/>
      <c r="C129" s="62">
        <f>I66</f>
        <v>282.91236480000003</v>
      </c>
      <c r="D129" s="62">
        <f>I78</f>
        <v>189.53904491045614</v>
      </c>
      <c r="E129" s="62">
        <f>I85</f>
        <v>54.706640975999996</v>
      </c>
      <c r="F129" s="62">
        <f>I89</f>
        <v>69.750368527047883</v>
      </c>
      <c r="G129" s="62">
        <f>I99</f>
        <v>400.74299999999999</v>
      </c>
      <c r="H129" s="62">
        <f>A129+C129+D129+E129+F129+G129</f>
        <v>1766.4350192135039</v>
      </c>
      <c r="I129" s="62">
        <f>H129-I127</f>
        <v>1710.8870192135039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5.8449213114008004E-2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2.9224606557004002E-2</v>
      </c>
      <c r="I133" s="24">
        <v>50</v>
      </c>
    </row>
    <row r="134" spans="1:12" ht="34.5" customHeight="1" x14ac:dyDescent="0.25">
      <c r="A134" s="135" t="s">
        <v>140</v>
      </c>
      <c r="B134" s="135"/>
      <c r="C134" s="135"/>
      <c r="D134" s="135"/>
      <c r="E134" s="135"/>
      <c r="F134" s="135"/>
      <c r="G134" s="135"/>
      <c r="H134" s="25">
        <f>H132+H133</f>
        <v>8.767381967101201E-2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9.232618032898797E-2</v>
      </c>
      <c r="I137" s="24">
        <f>G140-I134</f>
        <v>157.95966345843067</v>
      </c>
    </row>
    <row r="138" spans="1:12" ht="35.1" customHeight="1" x14ac:dyDescent="0.25">
      <c r="A138" s="135" t="s">
        <v>142</v>
      </c>
      <c r="B138" s="135"/>
      <c r="C138" s="135"/>
      <c r="D138" s="135"/>
      <c r="E138" s="135"/>
      <c r="F138" s="135"/>
      <c r="G138" s="135"/>
      <c r="H138" s="25">
        <f>H137</f>
        <v>9.232618032898797E-2</v>
      </c>
      <c r="I138" s="26">
        <f>I137</f>
        <v>157.95966345843067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307.95966345843067</v>
      </c>
      <c r="H140" s="57" t="s">
        <v>128</v>
      </c>
      <c r="I140" s="58">
        <f>I96</f>
        <v>55.548000000000002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I48</f>
        <v>768.78359999999998</v>
      </c>
      <c r="B142" s="138"/>
      <c r="C142" s="62">
        <f>I66</f>
        <v>282.91236480000003</v>
      </c>
      <c r="D142" s="62">
        <f>I78</f>
        <v>189.53904491045614</v>
      </c>
      <c r="E142" s="62">
        <f>I85</f>
        <v>54.706640975999996</v>
      </c>
      <c r="F142" s="62">
        <f>I89</f>
        <v>69.750368527047883</v>
      </c>
      <c r="G142" s="62">
        <f>I99</f>
        <v>400.74299999999999</v>
      </c>
      <c r="H142" s="62">
        <f>A142+C142+D142+E142+F142+G142</f>
        <v>1766.4350192135039</v>
      </c>
      <c r="I142" s="62">
        <f>H142-I140</f>
        <v>1710.8870192135039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650.13706730113154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9.4750425391855898E-3</v>
      </c>
      <c r="I148" s="24">
        <f>($D$158/$E$160)*H158</f>
        <v>16.737046949755065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4.3730965565471958E-2</v>
      </c>
      <c r="I149" s="24">
        <f>($D$158/$E$160)*H159</f>
        <v>77.247908998869534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3.6442471304559965E-2</v>
      </c>
      <c r="I150" s="24">
        <f>($D$158/$E$160)*H160</f>
        <v>64.373257499057942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8.964847940921751E-2</v>
      </c>
      <c r="I153" s="26">
        <f>SUM(I148:I152)</f>
        <v>158.35821344768254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1766.4350192135039</v>
      </c>
      <c r="B158" s="133"/>
      <c r="C158" s="24">
        <f>I144</f>
        <v>650.13706730113154</v>
      </c>
      <c r="D158" s="134">
        <f>A158+C158</f>
        <v>2416.5720865146354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20" t="s">
        <v>163</v>
      </c>
      <c r="B159" s="120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19</v>
      </c>
      <c r="G160" s="43">
        <f>I11</f>
        <v>2.5000000000000001E-2</v>
      </c>
      <c r="H160" s="124">
        <f>I11</f>
        <v>2.5000000000000001E-2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23" t="s">
        <v>167</v>
      </c>
      <c r="B162" s="123" t="s">
        <v>168</v>
      </c>
      <c r="C162" s="123"/>
      <c r="D162" s="123"/>
      <c r="E162" s="123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23"/>
      <c r="B163" s="123"/>
      <c r="C163" s="123"/>
      <c r="D163" s="123"/>
      <c r="E163" s="123"/>
      <c r="F163" s="3" t="s">
        <v>170</v>
      </c>
      <c r="G163" s="68">
        <f>SUM(G158:G162)</f>
        <v>0.11749999999999999</v>
      </c>
      <c r="H163" s="125">
        <f>SUM(H158:I162)</f>
        <v>6.1499999999999999E-2</v>
      </c>
      <c r="I163" s="125"/>
    </row>
    <row r="164" spans="1:10" ht="48.75" customHeight="1" x14ac:dyDescent="0.25">
      <c r="A164" s="126" t="s">
        <v>171</v>
      </c>
      <c r="B164" s="126"/>
      <c r="C164" s="126"/>
      <c r="D164" s="126"/>
      <c r="E164" s="126"/>
      <c r="F164" s="126"/>
      <c r="G164" s="126"/>
      <c r="H164" s="126"/>
      <c r="I164" s="126"/>
    </row>
    <row r="165" spans="1:10" ht="12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8.964847940921751E-2</v>
      </c>
      <c r="I167" s="48">
        <f>I153</f>
        <v>158.35821344768254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0.29856481940938384</v>
      </c>
      <c r="I171" s="70">
        <f>I48</f>
        <v>768.78359999999998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>I172/$G$194</f>
        <v>0.23181536961301022</v>
      </c>
      <c r="I172" s="70">
        <f>I66+I78+I85+I89</f>
        <v>596.90841921350398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>I173/$G$194</f>
        <v>0.15563256217298951</v>
      </c>
      <c r="I173" s="70">
        <f>I99</f>
        <v>400.74299999999999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0.68601275119538352</v>
      </c>
      <c r="I174" s="48">
        <f>SUM(I171:I173)</f>
        <v>1766.4350192135039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5">I177/$G$194</f>
        <v>0.13288802568664027</v>
      </c>
      <c r="I177" s="24">
        <f>I124</f>
        <v>342.17740384270081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5"/>
        <v>5.8254004002436549E-2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5"/>
        <v>6.1345219115539668E-2</v>
      </c>
      <c r="I179" s="24">
        <f>I138</f>
        <v>157.95966345843067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0.25248724880461648</v>
      </c>
      <c r="I180" s="48">
        <f>I177+I178+I179</f>
        <v>650.13706730113154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6.1499999999999999E-2</v>
      </c>
      <c r="I183" s="24">
        <f>I153</f>
        <v>158.35821344768254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6.1499999999999999E-2</v>
      </c>
      <c r="I184" s="48">
        <f>I153</f>
        <v>158.35821344768254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342.17740384270081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08" t="s">
        <v>189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((H70+H76+H77+H82+H83+H84)+((H70+H76+H77+H82+H83+H84)*H66))*I48*H194</f>
        <v>295.99877759699518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2574.9302999623178</v>
      </c>
      <c r="H194" s="86">
        <f>IF(D6="12x36",2,1)</f>
        <v>1</v>
      </c>
      <c r="I194" s="87">
        <f>G194*H194</f>
        <v>2574.9302999623178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view="pageBreakPreview" topLeftCell="A169" zoomScale="130" zoomScaleNormal="130" zoomScalePageLayoutView="130" workbookViewId="0">
      <selection activeCell="C2" sqref="C2:D2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140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66" t="s">
        <v>194</v>
      </c>
      <c r="E5" s="166"/>
      <c r="F5" s="166"/>
      <c r="G5" s="167" t="str">
        <f>IF(D6="12x36","Regime de trabalho:","Quantidade de HORAS/MÊS")</f>
        <v>Regime de trabalho:</v>
      </c>
      <c r="H5" s="167"/>
      <c r="I5" s="168" t="str">
        <f>IF(D6="12x36",D6,5*D6)</f>
        <v>12x36</v>
      </c>
    </row>
    <row r="6" spans="1:11" ht="18.75" customHeight="1" x14ac:dyDescent="0.25">
      <c r="A6" s="143" t="str">
        <f>IF(D6="12x36","Regime de trabalho:","Regime de trabalho (horas semanais):")</f>
        <v>Regime de trabalho:</v>
      </c>
      <c r="B6" s="143"/>
      <c r="C6" s="143"/>
      <c r="D6" s="143" t="s">
        <v>195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9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18.75" customHeight="1" x14ac:dyDescent="0.25">
      <c r="A9" s="143" t="s">
        <v>14</v>
      </c>
      <c r="B9" s="143"/>
      <c r="C9" s="143"/>
      <c r="D9" s="143" t="s">
        <v>15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/>
      <c r="H11" s="10" t="s">
        <v>20</v>
      </c>
      <c r="I11" s="13">
        <v>2.5000000000000001E-2</v>
      </c>
    </row>
    <row r="12" spans="1:11" ht="24.7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5.7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15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5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15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9" ht="11.25" customHeight="1" x14ac:dyDescent="0.25">
      <c r="A17" s="159" t="s">
        <v>28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9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f>I13</f>
        <v>15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9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 t="s">
        <v>11</v>
      </c>
    </row>
    <row r="21" spans="1:9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 t="s">
        <v>11</v>
      </c>
    </row>
    <row r="22" spans="1:9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 t="s">
        <v>11</v>
      </c>
    </row>
    <row r="23" spans="1:9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9" ht="22.5" customHeight="1" x14ac:dyDescent="0.25">
      <c r="A24" s="144" t="s">
        <v>32</v>
      </c>
      <c r="B24" s="144"/>
      <c r="C24" s="144"/>
      <c r="D24" s="144"/>
      <c r="E24" s="144"/>
      <c r="F24" s="144"/>
      <c r="G24" s="16"/>
      <c r="H24" s="16" t="s">
        <v>33</v>
      </c>
      <c r="I24" s="18" t="s">
        <v>11</v>
      </c>
    </row>
    <row r="25" spans="1:9" ht="34.5" customHeight="1" x14ac:dyDescent="0.25">
      <c r="A25" s="144" t="s">
        <v>34</v>
      </c>
      <c r="B25" s="144"/>
      <c r="C25" s="144"/>
      <c r="D25" s="144"/>
      <c r="E25" s="144"/>
      <c r="F25" s="144"/>
      <c r="G25" s="10"/>
      <c r="H25" s="10" t="s">
        <v>22</v>
      </c>
      <c r="I25" s="11" t="s">
        <v>11</v>
      </c>
    </row>
    <row r="26" spans="1:9" ht="15" customHeight="1" x14ac:dyDescent="0.25">
      <c r="A26" s="144" t="s">
        <v>35</v>
      </c>
      <c r="B26" s="144"/>
      <c r="C26" s="144"/>
      <c r="D26" s="144"/>
      <c r="E26" s="144"/>
      <c r="F26" s="144"/>
      <c r="G26" s="16"/>
      <c r="H26" s="19" t="s">
        <v>36</v>
      </c>
      <c r="I26" s="20" t="s">
        <v>11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6"/>
      <c r="H27" s="21" t="s">
        <v>37</v>
      </c>
      <c r="I27" s="9" t="s">
        <v>11</v>
      </c>
    </row>
    <row r="28" spans="1:9" ht="26.25" customHeight="1" x14ac:dyDescent="0.25">
      <c r="A28" s="144" t="s">
        <v>38</v>
      </c>
      <c r="B28" s="144"/>
      <c r="C28" s="144"/>
      <c r="D28" s="144"/>
      <c r="E28" s="144"/>
      <c r="F28" s="144"/>
      <c r="G28" s="16"/>
      <c r="H28" s="10" t="s">
        <v>36</v>
      </c>
      <c r="I28" s="20">
        <v>15</v>
      </c>
    </row>
    <row r="29" spans="1:9" ht="35.2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9" ht="1.1499999999999999" customHeight="1" x14ac:dyDescent="0.25">
      <c r="A30" s="155"/>
      <c r="B30" s="155"/>
      <c r="C30" s="155"/>
      <c r="D30" s="155"/>
      <c r="E30" s="155"/>
      <c r="F30" s="155"/>
      <c r="G30" s="155"/>
      <c r="H30" s="155"/>
      <c r="I30" s="155"/>
    </row>
    <row r="31" spans="1:9" ht="1.1499999999999999" customHeight="1" x14ac:dyDescent="0.25">
      <c r="A31" s="156"/>
      <c r="B31" s="156"/>
      <c r="C31" s="156"/>
      <c r="D31" s="156"/>
      <c r="E31" s="156"/>
      <c r="F31" s="156"/>
      <c r="G31" s="156"/>
      <c r="H31" s="156"/>
      <c r="I31" s="156"/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3.6" customHeight="1" x14ac:dyDescent="0.25">
      <c r="A34" s="157"/>
      <c r="B34" s="157"/>
      <c r="C34" s="157"/>
      <c r="D34" s="157"/>
      <c r="E34" s="157"/>
      <c r="F34" s="157"/>
      <c r="G34" s="157"/>
      <c r="H34" s="157"/>
      <c r="I34" s="157"/>
    </row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0" t="s">
        <v>46</v>
      </c>
      <c r="C38" s="120"/>
      <c r="D38" s="120"/>
      <c r="E38" s="120"/>
      <c r="F38" s="120"/>
      <c r="G38" s="120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0" t="s">
        <v>47</v>
      </c>
      <c r="C39" s="120"/>
      <c r="D39" s="120"/>
      <c r="E39" s="120"/>
      <c r="F39" s="120"/>
      <c r="G39" s="120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0" t="s">
        <v>48</v>
      </c>
      <c r="C40" s="120"/>
      <c r="D40" s="120"/>
      <c r="E40" s="120"/>
      <c r="F40" s="120"/>
      <c r="G40" s="120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0" t="s">
        <v>49</v>
      </c>
      <c r="C41" s="120"/>
      <c r="D41" s="120"/>
      <c r="E41" s="120"/>
      <c r="F41" s="120"/>
      <c r="G41" s="120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0" t="s">
        <v>50</v>
      </c>
      <c r="C42" s="120"/>
      <c r="D42" s="120"/>
      <c r="E42" s="120"/>
      <c r="F42" s="120"/>
      <c r="G42" s="120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0" t="s">
        <v>51</v>
      </c>
      <c r="C43" s="120"/>
      <c r="D43" s="120"/>
      <c r="E43" s="120"/>
      <c r="F43" s="120"/>
      <c r="G43" s="120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0" t="s">
        <v>52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0" t="s">
        <v>53</v>
      </c>
      <c r="C45" s="120"/>
      <c r="D45" s="120"/>
      <c r="E45" s="120"/>
      <c r="F45" s="120"/>
      <c r="G45" s="120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0" t="s">
        <v>54</v>
      </c>
      <c r="C46" s="120"/>
      <c r="D46" s="120"/>
      <c r="E46" s="120"/>
      <c r="F46" s="120"/>
      <c r="G46" s="120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51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51"/>
      <c r="D47" s="151"/>
      <c r="E47" s="151"/>
      <c r="F47" s="151"/>
      <c r="G47" s="151"/>
      <c r="H47" s="23">
        <f t="shared" si="0"/>
        <v>0</v>
      </c>
      <c r="I47" s="24">
        <v>0</v>
      </c>
    </row>
    <row r="48" spans="1:10" s="28" customFormat="1" ht="15" customHeight="1" x14ac:dyDescent="0.25">
      <c r="A48" s="135" t="s">
        <v>55</v>
      </c>
      <c r="B48" s="135"/>
      <c r="C48" s="135"/>
      <c r="D48" s="135"/>
      <c r="E48" s="135"/>
      <c r="F48" s="135"/>
      <c r="G48" s="135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1499999999999999" customHeight="1" x14ac:dyDescent="0.25">
      <c r="A50" s="153"/>
      <c r="B50" s="153"/>
      <c r="C50" s="153"/>
      <c r="D50" s="153"/>
      <c r="E50" s="153"/>
      <c r="F50" s="153"/>
      <c r="G50" s="153"/>
      <c r="H50" s="153"/>
      <c r="I50" s="153"/>
      <c r="J50" s="27"/>
    </row>
    <row r="51" spans="1:10" s="28" customFormat="1" ht="1.1499999999999999" customHeight="1" x14ac:dyDescent="0.25">
      <c r="A51" s="153"/>
      <c r="B51" s="153"/>
      <c r="C51" s="153"/>
      <c r="D51" s="153"/>
      <c r="E51" s="153"/>
      <c r="F51" s="153"/>
      <c r="G51" s="153"/>
      <c r="H51" s="153"/>
      <c r="I51" s="153"/>
      <c r="J51" s="27"/>
    </row>
    <row r="52" spans="1:10" s="28" customFormat="1" ht="1.1499999999999999" customHeight="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J52" s="27"/>
    </row>
    <row r="53" spans="1:10" s="28" customFormat="1" ht="1.1499999999999999" customHeight="1" x14ac:dyDescent="0.25">
      <c r="A53" s="153"/>
      <c r="B53" s="153"/>
      <c r="C53" s="153"/>
      <c r="D53" s="153"/>
      <c r="E53" s="153"/>
      <c r="F53" s="153"/>
      <c r="G53" s="153"/>
      <c r="H53" s="153"/>
      <c r="I53" s="153"/>
      <c r="J53" s="27"/>
    </row>
    <row r="54" spans="1:10" s="28" customFormat="1" ht="1.1499999999999999" customHeight="1" x14ac:dyDescent="0.25">
      <c r="A54" s="153"/>
      <c r="B54" s="153"/>
      <c r="C54" s="153"/>
      <c r="D54" s="153"/>
      <c r="E54" s="153"/>
      <c r="F54" s="153"/>
      <c r="G54" s="153"/>
      <c r="H54" s="153"/>
      <c r="I54" s="153"/>
      <c r="J54" s="27"/>
    </row>
    <row r="55" spans="1:10" s="28" customFormat="1" ht="1.1499999999999999" customHeight="1" x14ac:dyDescent="0.25">
      <c r="A55" s="153"/>
      <c r="B55" s="153"/>
      <c r="C55" s="153"/>
      <c r="D55" s="153"/>
      <c r="E55" s="153"/>
      <c r="F55" s="153"/>
      <c r="G55" s="153"/>
      <c r="H55" s="153"/>
      <c r="I55" s="153"/>
      <c r="J55" s="27"/>
    </row>
    <row r="56" spans="1:10" ht="1.1499999999999999" customHeight="1" x14ac:dyDescent="0.25">
      <c r="A56" s="154"/>
      <c r="B56" s="154"/>
      <c r="C56" s="154"/>
      <c r="D56" s="154"/>
      <c r="E56" s="154"/>
      <c r="F56" s="154"/>
      <c r="G56" s="154"/>
      <c r="H56" s="154"/>
      <c r="I56" s="154"/>
    </row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2.0485E-2</v>
      </c>
      <c r="I71" s="24">
        <f t="shared" si="3"/>
        <v>56.830019610000001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1.2127000000000001E-2</v>
      </c>
      <c r="I72" s="24">
        <f t="shared" si="3"/>
        <v>33.643038702000005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2.7250793878226798E-3</v>
      </c>
      <c r="I73" s="24">
        <f t="shared" si="3"/>
        <v>7.5599860897617619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4.7600000000000002E-4</v>
      </c>
      <c r="I74" s="24">
        <f t="shared" si="3"/>
        <v>1.320531576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0.24654407938782269</v>
      </c>
      <c r="I78" s="26">
        <f>SUM(I70:I77)</f>
        <v>683.96899518376176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9.0728221214718782E-2</v>
      </c>
      <c r="I88" s="24">
        <f>$I$48*H88</f>
        <v>251.70059022762445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9.0728221214718782E-2</v>
      </c>
      <c r="I89" s="26">
        <f>I88</f>
        <v>251.70059022762445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0.77643230060254154</v>
      </c>
      <c r="I91" s="33">
        <f>I66+I78+I85+I89</f>
        <v>2153.9986755713862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I96/$I$48</f>
        <v>8.5342722618849363E-3</v>
      </c>
      <c r="I96" s="24">
        <f>I103</f>
        <v>23.676000000000002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0.21591643939606942</v>
      </c>
      <c r="I99" s="26">
        <f>SUM(I94:I98)</f>
        <v>599.00099999999998</v>
      </c>
      <c r="J99" s="34"/>
    </row>
    <row r="100" spans="1:10" ht="18" customHeight="1" x14ac:dyDescent="0.25">
      <c r="A100" s="29" t="s">
        <v>101</v>
      </c>
      <c r="B100" s="146" t="s">
        <v>102</v>
      </c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5</v>
      </c>
      <c r="B103" s="147"/>
      <c r="C103" s="14">
        <f>IF(I15="Não aplicável",0,I15)</f>
        <v>15</v>
      </c>
      <c r="D103" s="14">
        <v>2</v>
      </c>
      <c r="E103" s="37">
        <f>A103*C103*D103</f>
        <v>150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23.676000000000002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3.25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H48+H91+H99</f>
        <v>1.9923487399986111</v>
      </c>
      <c r="I113" s="48">
        <f>I48+I91+I99</f>
        <v>5527.2256755713861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4"/>
        <v>0.2</v>
      </c>
      <c r="I120" s="24">
        <f>IF(F127=20%,G127,0)</f>
        <v>1100.7099351142772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4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1100.7099351142772</v>
      </c>
      <c r="J124" s="34"/>
    </row>
    <row r="125" spans="1:12" ht="43.15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1100.7099351142772</v>
      </c>
      <c r="H127" s="57" t="s">
        <v>128</v>
      </c>
      <c r="I127" s="58">
        <f>I96</f>
        <v>23.676000000000002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I48</f>
        <v>2774.2260000000001</v>
      </c>
      <c r="B129" s="138"/>
      <c r="C129" s="62">
        <f>I66</f>
        <v>1020.915168</v>
      </c>
      <c r="D129" s="62">
        <f>I78</f>
        <v>683.96899518376176</v>
      </c>
      <c r="E129" s="62">
        <f>I85</f>
        <v>197.41392216000003</v>
      </c>
      <c r="F129" s="62">
        <f>I89</f>
        <v>251.70059022762445</v>
      </c>
      <c r="G129" s="62">
        <f>I99</f>
        <v>599.00099999999998</v>
      </c>
      <c r="H129" s="62">
        <f>A129+C129+D129+E129+F129+G129</f>
        <v>5527.2256755713861</v>
      </c>
      <c r="I129" s="62">
        <f>H129-I127</f>
        <v>5503.5496755713857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1.8170091285606114E-2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9.0850456428030572E-3</v>
      </c>
      <c r="I133" s="24">
        <v>50</v>
      </c>
    </row>
    <row r="134" spans="1:12" ht="34.5" customHeight="1" x14ac:dyDescent="0.25">
      <c r="A134" s="135" t="s">
        <v>140</v>
      </c>
      <c r="B134" s="135"/>
      <c r="C134" s="135"/>
      <c r="D134" s="135"/>
      <c r="E134" s="135"/>
      <c r="F134" s="135"/>
      <c r="G134" s="135"/>
      <c r="H134" s="25">
        <f>H132+H133</f>
        <v>2.7255136928409172E-2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0.15274486307159083</v>
      </c>
      <c r="I137" s="24">
        <f>G140-I134</f>
        <v>840.6389416028494</v>
      </c>
    </row>
    <row r="138" spans="1:12" ht="35.1" customHeight="1" x14ac:dyDescent="0.25">
      <c r="A138" s="135" t="s">
        <v>142</v>
      </c>
      <c r="B138" s="135"/>
      <c r="C138" s="135"/>
      <c r="D138" s="135"/>
      <c r="E138" s="135"/>
      <c r="F138" s="135"/>
      <c r="G138" s="135"/>
      <c r="H138" s="25">
        <f>H137</f>
        <v>0.15274486307159083</v>
      </c>
      <c r="I138" s="26">
        <f>I137</f>
        <v>840.6389416028494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990.6389416028494</v>
      </c>
      <c r="H140" s="57" t="s">
        <v>128</v>
      </c>
      <c r="I140" s="58">
        <f>I96</f>
        <v>23.676000000000002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I48</f>
        <v>2774.2260000000001</v>
      </c>
      <c r="B142" s="138"/>
      <c r="C142" s="62">
        <f>I66</f>
        <v>1020.915168</v>
      </c>
      <c r="D142" s="62">
        <f>I78</f>
        <v>683.96899518376176</v>
      </c>
      <c r="E142" s="62">
        <f>I85</f>
        <v>197.41392216000003</v>
      </c>
      <c r="F142" s="62">
        <f>I89</f>
        <v>251.70059022762445</v>
      </c>
      <c r="G142" s="62">
        <f>I99</f>
        <v>599.00099999999998</v>
      </c>
      <c r="H142" s="62">
        <f>A142+C142+D142+E142+F142+G142</f>
        <v>5527.2256755713861</v>
      </c>
      <c r="I142" s="62">
        <f>H142-I140</f>
        <v>5503.5496755713857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2091.3488767171266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9.5465313771269655E-3</v>
      </c>
      <c r="I148" s="24">
        <f>($D$158/$E$160)*H158</f>
        <v>52.765833340304027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4.4060914048278305E-2</v>
      </c>
      <c r="I149" s="24">
        <f>($D$158/$E$160)*H159</f>
        <v>243.53461541678783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3.6717428373565258E-2</v>
      </c>
      <c r="I150" s="24">
        <f>($D$158/$E$160)*H160</f>
        <v>202.94551284732322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9.0324873798970529E-2</v>
      </c>
      <c r="I153" s="26">
        <f>SUM(I148:I152)</f>
        <v>499.24596160441513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5527.2256755713861</v>
      </c>
      <c r="B158" s="133"/>
      <c r="C158" s="24">
        <f>I144</f>
        <v>2091.3488767171266</v>
      </c>
      <c r="D158" s="134">
        <f>A158+C158</f>
        <v>7618.5745522885127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20" t="s">
        <v>163</v>
      </c>
      <c r="B159" s="120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19</v>
      </c>
      <c r="G160" s="43">
        <f>I11</f>
        <v>2.5000000000000001E-2</v>
      </c>
      <c r="H160" s="124">
        <f>I11</f>
        <v>2.5000000000000001E-2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23" t="s">
        <v>167</v>
      </c>
      <c r="B162" s="123" t="s">
        <v>168</v>
      </c>
      <c r="C162" s="123"/>
      <c r="D162" s="123"/>
      <c r="E162" s="123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23"/>
      <c r="B163" s="123"/>
      <c r="C163" s="123"/>
      <c r="D163" s="123"/>
      <c r="E163" s="123"/>
      <c r="F163" s="3" t="s">
        <v>170</v>
      </c>
      <c r="G163" s="68">
        <f>SUM(G158:G162)</f>
        <v>0.11749999999999999</v>
      </c>
      <c r="H163" s="125">
        <f>SUM(H158:I162)</f>
        <v>6.1499999999999999E-2</v>
      </c>
      <c r="I163" s="125"/>
    </row>
    <row r="164" spans="1:10" ht="48.75" customHeight="1" x14ac:dyDescent="0.25">
      <c r="A164" s="126" t="s">
        <v>171</v>
      </c>
      <c r="B164" s="126"/>
      <c r="C164" s="126"/>
      <c r="D164" s="126"/>
      <c r="E164" s="126"/>
      <c r="F164" s="126"/>
      <c r="G164" s="126"/>
      <c r="H164" s="126"/>
      <c r="I164" s="126"/>
    </row>
    <row r="165" spans="1:10" ht="12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9.0324873798970529E-2</v>
      </c>
      <c r="I167" s="48">
        <f>I153</f>
        <v>499.24596160441513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0.34174517596837217</v>
      </c>
      <c r="I171" s="70">
        <f>I48</f>
        <v>2774.2260000000001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>I172/$G$194</f>
        <v>0.26534199319694357</v>
      </c>
      <c r="I172" s="70">
        <f>I66+I78+I85+I89</f>
        <v>2153.9986755713862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>I173/$G$194</f>
        <v>7.3788401575874088E-2</v>
      </c>
      <c r="I173" s="70">
        <f>I99</f>
        <v>599.00099999999998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0.68087557074118976</v>
      </c>
      <c r="I174" s="48">
        <f>SUM(I171:I173)</f>
        <v>5527.2256755713861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5">I177/$G$194</f>
        <v>0.135591804873058</v>
      </c>
      <c r="I177" s="24">
        <f>I124</f>
        <v>1100.7099351142772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5"/>
        <v>1.8477866040926667E-2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5"/>
        <v>0.10355475834482551</v>
      </c>
      <c r="I179" s="24">
        <f>I138</f>
        <v>840.6389416028494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0.25762442925881018</v>
      </c>
      <c r="I180" s="48">
        <f>I177+I178+I179</f>
        <v>2091.3488767171266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6.1500000000000006E-2</v>
      </c>
      <c r="I183" s="24">
        <f>I153</f>
        <v>499.24596160441513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6.1500000000000006E-2</v>
      </c>
      <c r="I184" s="48">
        <f>I153</f>
        <v>499.24596160441513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2201.4198702285544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08" t="s">
        <v>189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((H70+H76+H77+H82+H83+H84)+((H70+H76+H77+H82+H83+H84)*H66))*I48*H194</f>
        <v>2136.2773731848642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8117.8205138929279</v>
      </c>
      <c r="H194" s="86">
        <f>IF(D6="12x36",2,1)</f>
        <v>2</v>
      </c>
      <c r="I194" s="87">
        <f>G194*H194</f>
        <v>16235.641027785856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view="pageBreakPreview" topLeftCell="A172" zoomScale="130" zoomScaleNormal="130" zoomScalePageLayoutView="130" workbookViewId="0">
      <selection activeCell="C2" sqref="C2:D2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3" t="s">
        <v>6</v>
      </c>
      <c r="B5" s="143"/>
      <c r="C5" s="143"/>
      <c r="D5" s="166" t="s">
        <v>194</v>
      </c>
      <c r="E5" s="166"/>
      <c r="F5" s="166"/>
      <c r="G5" s="167" t="str">
        <f>IF(D6="12x36","Regime de trabalho:","Quantidade de HORAS/MÊS")</f>
        <v>Regime de trabalho:</v>
      </c>
      <c r="H5" s="167"/>
      <c r="I5" s="168" t="str">
        <f>IF(D6="12x36",D6,5*D6)</f>
        <v>12x36</v>
      </c>
    </row>
    <row r="6" spans="1:11" ht="18.75" customHeight="1" x14ac:dyDescent="0.25">
      <c r="A6" s="143" t="str">
        <f>IF(D6="12x36","Regime de trabalho:","Regime de trabalho (horas semanais):")</f>
        <v>Regime de trabalho:</v>
      </c>
      <c r="B6" s="143"/>
      <c r="C6" s="143"/>
      <c r="D6" s="143" t="s">
        <v>195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9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24.75" customHeight="1" x14ac:dyDescent="0.25">
      <c r="A9" s="143" t="s">
        <v>14</v>
      </c>
      <c r="B9" s="143"/>
      <c r="C9" s="143"/>
      <c r="D9" s="143" t="s">
        <v>15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 t="str">
        <f>D9</f>
        <v>Porto Alegre</v>
      </c>
      <c r="H11" s="10" t="s">
        <v>20</v>
      </c>
      <c r="I11" s="13">
        <v>2.5000000000000001E-2</v>
      </c>
    </row>
    <row r="12" spans="1:11" ht="26.2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6.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15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5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15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10" ht="11.25" customHeight="1" x14ac:dyDescent="0.25">
      <c r="A17" s="159" t="s">
        <v>196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10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v>15</v>
      </c>
    </row>
    <row r="19" spans="1:10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10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>
        <v>0</v>
      </c>
    </row>
    <row r="21" spans="1:10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>
        <f>I13</f>
        <v>15</v>
      </c>
    </row>
    <row r="22" spans="1:10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>
        <v>0</v>
      </c>
    </row>
    <row r="23" spans="1:10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10" ht="22.5" customHeight="1" x14ac:dyDescent="0.25">
      <c r="A24" s="159" t="s">
        <v>32</v>
      </c>
      <c r="B24" s="176"/>
      <c r="C24" s="176"/>
      <c r="D24" s="176"/>
      <c r="E24" s="176"/>
      <c r="F24" s="177"/>
      <c r="G24" s="16"/>
      <c r="H24" s="16" t="s">
        <v>33</v>
      </c>
      <c r="I24" s="18" t="s">
        <v>11</v>
      </c>
    </row>
    <row r="25" spans="1:10" ht="36" customHeight="1" x14ac:dyDescent="0.25">
      <c r="A25" s="159" t="s">
        <v>34</v>
      </c>
      <c r="B25" s="176"/>
      <c r="C25" s="176"/>
      <c r="D25" s="176"/>
      <c r="E25" s="176"/>
      <c r="F25" s="177"/>
      <c r="G25" s="10"/>
      <c r="H25" s="10" t="s">
        <v>22</v>
      </c>
      <c r="I25" s="11" t="s">
        <v>11</v>
      </c>
    </row>
    <row r="26" spans="1:10" ht="15" customHeight="1" x14ac:dyDescent="0.25">
      <c r="A26" s="158" t="s">
        <v>35</v>
      </c>
      <c r="B26" s="155"/>
      <c r="C26" s="155"/>
      <c r="D26" s="155"/>
      <c r="E26" s="155"/>
      <c r="F26" s="178"/>
      <c r="G26" s="16"/>
      <c r="H26" s="19" t="s">
        <v>36</v>
      </c>
      <c r="I26" s="20" t="s">
        <v>11</v>
      </c>
    </row>
    <row r="27" spans="1:10" ht="15" customHeight="1" x14ac:dyDescent="0.25">
      <c r="A27" s="162"/>
      <c r="B27" s="157"/>
      <c r="C27" s="157"/>
      <c r="D27" s="157"/>
      <c r="E27" s="157"/>
      <c r="F27" s="179"/>
      <c r="G27" s="16"/>
      <c r="H27" s="21" t="s">
        <v>37</v>
      </c>
      <c r="I27" s="9" t="s">
        <v>11</v>
      </c>
    </row>
    <row r="28" spans="1:10" ht="26.25" customHeight="1" x14ac:dyDescent="0.25">
      <c r="A28" s="159" t="s">
        <v>197</v>
      </c>
      <c r="B28" s="176"/>
      <c r="C28" s="176"/>
      <c r="D28" s="176"/>
      <c r="E28" s="176"/>
      <c r="F28" s="177"/>
      <c r="G28" s="16"/>
      <c r="H28" s="10" t="s">
        <v>36</v>
      </c>
      <c r="I28" s="20">
        <v>15</v>
      </c>
    </row>
    <row r="29" spans="1:10" ht="36.7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10" ht="24.75" customHeight="1" x14ac:dyDescent="0.25">
      <c r="A30" s="130" t="s">
        <v>198</v>
      </c>
      <c r="B30" s="130"/>
      <c r="C30" s="130"/>
      <c r="D30" s="130"/>
      <c r="E30" s="130"/>
      <c r="F30" s="130"/>
      <c r="G30" s="160" t="s">
        <v>13</v>
      </c>
      <c r="H30" s="16" t="s">
        <v>199</v>
      </c>
      <c r="I30" s="71">
        <f>((60/52.5)*7)*15</f>
        <v>120</v>
      </c>
    </row>
    <row r="31" spans="1:10" ht="24.75" customHeight="1" x14ac:dyDescent="0.25">
      <c r="A31" s="130"/>
      <c r="B31" s="130"/>
      <c r="C31" s="130"/>
      <c r="D31" s="130"/>
      <c r="E31" s="130"/>
      <c r="F31" s="130"/>
      <c r="G31" s="160"/>
      <c r="H31" s="16" t="s">
        <v>200</v>
      </c>
      <c r="I31" s="16">
        <f>I10/H10*20%</f>
        <v>1.9140000000000001</v>
      </c>
    </row>
    <row r="32" spans="1:10" ht="29.25" customHeight="1" x14ac:dyDescent="0.25">
      <c r="A32" s="131" t="s">
        <v>201</v>
      </c>
      <c r="B32" s="131"/>
      <c r="C32" s="131"/>
      <c r="D32" s="131"/>
      <c r="E32" s="131"/>
      <c r="F32" s="131"/>
      <c r="G32" s="160" t="s">
        <v>13</v>
      </c>
      <c r="H32" s="10" t="s">
        <v>199</v>
      </c>
      <c r="I32" s="20">
        <f>((5+7+1)*15)-190.67</f>
        <v>4.3300000000000125</v>
      </c>
      <c r="J32" s="72"/>
    </row>
    <row r="33" spans="1:10" ht="30.75" customHeight="1" x14ac:dyDescent="0.25">
      <c r="A33" s="131"/>
      <c r="B33" s="131"/>
      <c r="C33" s="131"/>
      <c r="D33" s="131"/>
      <c r="E33" s="131"/>
      <c r="F33" s="131"/>
      <c r="G33" s="160"/>
      <c r="H33" s="10" t="s">
        <v>200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0" t="s">
        <v>202</v>
      </c>
      <c r="C38" s="120"/>
      <c r="D38" s="120"/>
      <c r="E38" s="120"/>
      <c r="F38" s="120"/>
      <c r="G38" s="120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0" t="s">
        <v>46</v>
      </c>
      <c r="C39" s="120"/>
      <c r="D39" s="120"/>
      <c r="E39" s="120"/>
      <c r="F39" s="120"/>
      <c r="G39" s="120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0" t="s">
        <v>47</v>
      </c>
      <c r="C40" s="120"/>
      <c r="D40" s="120"/>
      <c r="E40" s="120"/>
      <c r="F40" s="120"/>
      <c r="G40" s="120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0" t="s">
        <v>48</v>
      </c>
      <c r="C41" s="120"/>
      <c r="D41" s="120"/>
      <c r="E41" s="120"/>
      <c r="F41" s="120"/>
      <c r="G41" s="120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0" t="s">
        <v>49</v>
      </c>
      <c r="C42" s="120"/>
      <c r="D42" s="120"/>
      <c r="E42" s="120"/>
      <c r="F42" s="120"/>
      <c r="G42" s="120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0" t="s">
        <v>50</v>
      </c>
      <c r="C43" s="120"/>
      <c r="D43" s="120"/>
      <c r="E43" s="120"/>
      <c r="F43" s="120"/>
      <c r="G43" s="120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0" t="s">
        <v>51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0" t="s">
        <v>52</v>
      </c>
      <c r="C45" s="120"/>
      <c r="D45" s="120"/>
      <c r="E45" s="120"/>
      <c r="F45" s="120"/>
      <c r="G45" s="120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0" t="s">
        <v>203</v>
      </c>
      <c r="C46" s="120"/>
      <c r="D46" s="120"/>
      <c r="E46" s="120"/>
      <c r="F46" s="120"/>
      <c r="G46" s="120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73" t="s">
        <v>204</v>
      </c>
      <c r="C47" s="174"/>
      <c r="D47" s="174"/>
      <c r="E47" s="174"/>
      <c r="F47" s="174"/>
      <c r="G47" s="175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73" t="s">
        <v>205</v>
      </c>
      <c r="C48" s="174"/>
      <c r="D48" s="174"/>
      <c r="E48" s="174"/>
      <c r="F48" s="174"/>
      <c r="G48" s="175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0" t="s">
        <v>206</v>
      </c>
      <c r="C49" s="120"/>
      <c r="D49" s="120"/>
      <c r="E49" s="120"/>
      <c r="F49" s="120"/>
      <c r="G49" s="120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73" t="s">
        <v>207</v>
      </c>
      <c r="C50" s="174"/>
      <c r="D50" s="174"/>
      <c r="E50" s="174"/>
      <c r="F50" s="174"/>
      <c r="G50" s="175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73" t="s">
        <v>208</v>
      </c>
      <c r="C51" s="174"/>
      <c r="D51" s="174"/>
      <c r="E51" s="174"/>
      <c r="F51" s="174"/>
      <c r="G51" s="175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0" t="s">
        <v>209</v>
      </c>
      <c r="C52" s="120"/>
      <c r="D52" s="120"/>
      <c r="E52" s="120"/>
      <c r="F52" s="120"/>
      <c r="G52" s="120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0" t="s">
        <v>210</v>
      </c>
      <c r="C53" s="120"/>
      <c r="D53" s="120"/>
      <c r="E53" s="120"/>
      <c r="F53" s="120"/>
      <c r="G53" s="120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0" t="s">
        <v>211</v>
      </c>
      <c r="C54" s="120"/>
      <c r="D54" s="120"/>
      <c r="E54" s="120"/>
      <c r="F54" s="120"/>
      <c r="G54" s="120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35" t="s">
        <v>55</v>
      </c>
      <c r="B55" s="135"/>
      <c r="C55" s="135"/>
      <c r="D55" s="135"/>
      <c r="E55" s="135"/>
      <c r="F55" s="135"/>
      <c r="G55" s="135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I96/$I$55</f>
        <v>7.1376823554501548E-3</v>
      </c>
      <c r="I96" s="24">
        <f>I103</f>
        <v>23.676000000000002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0.18058282094091055</v>
      </c>
      <c r="I99" s="26">
        <f>SUM(I94:I98)</f>
        <v>599.00099999999998</v>
      </c>
      <c r="J99" s="34"/>
    </row>
    <row r="100" spans="1:10" ht="5.25" customHeight="1" x14ac:dyDescent="0.25">
      <c r="A100" s="29"/>
      <c r="B100" s="146"/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5</v>
      </c>
      <c r="B103" s="147"/>
      <c r="C103" s="14">
        <f>IF(I15="Não aplicável",0,I15)</f>
        <v>15</v>
      </c>
      <c r="D103" s="14">
        <v>2</v>
      </c>
      <c r="E103" s="37">
        <f>A103*C103*D103</f>
        <v>150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23.676000000000002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4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H55+H91+H99</f>
        <v>1.9685048449409108</v>
      </c>
      <c r="I113" s="48">
        <f>I55+I91+I99</f>
        <v>6529.6154112593122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6"/>
        <v>0.2</v>
      </c>
      <c r="I120" s="24">
        <f>IF(F127=20%,G127,0)</f>
        <v>1301.1878822518627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6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1301.1878822518627</v>
      </c>
      <c r="J124" s="34"/>
    </row>
    <row r="125" spans="1:12" ht="48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1301.1878822518627</v>
      </c>
      <c r="H127" s="57" t="s">
        <v>128</v>
      </c>
      <c r="I127" s="58">
        <f>I96</f>
        <v>23.676000000000002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I55</f>
        <v>3317.043099</v>
      </c>
      <c r="B129" s="138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599.00099999999998</v>
      </c>
      <c r="H129" s="62">
        <f>A129+C129+D129+E129+F129+G129</f>
        <v>6529.6154112593131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1.5370570440133203E-2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7.6852852200666013E-3</v>
      </c>
      <c r="I133" s="24">
        <v>50</v>
      </c>
    </row>
    <row r="134" spans="1:12" ht="33" customHeight="1" x14ac:dyDescent="0.25">
      <c r="A134" s="135" t="s">
        <v>212</v>
      </c>
      <c r="B134" s="135"/>
      <c r="C134" s="135"/>
      <c r="D134" s="135"/>
      <c r="E134" s="135"/>
      <c r="F134" s="135"/>
      <c r="G134" s="135"/>
      <c r="H134" s="25">
        <f>H132+H133</f>
        <v>2.3055855660199805E-2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0.1569441443398002</v>
      </c>
      <c r="I137" s="24">
        <f>G140-I134</f>
        <v>1021.0690940266763</v>
      </c>
    </row>
    <row r="138" spans="1:12" ht="34.15" customHeight="1" x14ac:dyDescent="0.25">
      <c r="A138" s="135" t="s">
        <v>213</v>
      </c>
      <c r="B138" s="135"/>
      <c r="C138" s="135"/>
      <c r="D138" s="135"/>
      <c r="E138" s="135"/>
      <c r="F138" s="135"/>
      <c r="G138" s="135"/>
      <c r="H138" s="25">
        <f>H137</f>
        <v>0.1569441443398002</v>
      </c>
      <c r="I138" s="26">
        <f>I137</f>
        <v>1021.0690940266763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1171.0690940266763</v>
      </c>
      <c r="H140" s="57" t="s">
        <v>128</v>
      </c>
      <c r="I140" s="58">
        <f>I96</f>
        <v>23.676000000000002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I55</f>
        <v>3317.043099</v>
      </c>
      <c r="B142" s="138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599.00099999999998</v>
      </c>
      <c r="H142" s="62">
        <f>A142+C142+D142+E142+F142+G142</f>
        <v>6529.6154112593131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2472.2569762785388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9.5482620413622644E-3</v>
      </c>
      <c r="I148" s="24">
        <f>($D$158/$E$160)*H158</f>
        <v>62.346478976021345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4.4068901729364292E-2</v>
      </c>
      <c r="I149" s="24">
        <f>($D$158/$E$160)*H159</f>
        <v>287.75297988932925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3.6724084774470256E-2</v>
      </c>
      <c r="I150" s="24">
        <f>($D$158/$E$160)*H160</f>
        <v>239.79414990777443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9.0341248545196817E-2</v>
      </c>
      <c r="I153" s="26">
        <f>SUM(I148:I152)</f>
        <v>589.89360877312504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6529.6154112593122</v>
      </c>
      <c r="B158" s="133"/>
      <c r="C158" s="24">
        <f>I144</f>
        <v>2472.2569762785388</v>
      </c>
      <c r="D158" s="134">
        <f>A158+C158</f>
        <v>9001.872387537851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72" t="s">
        <v>163</v>
      </c>
      <c r="B159" s="172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19</v>
      </c>
      <c r="G160" s="43">
        <f>I11</f>
        <v>2.5000000000000001E-2</v>
      </c>
      <c r="H160" s="124">
        <f>I11</f>
        <v>2.5000000000000001E-2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70" t="s">
        <v>167</v>
      </c>
      <c r="B162" s="170" t="s">
        <v>168</v>
      </c>
      <c r="C162" s="170"/>
      <c r="D162" s="170"/>
      <c r="E162" s="170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70"/>
      <c r="B163" s="170"/>
      <c r="C163" s="170"/>
      <c r="D163" s="170"/>
      <c r="E163" s="170"/>
      <c r="F163" s="3" t="s">
        <v>170</v>
      </c>
      <c r="G163" s="68">
        <f>SUM(G158:G162)</f>
        <v>0.11749999999999999</v>
      </c>
      <c r="H163" s="125">
        <f>SUM(H158:I162)</f>
        <v>6.1499999999999999E-2</v>
      </c>
      <c r="I163" s="125"/>
    </row>
    <row r="164" spans="1:10" ht="59.25" customHeight="1" x14ac:dyDescent="0.25">
      <c r="A164" s="171" t="s">
        <v>171</v>
      </c>
      <c r="B164" s="171"/>
      <c r="C164" s="171"/>
      <c r="D164" s="171"/>
      <c r="E164" s="171"/>
      <c r="F164" s="171"/>
      <c r="G164" s="171"/>
      <c r="H164" s="171"/>
      <c r="I164" s="171"/>
    </row>
    <row r="165" spans="1:10" ht="13.5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9.0341248545196817E-2</v>
      </c>
      <c r="I167" s="48">
        <f>I153</f>
        <v>589.89360877312504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0.34582193730286426</v>
      </c>
      <c r="I171" s="70">
        <f>I55</f>
        <v>3317.043099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 t="shared" ref="H172:H173" si="7">I172/$G$194</f>
        <v>0.27248072078327396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 t="shared" si="7"/>
        <v>6.244950098140193E-2</v>
      </c>
      <c r="I173" s="70">
        <f>I99</f>
        <v>599.00099999999998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0.68075215906754005</v>
      </c>
      <c r="I174" s="48">
        <f>SUM(I171:I173)</f>
        <v>6529.6154112593122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8">I177/$G$194</f>
        <v>0.1356567583855052</v>
      </c>
      <c r="I177" s="24">
        <f>I124</f>
        <v>1301.1878822518627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8"/>
        <v>1.5638413203334034E-2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8"/>
        <v>0.10645266934362063</v>
      </c>
      <c r="I179" s="24">
        <f>I138</f>
        <v>1021.0690940266763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0.25774784093245984</v>
      </c>
      <c r="I180" s="48">
        <f>I177+I178+I179</f>
        <v>2472.2569762785388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6.1499999999999999E-2</v>
      </c>
      <c r="I183" s="24">
        <f>I153</f>
        <v>589.89360877312504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6.1499999999999999E-2</v>
      </c>
      <c r="I184" s="48">
        <f>I153</f>
        <v>589.89360877312504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2602.3757645037253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69" t="s">
        <v>214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((H70+H76+H77+H82+H83+H84)+((H70+H76+H77+H82+H83+H84)*H66))*I55*H194</f>
        <v>2554.2706752343543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9591.7659963109763</v>
      </c>
      <c r="H194" s="86">
        <f>IF(D6="12x36",2,1)</f>
        <v>2</v>
      </c>
      <c r="I194" s="87">
        <f>G194*H194</f>
        <v>19183.531992621953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view="pageBreakPreview" topLeftCell="A166" zoomScale="130" zoomScaleNormal="130" zoomScalePageLayoutView="130" workbookViewId="0">
      <selection activeCell="C2" sqref="C2:D2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140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66" t="s">
        <v>194</v>
      </c>
      <c r="E5" s="166"/>
      <c r="F5" s="166"/>
      <c r="G5" s="167" t="str">
        <f>IF(D6="12x36","Regime de trabalho:","Quantidade de HORAS/MÊS")</f>
        <v>Regime de trabalho:</v>
      </c>
      <c r="H5" s="167"/>
      <c r="I5" s="168" t="str">
        <f>IF(D6="12x36",D6,5*D6)</f>
        <v>12x36</v>
      </c>
    </row>
    <row r="6" spans="1:11" ht="18.75" customHeight="1" x14ac:dyDescent="0.25">
      <c r="A6" s="143" t="str">
        <f>IF(D6="12x36","Regime de trabalho:","Regime de trabalho (horas semanais):")</f>
        <v>Regime de trabalho:</v>
      </c>
      <c r="B6" s="143"/>
      <c r="C6" s="143"/>
      <c r="D6" s="143" t="s">
        <v>195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215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18.75" customHeight="1" x14ac:dyDescent="0.25">
      <c r="A9" s="143" t="s">
        <v>14</v>
      </c>
      <c r="B9" s="143"/>
      <c r="C9" s="143"/>
      <c r="D9" s="143" t="s">
        <v>216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/>
      <c r="H11" s="10" t="s">
        <v>20</v>
      </c>
      <c r="I11" s="13">
        <v>0.02</v>
      </c>
    </row>
    <row r="12" spans="1:11" ht="24.7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5.7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15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4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15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9" ht="11.25" customHeight="1" x14ac:dyDescent="0.25">
      <c r="A17" s="159" t="s">
        <v>28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9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f>I13</f>
        <v>15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9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 t="s">
        <v>11</v>
      </c>
    </row>
    <row r="21" spans="1:9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 t="s">
        <v>11</v>
      </c>
    </row>
    <row r="22" spans="1:9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 t="s">
        <v>11</v>
      </c>
    </row>
    <row r="23" spans="1:9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9" ht="22.5" customHeight="1" x14ac:dyDescent="0.25">
      <c r="A24" s="144" t="s">
        <v>32</v>
      </c>
      <c r="B24" s="144"/>
      <c r="C24" s="144"/>
      <c r="D24" s="144"/>
      <c r="E24" s="144"/>
      <c r="F24" s="144"/>
      <c r="G24" s="16"/>
      <c r="H24" s="16" t="s">
        <v>33</v>
      </c>
      <c r="I24" s="18" t="s">
        <v>11</v>
      </c>
    </row>
    <row r="25" spans="1:9" ht="34.5" customHeight="1" x14ac:dyDescent="0.25">
      <c r="A25" s="144" t="s">
        <v>34</v>
      </c>
      <c r="B25" s="144"/>
      <c r="C25" s="144"/>
      <c r="D25" s="144"/>
      <c r="E25" s="144"/>
      <c r="F25" s="144"/>
      <c r="G25" s="10"/>
      <c r="H25" s="10" t="s">
        <v>22</v>
      </c>
      <c r="I25" s="11" t="s">
        <v>11</v>
      </c>
    </row>
    <row r="26" spans="1:9" ht="15" customHeight="1" x14ac:dyDescent="0.25">
      <c r="A26" s="144" t="s">
        <v>35</v>
      </c>
      <c r="B26" s="144"/>
      <c r="C26" s="144"/>
      <c r="D26" s="144"/>
      <c r="E26" s="144"/>
      <c r="F26" s="144"/>
      <c r="G26" s="16"/>
      <c r="H26" s="19" t="s">
        <v>36</v>
      </c>
      <c r="I26" s="20" t="s">
        <v>11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6"/>
      <c r="H27" s="21" t="s">
        <v>37</v>
      </c>
      <c r="I27" s="9" t="s">
        <v>11</v>
      </c>
    </row>
    <row r="28" spans="1:9" ht="26.25" customHeight="1" x14ac:dyDescent="0.25">
      <c r="A28" s="144" t="s">
        <v>38</v>
      </c>
      <c r="B28" s="144"/>
      <c r="C28" s="144"/>
      <c r="D28" s="144"/>
      <c r="E28" s="144"/>
      <c r="F28" s="144"/>
      <c r="G28" s="16"/>
      <c r="H28" s="10" t="s">
        <v>36</v>
      </c>
      <c r="I28" s="20">
        <v>15</v>
      </c>
    </row>
    <row r="29" spans="1:9" ht="35.2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9" ht="1.1499999999999999" customHeight="1" x14ac:dyDescent="0.25">
      <c r="A30" s="155"/>
      <c r="B30" s="155"/>
      <c r="C30" s="155"/>
      <c r="D30" s="155"/>
      <c r="E30" s="155"/>
      <c r="F30" s="155"/>
      <c r="G30" s="155"/>
      <c r="H30" s="155"/>
      <c r="I30" s="155"/>
    </row>
    <row r="31" spans="1:9" ht="1.1499999999999999" customHeight="1" x14ac:dyDescent="0.25">
      <c r="A31" s="156"/>
      <c r="B31" s="156"/>
      <c r="C31" s="156"/>
      <c r="D31" s="156"/>
      <c r="E31" s="156"/>
      <c r="F31" s="156"/>
      <c r="G31" s="156"/>
      <c r="H31" s="156"/>
      <c r="I31" s="156"/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3.6" customHeight="1" x14ac:dyDescent="0.25">
      <c r="A34" s="157"/>
      <c r="B34" s="157"/>
      <c r="C34" s="157"/>
      <c r="D34" s="157"/>
      <c r="E34" s="157"/>
      <c r="F34" s="157"/>
      <c r="G34" s="157"/>
      <c r="H34" s="157"/>
      <c r="I34" s="157"/>
    </row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0" t="s">
        <v>46</v>
      </c>
      <c r="C38" s="120"/>
      <c r="D38" s="120"/>
      <c r="E38" s="120"/>
      <c r="F38" s="120"/>
      <c r="G38" s="120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0" t="s">
        <v>47</v>
      </c>
      <c r="C39" s="120"/>
      <c r="D39" s="120"/>
      <c r="E39" s="120"/>
      <c r="F39" s="120"/>
      <c r="G39" s="120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0" t="s">
        <v>48</v>
      </c>
      <c r="C40" s="120"/>
      <c r="D40" s="120"/>
      <c r="E40" s="120"/>
      <c r="F40" s="120"/>
      <c r="G40" s="120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0" t="s">
        <v>49</v>
      </c>
      <c r="C41" s="120"/>
      <c r="D41" s="120"/>
      <c r="E41" s="120"/>
      <c r="F41" s="120"/>
      <c r="G41" s="120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0" t="s">
        <v>50</v>
      </c>
      <c r="C42" s="120"/>
      <c r="D42" s="120"/>
      <c r="E42" s="120"/>
      <c r="F42" s="120"/>
      <c r="G42" s="120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0" t="s">
        <v>51</v>
      </c>
      <c r="C43" s="120"/>
      <c r="D43" s="120"/>
      <c r="E43" s="120"/>
      <c r="F43" s="120"/>
      <c r="G43" s="120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0" t="s">
        <v>52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0" t="s">
        <v>53</v>
      </c>
      <c r="C45" s="120"/>
      <c r="D45" s="120"/>
      <c r="E45" s="120"/>
      <c r="F45" s="120"/>
      <c r="G45" s="120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0" t="s">
        <v>54</v>
      </c>
      <c r="C46" s="120"/>
      <c r="D46" s="120"/>
      <c r="E46" s="120"/>
      <c r="F46" s="120"/>
      <c r="G46" s="120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51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51"/>
      <c r="D47" s="151"/>
      <c r="E47" s="151"/>
      <c r="F47" s="151"/>
      <c r="G47" s="151"/>
      <c r="H47" s="23">
        <f t="shared" si="0"/>
        <v>0</v>
      </c>
      <c r="I47" s="24">
        <v>0</v>
      </c>
    </row>
    <row r="48" spans="1:10" s="28" customFormat="1" ht="15" customHeight="1" x14ac:dyDescent="0.25">
      <c r="A48" s="135" t="s">
        <v>55</v>
      </c>
      <c r="B48" s="135"/>
      <c r="C48" s="135"/>
      <c r="D48" s="135"/>
      <c r="E48" s="135"/>
      <c r="F48" s="135"/>
      <c r="G48" s="135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1499999999999999" customHeight="1" x14ac:dyDescent="0.25">
      <c r="A50" s="153"/>
      <c r="B50" s="153"/>
      <c r="C50" s="153"/>
      <c r="D50" s="153"/>
      <c r="E50" s="153"/>
      <c r="F50" s="153"/>
      <c r="G50" s="153"/>
      <c r="H50" s="153"/>
      <c r="I50" s="153"/>
      <c r="J50" s="27"/>
    </row>
    <row r="51" spans="1:10" s="28" customFormat="1" ht="1.1499999999999999" customHeight="1" x14ac:dyDescent="0.25">
      <c r="A51" s="153"/>
      <c r="B51" s="153"/>
      <c r="C51" s="153"/>
      <c r="D51" s="153"/>
      <c r="E51" s="153"/>
      <c r="F51" s="153"/>
      <c r="G51" s="153"/>
      <c r="H51" s="153"/>
      <c r="I51" s="153"/>
      <c r="J51" s="27"/>
    </row>
    <row r="52" spans="1:10" s="28" customFormat="1" ht="1.1499999999999999" customHeight="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J52" s="27"/>
    </row>
    <row r="53" spans="1:10" s="28" customFormat="1" ht="1.1499999999999999" customHeight="1" x14ac:dyDescent="0.25">
      <c r="A53" s="153"/>
      <c r="B53" s="153"/>
      <c r="C53" s="153"/>
      <c r="D53" s="153"/>
      <c r="E53" s="153"/>
      <c r="F53" s="153"/>
      <c r="G53" s="153"/>
      <c r="H53" s="153"/>
      <c r="I53" s="153"/>
      <c r="J53" s="27"/>
    </row>
    <row r="54" spans="1:10" s="28" customFormat="1" ht="1.1499999999999999" customHeight="1" x14ac:dyDescent="0.25">
      <c r="A54" s="153"/>
      <c r="B54" s="153"/>
      <c r="C54" s="153"/>
      <c r="D54" s="153"/>
      <c r="E54" s="153"/>
      <c r="F54" s="153"/>
      <c r="G54" s="153"/>
      <c r="H54" s="153"/>
      <c r="I54" s="153"/>
      <c r="J54" s="27"/>
    </row>
    <row r="55" spans="1:10" s="28" customFormat="1" ht="1.1499999999999999" customHeight="1" x14ac:dyDescent="0.25">
      <c r="A55" s="153"/>
      <c r="B55" s="153"/>
      <c r="C55" s="153"/>
      <c r="D55" s="153"/>
      <c r="E55" s="153"/>
      <c r="F55" s="153"/>
      <c r="G55" s="153"/>
      <c r="H55" s="153"/>
      <c r="I55" s="153"/>
      <c r="J55" s="27"/>
    </row>
    <row r="56" spans="1:10" ht="1.1499999999999999" customHeight="1" x14ac:dyDescent="0.25">
      <c r="A56" s="154"/>
      <c r="B56" s="154"/>
      <c r="C56" s="154"/>
      <c r="D56" s="154"/>
      <c r="E56" s="154"/>
      <c r="F56" s="154"/>
      <c r="G56" s="154"/>
      <c r="H56" s="154"/>
      <c r="I56" s="154"/>
    </row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2.0485E-2</v>
      </c>
      <c r="I71" s="24">
        <f t="shared" si="3"/>
        <v>56.830019610000001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1.2127000000000001E-2</v>
      </c>
      <c r="I72" s="24">
        <f t="shared" si="3"/>
        <v>33.643038702000005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2.7250793878226798E-3</v>
      </c>
      <c r="I73" s="24">
        <f t="shared" si="3"/>
        <v>7.5599860897617619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4.7600000000000002E-4</v>
      </c>
      <c r="I74" s="24">
        <f t="shared" si="3"/>
        <v>1.320531576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0.24654407938782269</v>
      </c>
      <c r="I78" s="26">
        <f>SUM(I70:I77)</f>
        <v>683.96899518376176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9.0728221214718782E-2</v>
      </c>
      <c r="I88" s="24">
        <f>$I$48*H88</f>
        <v>251.70059022762445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9.0728221214718782E-2</v>
      </c>
      <c r="I89" s="26">
        <f>I88</f>
        <v>251.70059022762445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0.77643230060254154</v>
      </c>
      <c r="I91" s="33">
        <f>I66+I78+I85+I89</f>
        <v>2153.9986755713862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I96/$I$48</f>
        <v>0</v>
      </c>
      <c r="I96" s="24">
        <f>I103</f>
        <v>0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0.20738216713418445</v>
      </c>
      <c r="I99" s="26">
        <f>SUM(I94:I98)</f>
        <v>575.32500000000005</v>
      </c>
      <c r="J99" s="34"/>
    </row>
    <row r="100" spans="1:10" ht="18" customHeight="1" x14ac:dyDescent="0.25">
      <c r="A100" s="29" t="s">
        <v>101</v>
      </c>
      <c r="B100" s="146" t="s">
        <v>102</v>
      </c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4</v>
      </c>
      <c r="B103" s="147"/>
      <c r="C103" s="14">
        <f>IF(I15="Não aplicável",0,I15)</f>
        <v>15</v>
      </c>
      <c r="D103" s="14">
        <v>2</v>
      </c>
      <c r="E103" s="37">
        <f>A103*C103*D103</f>
        <v>120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0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3.25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H48+H91+H99</f>
        <v>1.983814467736726</v>
      </c>
      <c r="I113" s="48">
        <f>I48+I91+I99</f>
        <v>5503.5496755713857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4"/>
        <v>0.2</v>
      </c>
      <c r="I120" s="24">
        <f>IF(F127=20%,G127,0)</f>
        <v>1100.7099351142772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4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1100.7099351142772</v>
      </c>
      <c r="J124" s="34"/>
    </row>
    <row r="125" spans="1:12" ht="43.15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1100.7099351142772</v>
      </c>
      <c r="H127" s="57" t="s">
        <v>128</v>
      </c>
      <c r="I127" s="58">
        <f>I96</f>
        <v>0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I48</f>
        <v>2774.2260000000001</v>
      </c>
      <c r="B129" s="138"/>
      <c r="C129" s="62">
        <f>I66</f>
        <v>1020.915168</v>
      </c>
      <c r="D129" s="62">
        <f>I78</f>
        <v>683.96899518376176</v>
      </c>
      <c r="E129" s="62">
        <f>I85</f>
        <v>197.41392216000003</v>
      </c>
      <c r="F129" s="62">
        <f>I89</f>
        <v>251.70059022762445</v>
      </c>
      <c r="G129" s="62">
        <f>I99</f>
        <v>575.32500000000005</v>
      </c>
      <c r="H129" s="62">
        <f>A129+C129+D129+E129+F129+G129</f>
        <v>5503.5496755713857</v>
      </c>
      <c r="I129" s="62">
        <f>H129-I127</f>
        <v>5503.5496755713857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1.8170091285606114E-2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9.0850456428030572E-3</v>
      </c>
      <c r="I133" s="24">
        <v>50</v>
      </c>
    </row>
    <row r="134" spans="1:12" ht="34.5" customHeight="1" x14ac:dyDescent="0.25">
      <c r="A134" s="135" t="s">
        <v>140</v>
      </c>
      <c r="B134" s="135"/>
      <c r="C134" s="135"/>
      <c r="D134" s="135"/>
      <c r="E134" s="135"/>
      <c r="F134" s="135"/>
      <c r="G134" s="135"/>
      <c r="H134" s="25">
        <f>H132+H133</f>
        <v>2.7255136928409172E-2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0.15274486307159083</v>
      </c>
      <c r="I137" s="24">
        <f>G140-I134</f>
        <v>840.6389416028494</v>
      </c>
    </row>
    <row r="138" spans="1:12" ht="35.1" customHeight="1" x14ac:dyDescent="0.25">
      <c r="A138" s="135" t="s">
        <v>142</v>
      </c>
      <c r="B138" s="135"/>
      <c r="C138" s="135"/>
      <c r="D138" s="135"/>
      <c r="E138" s="135"/>
      <c r="F138" s="135"/>
      <c r="G138" s="135"/>
      <c r="H138" s="25">
        <f>H137</f>
        <v>0.15274486307159083</v>
      </c>
      <c r="I138" s="26">
        <f>I137</f>
        <v>840.6389416028494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990.6389416028494</v>
      </c>
      <c r="H140" s="57" t="s">
        <v>128</v>
      </c>
      <c r="I140" s="58">
        <f>I96</f>
        <v>0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I48</f>
        <v>2774.2260000000001</v>
      </c>
      <c r="B142" s="138"/>
      <c r="C142" s="62">
        <f>I66</f>
        <v>1020.915168</v>
      </c>
      <c r="D142" s="62">
        <f>I78</f>
        <v>683.96899518376176</v>
      </c>
      <c r="E142" s="62">
        <f>I85</f>
        <v>197.41392216000003</v>
      </c>
      <c r="F142" s="62">
        <f>I89</f>
        <v>251.70059022762445</v>
      </c>
      <c r="G142" s="62">
        <f>I99</f>
        <v>575.32500000000005</v>
      </c>
      <c r="H142" s="62">
        <f>A142+C142+D142+E142+F142+G142</f>
        <v>5503.5496755713857</v>
      </c>
      <c r="I142" s="62">
        <f>H142-I140</f>
        <v>5503.5496755713857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2091.3488767171266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9.5071542130365661E-3</v>
      </c>
      <c r="I148" s="24">
        <f>($D$158/$E$160)*H158</f>
        <v>52.323095484764522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4.3879173290937996E-2</v>
      </c>
      <c r="I149" s="24">
        <f>($D$158/$E$160)*H159</f>
        <v>241.49120992968241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2.9252782193958663E-2</v>
      </c>
      <c r="I150" s="24">
        <f>($D$158/$E$160)*H160</f>
        <v>160.99413995312162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8.2639109697933227E-2</v>
      </c>
      <c r="I153" s="26">
        <f>SUM(I148:I152)</f>
        <v>454.80844536756854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5503.5496755713857</v>
      </c>
      <c r="B158" s="133"/>
      <c r="C158" s="24">
        <f>I144</f>
        <v>2091.3488767171266</v>
      </c>
      <c r="D158" s="134">
        <f>A158+C158</f>
        <v>7594.8985522885123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20" t="s">
        <v>163</v>
      </c>
      <c r="B159" s="120"/>
      <c r="C159" s="14">
        <v>1</v>
      </c>
      <c r="D159" s="63">
        <f>G163/1</f>
        <v>0.1125</v>
      </c>
      <c r="E159" s="64">
        <f>C159-D159</f>
        <v>0.88749999999999996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5.6499999999999995E-2</v>
      </c>
      <c r="E160" s="65">
        <f>C160-D160</f>
        <v>0.94350000000000001</v>
      </c>
      <c r="F160" s="14" t="s">
        <v>19</v>
      </c>
      <c r="G160" s="43">
        <f>I11</f>
        <v>0.02</v>
      </c>
      <c r="H160" s="124">
        <f>I11</f>
        <v>0.02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23" t="s">
        <v>167</v>
      </c>
      <c r="B162" s="123" t="s">
        <v>168</v>
      </c>
      <c r="C162" s="123"/>
      <c r="D162" s="123"/>
      <c r="E162" s="123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23"/>
      <c r="B163" s="123"/>
      <c r="C163" s="123"/>
      <c r="D163" s="123"/>
      <c r="E163" s="123"/>
      <c r="F163" s="3" t="s">
        <v>170</v>
      </c>
      <c r="G163" s="68">
        <f>SUM(G158:G162)</f>
        <v>0.1125</v>
      </c>
      <c r="H163" s="125">
        <f>SUM(H158:I162)</f>
        <v>5.6499999999999995E-2</v>
      </c>
      <c r="I163" s="125"/>
    </row>
    <row r="164" spans="1:10" ht="48.75" customHeight="1" x14ac:dyDescent="0.25">
      <c r="A164" s="126" t="s">
        <v>171</v>
      </c>
      <c r="B164" s="126"/>
      <c r="C164" s="126"/>
      <c r="D164" s="126"/>
      <c r="E164" s="126"/>
      <c r="F164" s="126"/>
      <c r="G164" s="126"/>
      <c r="H164" s="126"/>
      <c r="I164" s="126"/>
    </row>
    <row r="165" spans="1:10" ht="12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8.2639109697933227E-2</v>
      </c>
      <c r="I167" s="48">
        <f>I153</f>
        <v>454.80844536756854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0.34463689185305768</v>
      </c>
      <c r="I171" s="70">
        <f>I48</f>
        <v>2774.2260000000001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>I172/$G$194</f>
        <v>0.26758721481397885</v>
      </c>
      <c r="I172" s="70">
        <f>I66+I78+I85+I89</f>
        <v>2153.9986755713862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>I173/$G$194</f>
        <v>7.1471545506876663E-2</v>
      </c>
      <c r="I173" s="70">
        <f>I99</f>
        <v>575.32500000000005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0.68369565217391315</v>
      </c>
      <c r="I174" s="48">
        <f>SUM(I171:I173)</f>
        <v>5503.5496755713857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5">I177/$G$194</f>
        <v>0.13673913043478261</v>
      </c>
      <c r="I177" s="24">
        <f>I124</f>
        <v>1100.7099351142772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5"/>
        <v>1.8634218617358013E-2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5"/>
        <v>0.10443099877394633</v>
      </c>
      <c r="I179" s="24">
        <f>I138</f>
        <v>840.6389416028494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0.25980434782608697</v>
      </c>
      <c r="I180" s="48">
        <f>I177+I178+I179</f>
        <v>2091.3488767171266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5.6499999999999995E-2</v>
      </c>
      <c r="I183" s="24">
        <f>I153</f>
        <v>454.80844536756854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5.6499999999999995E-2</v>
      </c>
      <c r="I184" s="48">
        <f>I153</f>
        <v>454.80844536756854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2201.4198702285544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08" t="s">
        <v>189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((H70+H76+H77+H82+H83+H84)+((H70+H76+H77+H82+H83+H84)*H66))*I48*H194</f>
        <v>2136.2773731848642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8049.7069976560806</v>
      </c>
      <c r="H194" s="86">
        <f>IF(D6="12x36",2,1)</f>
        <v>2</v>
      </c>
      <c r="I194" s="87">
        <f>G194*H194</f>
        <v>16099.413995312161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view="pageBreakPreview" topLeftCell="A178" zoomScale="130" zoomScaleNormal="130" zoomScalePageLayoutView="130" workbookViewId="0">
      <selection activeCell="C2" sqref="C2:D2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140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3" t="s">
        <v>6</v>
      </c>
      <c r="B5" s="143"/>
      <c r="C5" s="143"/>
      <c r="D5" s="166" t="s">
        <v>194</v>
      </c>
      <c r="E5" s="166"/>
      <c r="F5" s="166"/>
      <c r="G5" s="167" t="str">
        <f>IF(D6="12x36","Regime de trabalho:","Quantidade de HORAS/MÊS")</f>
        <v>Regime de trabalho:</v>
      </c>
      <c r="H5" s="167"/>
      <c r="I5" s="168" t="str">
        <f>IF(D6="12x36",D6,5*D6)</f>
        <v>12x36</v>
      </c>
    </row>
    <row r="6" spans="1:11" ht="18.75" customHeight="1" x14ac:dyDescent="0.25">
      <c r="A6" s="143" t="str">
        <f>IF(D6="12x36","Regime de trabalho:","Regime de trabalho (horas semanais):")</f>
        <v>Regime de trabalho:</v>
      </c>
      <c r="B6" s="143"/>
      <c r="C6" s="143"/>
      <c r="D6" s="143" t="s">
        <v>195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215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24.75" customHeight="1" x14ac:dyDescent="0.25">
      <c r="A9" s="143" t="s">
        <v>14</v>
      </c>
      <c r="B9" s="143"/>
      <c r="C9" s="143"/>
      <c r="D9" s="143" t="s">
        <v>216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 t="str">
        <f>D9</f>
        <v>Esteio</v>
      </c>
      <c r="H11" s="10" t="s">
        <v>20</v>
      </c>
      <c r="I11" s="13">
        <v>0.02</v>
      </c>
    </row>
    <row r="12" spans="1:11" ht="26.2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6.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15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4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15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10" ht="11.25" customHeight="1" x14ac:dyDescent="0.25">
      <c r="A17" s="159" t="s">
        <v>196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10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v>15</v>
      </c>
    </row>
    <row r="19" spans="1:10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10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>
        <v>0</v>
      </c>
    </row>
    <row r="21" spans="1:10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>
        <f>I13</f>
        <v>15</v>
      </c>
    </row>
    <row r="22" spans="1:10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>
        <v>0</v>
      </c>
    </row>
    <row r="23" spans="1:10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10" ht="22.5" customHeight="1" x14ac:dyDescent="0.25">
      <c r="A24" s="159" t="s">
        <v>32</v>
      </c>
      <c r="B24" s="176"/>
      <c r="C24" s="176"/>
      <c r="D24" s="176"/>
      <c r="E24" s="176"/>
      <c r="F24" s="177"/>
      <c r="G24" s="16"/>
      <c r="H24" s="16" t="s">
        <v>33</v>
      </c>
      <c r="I24" s="18" t="s">
        <v>11</v>
      </c>
    </row>
    <row r="25" spans="1:10" ht="36" customHeight="1" x14ac:dyDescent="0.25">
      <c r="A25" s="159" t="s">
        <v>34</v>
      </c>
      <c r="B25" s="176"/>
      <c r="C25" s="176"/>
      <c r="D25" s="176"/>
      <c r="E25" s="176"/>
      <c r="F25" s="177"/>
      <c r="G25" s="10"/>
      <c r="H25" s="10" t="s">
        <v>22</v>
      </c>
      <c r="I25" s="11" t="s">
        <v>11</v>
      </c>
    </row>
    <row r="26" spans="1:10" ht="15" customHeight="1" x14ac:dyDescent="0.25">
      <c r="A26" s="158" t="s">
        <v>35</v>
      </c>
      <c r="B26" s="155"/>
      <c r="C26" s="155"/>
      <c r="D26" s="155"/>
      <c r="E26" s="155"/>
      <c r="F26" s="178"/>
      <c r="G26" s="16"/>
      <c r="H26" s="19" t="s">
        <v>36</v>
      </c>
      <c r="I26" s="20" t="s">
        <v>11</v>
      </c>
    </row>
    <row r="27" spans="1:10" ht="15" customHeight="1" x14ac:dyDescent="0.25">
      <c r="A27" s="162"/>
      <c r="B27" s="157"/>
      <c r="C27" s="157"/>
      <c r="D27" s="157"/>
      <c r="E27" s="157"/>
      <c r="F27" s="179"/>
      <c r="G27" s="16"/>
      <c r="H27" s="21" t="s">
        <v>37</v>
      </c>
      <c r="I27" s="9" t="s">
        <v>11</v>
      </c>
    </row>
    <row r="28" spans="1:10" ht="26.25" customHeight="1" x14ac:dyDescent="0.25">
      <c r="A28" s="159" t="s">
        <v>197</v>
      </c>
      <c r="B28" s="176"/>
      <c r="C28" s="176"/>
      <c r="D28" s="176"/>
      <c r="E28" s="176"/>
      <c r="F28" s="177"/>
      <c r="G28" s="16"/>
      <c r="H28" s="10" t="s">
        <v>36</v>
      </c>
      <c r="I28" s="20">
        <v>15</v>
      </c>
    </row>
    <row r="29" spans="1:10" ht="36.7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10" ht="24.75" customHeight="1" x14ac:dyDescent="0.25">
      <c r="A30" s="130" t="s">
        <v>198</v>
      </c>
      <c r="B30" s="130"/>
      <c r="C30" s="130"/>
      <c r="D30" s="130"/>
      <c r="E30" s="130"/>
      <c r="F30" s="130"/>
      <c r="G30" s="160" t="s">
        <v>13</v>
      </c>
      <c r="H30" s="16" t="s">
        <v>199</v>
      </c>
      <c r="I30" s="71">
        <f>((60/52.5)*7)*15</f>
        <v>120</v>
      </c>
    </row>
    <row r="31" spans="1:10" ht="24.75" customHeight="1" x14ac:dyDescent="0.25">
      <c r="A31" s="130"/>
      <c r="B31" s="130"/>
      <c r="C31" s="130"/>
      <c r="D31" s="130"/>
      <c r="E31" s="130"/>
      <c r="F31" s="130"/>
      <c r="G31" s="160"/>
      <c r="H31" s="16" t="s">
        <v>200</v>
      </c>
      <c r="I31" s="16">
        <f>I10/H10*20%</f>
        <v>1.9140000000000001</v>
      </c>
    </row>
    <row r="32" spans="1:10" ht="29.25" customHeight="1" x14ac:dyDescent="0.25">
      <c r="A32" s="131" t="s">
        <v>201</v>
      </c>
      <c r="B32" s="131"/>
      <c r="C32" s="131"/>
      <c r="D32" s="131"/>
      <c r="E32" s="131"/>
      <c r="F32" s="131"/>
      <c r="G32" s="160" t="s">
        <v>13</v>
      </c>
      <c r="H32" s="10" t="s">
        <v>199</v>
      </c>
      <c r="I32" s="20">
        <f>((5+7+1)*15)-190.67</f>
        <v>4.3300000000000125</v>
      </c>
      <c r="J32" s="72"/>
    </row>
    <row r="33" spans="1:10" ht="30.75" customHeight="1" x14ac:dyDescent="0.25">
      <c r="A33" s="131"/>
      <c r="B33" s="131"/>
      <c r="C33" s="131"/>
      <c r="D33" s="131"/>
      <c r="E33" s="131"/>
      <c r="F33" s="131"/>
      <c r="G33" s="160"/>
      <c r="H33" s="10" t="s">
        <v>200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0" t="s">
        <v>202</v>
      </c>
      <c r="C38" s="120"/>
      <c r="D38" s="120"/>
      <c r="E38" s="120"/>
      <c r="F38" s="120"/>
      <c r="G38" s="120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0" t="s">
        <v>46</v>
      </c>
      <c r="C39" s="120"/>
      <c r="D39" s="120"/>
      <c r="E39" s="120"/>
      <c r="F39" s="120"/>
      <c r="G39" s="120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0" t="s">
        <v>47</v>
      </c>
      <c r="C40" s="120"/>
      <c r="D40" s="120"/>
      <c r="E40" s="120"/>
      <c r="F40" s="120"/>
      <c r="G40" s="120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0" t="s">
        <v>48</v>
      </c>
      <c r="C41" s="120"/>
      <c r="D41" s="120"/>
      <c r="E41" s="120"/>
      <c r="F41" s="120"/>
      <c r="G41" s="120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0" t="s">
        <v>49</v>
      </c>
      <c r="C42" s="120"/>
      <c r="D42" s="120"/>
      <c r="E42" s="120"/>
      <c r="F42" s="120"/>
      <c r="G42" s="120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0" t="s">
        <v>50</v>
      </c>
      <c r="C43" s="120"/>
      <c r="D43" s="120"/>
      <c r="E43" s="120"/>
      <c r="F43" s="120"/>
      <c r="G43" s="120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0" t="s">
        <v>51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0" t="s">
        <v>52</v>
      </c>
      <c r="C45" s="120"/>
      <c r="D45" s="120"/>
      <c r="E45" s="120"/>
      <c r="F45" s="120"/>
      <c r="G45" s="120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0" t="s">
        <v>203</v>
      </c>
      <c r="C46" s="120"/>
      <c r="D46" s="120"/>
      <c r="E46" s="120"/>
      <c r="F46" s="120"/>
      <c r="G46" s="120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73" t="s">
        <v>204</v>
      </c>
      <c r="C47" s="174"/>
      <c r="D47" s="174"/>
      <c r="E47" s="174"/>
      <c r="F47" s="174"/>
      <c r="G47" s="175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73" t="s">
        <v>205</v>
      </c>
      <c r="C48" s="174"/>
      <c r="D48" s="174"/>
      <c r="E48" s="174"/>
      <c r="F48" s="174"/>
      <c r="G48" s="175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0" t="s">
        <v>206</v>
      </c>
      <c r="C49" s="120"/>
      <c r="D49" s="120"/>
      <c r="E49" s="120"/>
      <c r="F49" s="120"/>
      <c r="G49" s="120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73" t="s">
        <v>207</v>
      </c>
      <c r="C50" s="174"/>
      <c r="D50" s="174"/>
      <c r="E50" s="174"/>
      <c r="F50" s="174"/>
      <c r="G50" s="175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73" t="s">
        <v>208</v>
      </c>
      <c r="C51" s="174"/>
      <c r="D51" s="174"/>
      <c r="E51" s="174"/>
      <c r="F51" s="174"/>
      <c r="G51" s="175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0" t="s">
        <v>209</v>
      </c>
      <c r="C52" s="120"/>
      <c r="D52" s="120"/>
      <c r="E52" s="120"/>
      <c r="F52" s="120"/>
      <c r="G52" s="120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0" t="s">
        <v>210</v>
      </c>
      <c r="C53" s="120"/>
      <c r="D53" s="120"/>
      <c r="E53" s="120"/>
      <c r="F53" s="120"/>
      <c r="G53" s="120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0" t="s">
        <v>211</v>
      </c>
      <c r="C54" s="120"/>
      <c r="D54" s="120"/>
      <c r="E54" s="120"/>
      <c r="F54" s="120"/>
      <c r="G54" s="120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35" t="s">
        <v>55</v>
      </c>
      <c r="B55" s="135"/>
      <c r="C55" s="135"/>
      <c r="D55" s="135"/>
      <c r="E55" s="135"/>
      <c r="F55" s="135"/>
      <c r="G55" s="135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I96/$I$55</f>
        <v>0</v>
      </c>
      <c r="I96" s="24">
        <f>I103</f>
        <v>0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0.1734451385854604</v>
      </c>
      <c r="I99" s="26">
        <f>SUM(I94:I98)</f>
        <v>575.32500000000005</v>
      </c>
      <c r="J99" s="34"/>
    </row>
    <row r="100" spans="1:10" ht="5.25" customHeight="1" x14ac:dyDescent="0.25">
      <c r="A100" s="29"/>
      <c r="B100" s="146"/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4</v>
      </c>
      <c r="B103" s="147"/>
      <c r="C103" s="14">
        <f>IF(I15="Não aplicável",0,I15)</f>
        <v>15</v>
      </c>
      <c r="D103" s="14">
        <v>2</v>
      </c>
      <c r="E103" s="37">
        <f>A103*C103*D103</f>
        <v>120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0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4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H55+H91+H99</f>
        <v>1.9613671625854607</v>
      </c>
      <c r="I113" s="48">
        <f>I55+I91+I99</f>
        <v>6505.9394112593118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5"/>
        <v>0.2</v>
      </c>
      <c r="I120" s="24">
        <f>IF(F127=20%,G127,0)</f>
        <v>1301.1878822518627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5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1301.1878822518627</v>
      </c>
      <c r="J124" s="34"/>
    </row>
    <row r="125" spans="1:12" ht="48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1301.1878822518627</v>
      </c>
      <c r="H127" s="57" t="s">
        <v>128</v>
      </c>
      <c r="I127" s="58">
        <f>I96</f>
        <v>0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I55</f>
        <v>3317.043099</v>
      </c>
      <c r="B129" s="138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575.32500000000005</v>
      </c>
      <c r="H129" s="62">
        <f>A129+C129+D129+E129+F129+G129</f>
        <v>6505.9394112593127</v>
      </c>
      <c r="I129" s="62">
        <f>H129-I127</f>
        <v>6505.9394112593127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1.5370570440133203E-2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7.6852852200666013E-3</v>
      </c>
      <c r="I133" s="24">
        <v>50</v>
      </c>
    </row>
    <row r="134" spans="1:12" ht="33" customHeight="1" x14ac:dyDescent="0.25">
      <c r="A134" s="135" t="s">
        <v>212</v>
      </c>
      <c r="B134" s="135"/>
      <c r="C134" s="135"/>
      <c r="D134" s="135"/>
      <c r="E134" s="135"/>
      <c r="F134" s="135"/>
      <c r="G134" s="135"/>
      <c r="H134" s="25">
        <f>H132+H133</f>
        <v>2.3055855660199805E-2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0.1569441443398002</v>
      </c>
      <c r="I137" s="24">
        <f>G140-I134</f>
        <v>1021.0690940266763</v>
      </c>
    </row>
    <row r="138" spans="1:12" ht="34.15" customHeight="1" x14ac:dyDescent="0.25">
      <c r="A138" s="135" t="s">
        <v>213</v>
      </c>
      <c r="B138" s="135"/>
      <c r="C138" s="135"/>
      <c r="D138" s="135"/>
      <c r="E138" s="135"/>
      <c r="F138" s="135"/>
      <c r="G138" s="135"/>
      <c r="H138" s="25">
        <f>H137</f>
        <v>0.1569441443398002</v>
      </c>
      <c r="I138" s="26">
        <f>I137</f>
        <v>1021.0690940266763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1171.0690940266763</v>
      </c>
      <c r="H140" s="57" t="s">
        <v>128</v>
      </c>
      <c r="I140" s="58">
        <f>I96</f>
        <v>0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I55</f>
        <v>3317.043099</v>
      </c>
      <c r="B142" s="138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575.32500000000005</v>
      </c>
      <c r="H142" s="62">
        <f>A142+C142+D142+E142+F142+G142</f>
        <v>6505.9394112593127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2472.2569762785388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9.5071542130365644E-3</v>
      </c>
      <c r="I148" s="24">
        <f>($D$158/$E$160)*H158</f>
        <v>61.852969283514589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4.3879173290937983E-2</v>
      </c>
      <c r="I149" s="24">
        <f>($D$158/$E$160)*H159</f>
        <v>285.4752428469904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2.925278219395866E-2</v>
      </c>
      <c r="I150" s="24">
        <f>($D$158/$E$160)*H160</f>
        <v>190.31682856466028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8.26391096979332E-2</v>
      </c>
      <c r="I153" s="26">
        <f>SUM(I148:I152)</f>
        <v>537.64504069516533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6505.9394112593118</v>
      </c>
      <c r="B158" s="133"/>
      <c r="C158" s="24">
        <f>I144</f>
        <v>2472.2569762785388</v>
      </c>
      <c r="D158" s="134">
        <f>A158+C158</f>
        <v>8978.1963875378497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72" t="s">
        <v>163</v>
      </c>
      <c r="B159" s="172"/>
      <c r="C159" s="14">
        <v>1</v>
      </c>
      <c r="D159" s="63">
        <f>G163/1</f>
        <v>0.1125</v>
      </c>
      <c r="E159" s="64">
        <f>C159-D159</f>
        <v>0.88749999999999996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5.6499999999999995E-2</v>
      </c>
      <c r="E160" s="65">
        <f>C160-D160</f>
        <v>0.94350000000000001</v>
      </c>
      <c r="F160" s="14" t="s">
        <v>19</v>
      </c>
      <c r="G160" s="43">
        <f>I11</f>
        <v>0.02</v>
      </c>
      <c r="H160" s="124">
        <f>I11</f>
        <v>0.02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70" t="s">
        <v>167</v>
      </c>
      <c r="B162" s="170" t="s">
        <v>168</v>
      </c>
      <c r="C162" s="170"/>
      <c r="D162" s="170"/>
      <c r="E162" s="170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70"/>
      <c r="B163" s="170"/>
      <c r="C163" s="170"/>
      <c r="D163" s="170"/>
      <c r="E163" s="170"/>
      <c r="F163" s="3" t="s">
        <v>170</v>
      </c>
      <c r="G163" s="68">
        <f>SUM(G158:G162)</f>
        <v>0.1125</v>
      </c>
      <c r="H163" s="125">
        <f>SUM(H158:I162)</f>
        <v>5.6499999999999995E-2</v>
      </c>
      <c r="I163" s="125"/>
    </row>
    <row r="164" spans="1:10" ht="59.25" customHeight="1" x14ac:dyDescent="0.25">
      <c r="A164" s="171" t="s">
        <v>171</v>
      </c>
      <c r="B164" s="171"/>
      <c r="C164" s="171"/>
      <c r="D164" s="171"/>
      <c r="E164" s="171"/>
      <c r="F164" s="171"/>
      <c r="G164" s="171"/>
      <c r="H164" s="171"/>
      <c r="I164" s="171"/>
    </row>
    <row r="165" spans="1:10" ht="13.5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8.26391096979332E-2</v>
      </c>
      <c r="I167" s="48">
        <f>I153</f>
        <v>537.64504069516533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0.3485811658397861</v>
      </c>
      <c r="I171" s="70">
        <f>I55</f>
        <v>3317.043099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 t="shared" ref="H172:H173" si="6">I172/$G$194</f>
        <v>0.27465477771676394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 t="shared" si="6"/>
        <v>6.0459708617363057E-2</v>
      </c>
      <c r="I173" s="70">
        <f>I99</f>
        <v>575.32500000000005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0.68369565217391304</v>
      </c>
      <c r="I174" s="48">
        <f>SUM(I171:I173)</f>
        <v>6505.9394112593118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7">I177/$G$194</f>
        <v>0.13673913043478264</v>
      </c>
      <c r="I177" s="24">
        <f>I124</f>
        <v>1301.1878822518627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7"/>
        <v>1.5763188272027912E-2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7"/>
        <v>0.10730202911927646</v>
      </c>
      <c r="I179" s="24">
        <f>I138</f>
        <v>1021.0690940266763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0.25980434782608702</v>
      </c>
      <c r="I180" s="48">
        <f>I177+I178+I179</f>
        <v>2472.2569762785388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5.6499999999999995E-2</v>
      </c>
      <c r="I183" s="24">
        <f>I153</f>
        <v>537.64504069516533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5.6499999999999995E-2</v>
      </c>
      <c r="I184" s="48">
        <f>I153</f>
        <v>537.64504069516533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2602.3757645037253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69" t="s">
        <v>214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((H70+H76+H77+H82+H83+H84)+((H70+H76+H77+H82+H83+H84)*H66))*I55*H194</f>
        <v>2554.2706752343543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9515.8414282330159</v>
      </c>
      <c r="H194" s="86">
        <f>IF(D6="12x36",2,1)</f>
        <v>2</v>
      </c>
      <c r="I194" s="87">
        <f>G194*H194</f>
        <v>19031.682856466032</v>
      </c>
    </row>
  </sheetData>
  <mergeCells count="190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view="pageBreakPreview" topLeftCell="A175" zoomScale="130" zoomScaleNormal="130" zoomScalePageLayoutView="130" workbookViewId="0">
      <selection activeCell="C2" sqref="C2:D2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45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66" t="s">
        <v>194</v>
      </c>
      <c r="E5" s="166"/>
      <c r="F5" s="166"/>
      <c r="G5" s="167" t="str">
        <f>IF(D6="12x36","Regime de trabalho:","Quantidade de HORAS/MÊS")</f>
        <v>Regime de trabalho:</v>
      </c>
      <c r="H5" s="167"/>
      <c r="I5" s="168" t="str">
        <f>IF(D6="12x36",D6,5*D6)</f>
        <v>12x36</v>
      </c>
    </row>
    <row r="6" spans="1:11" ht="18.75" customHeight="1" x14ac:dyDescent="0.25">
      <c r="A6" s="143" t="str">
        <f>IF(D6="12x36","Regime de trabalho:","Regime de trabalho (horas semanais):")</f>
        <v>Regime de trabalho:</v>
      </c>
      <c r="B6" s="143"/>
      <c r="C6" s="143"/>
      <c r="D6" s="143" t="s">
        <v>195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9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18.75" customHeight="1" x14ac:dyDescent="0.25">
      <c r="A9" s="143" t="s">
        <v>14</v>
      </c>
      <c r="B9" s="143"/>
      <c r="C9" s="143"/>
      <c r="D9" s="143" t="s">
        <v>217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/>
      <c r="H11" s="10" t="s">
        <v>20</v>
      </c>
      <c r="I11" s="13">
        <v>0.05</v>
      </c>
    </row>
    <row r="12" spans="1:11" ht="24.7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5.7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15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8.1</v>
      </c>
      <c r="J14" s="103" t="s">
        <v>218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15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9" ht="11.25" customHeight="1" x14ac:dyDescent="0.25">
      <c r="A17" s="159" t="s">
        <v>28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9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f>I13</f>
        <v>15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9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 t="s">
        <v>11</v>
      </c>
    </row>
    <row r="21" spans="1:9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 t="s">
        <v>11</v>
      </c>
    </row>
    <row r="22" spans="1:9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 t="s">
        <v>11</v>
      </c>
    </row>
    <row r="23" spans="1:9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9" ht="22.5" customHeight="1" x14ac:dyDescent="0.25">
      <c r="A24" s="144" t="s">
        <v>32</v>
      </c>
      <c r="B24" s="144"/>
      <c r="C24" s="144"/>
      <c r="D24" s="144"/>
      <c r="E24" s="144"/>
      <c r="F24" s="144"/>
      <c r="G24" s="16"/>
      <c r="H24" s="16" t="s">
        <v>33</v>
      </c>
      <c r="I24" s="18" t="s">
        <v>11</v>
      </c>
    </row>
    <row r="25" spans="1:9" ht="34.5" customHeight="1" x14ac:dyDescent="0.25">
      <c r="A25" s="144" t="s">
        <v>34</v>
      </c>
      <c r="B25" s="144"/>
      <c r="C25" s="144"/>
      <c r="D25" s="144"/>
      <c r="E25" s="144"/>
      <c r="F25" s="144"/>
      <c r="G25" s="10"/>
      <c r="H25" s="10" t="s">
        <v>22</v>
      </c>
      <c r="I25" s="11" t="s">
        <v>11</v>
      </c>
    </row>
    <row r="26" spans="1:9" ht="15" customHeight="1" x14ac:dyDescent="0.25">
      <c r="A26" s="144" t="s">
        <v>35</v>
      </c>
      <c r="B26" s="144"/>
      <c r="C26" s="144"/>
      <c r="D26" s="144"/>
      <c r="E26" s="144"/>
      <c r="F26" s="144"/>
      <c r="G26" s="16"/>
      <c r="H26" s="19" t="s">
        <v>36</v>
      </c>
      <c r="I26" s="20" t="s">
        <v>11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6"/>
      <c r="H27" s="21" t="s">
        <v>37</v>
      </c>
      <c r="I27" s="9" t="s">
        <v>11</v>
      </c>
    </row>
    <row r="28" spans="1:9" ht="26.25" customHeight="1" x14ac:dyDescent="0.25">
      <c r="A28" s="144" t="s">
        <v>38</v>
      </c>
      <c r="B28" s="144"/>
      <c r="C28" s="144"/>
      <c r="D28" s="144"/>
      <c r="E28" s="144"/>
      <c r="F28" s="144"/>
      <c r="G28" s="16"/>
      <c r="H28" s="10" t="s">
        <v>36</v>
      </c>
      <c r="I28" s="20">
        <v>15</v>
      </c>
    </row>
    <row r="29" spans="1:9" ht="35.2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9" ht="1.1499999999999999" customHeight="1" x14ac:dyDescent="0.25">
      <c r="A30" s="155"/>
      <c r="B30" s="155"/>
      <c r="C30" s="155"/>
      <c r="D30" s="155"/>
      <c r="E30" s="155"/>
      <c r="F30" s="155"/>
      <c r="G30" s="155"/>
      <c r="H30" s="155"/>
      <c r="I30" s="155"/>
    </row>
    <row r="31" spans="1:9" ht="1.1499999999999999" customHeight="1" x14ac:dyDescent="0.25">
      <c r="A31" s="156"/>
      <c r="B31" s="156"/>
      <c r="C31" s="156"/>
      <c r="D31" s="156"/>
      <c r="E31" s="156"/>
      <c r="F31" s="156"/>
      <c r="G31" s="156"/>
      <c r="H31" s="156"/>
      <c r="I31" s="156"/>
    </row>
    <row r="32" spans="1:9" ht="1.1499999999999999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</row>
    <row r="33" spans="1:10" ht="1.1499999999999999" customHeight="1" x14ac:dyDescent="0.25">
      <c r="A33" s="156"/>
      <c r="B33" s="156"/>
      <c r="C33" s="156"/>
      <c r="D33" s="156"/>
      <c r="E33" s="156"/>
      <c r="F33" s="156"/>
      <c r="G33" s="156"/>
      <c r="H33" s="156"/>
      <c r="I33" s="156"/>
    </row>
    <row r="34" spans="1:10" ht="3.6" customHeight="1" x14ac:dyDescent="0.25">
      <c r="A34" s="157"/>
      <c r="B34" s="157"/>
      <c r="C34" s="157"/>
      <c r="D34" s="157"/>
      <c r="E34" s="157"/>
      <c r="F34" s="157"/>
      <c r="G34" s="157"/>
      <c r="H34" s="157"/>
      <c r="I34" s="157"/>
    </row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0" t="s">
        <v>46</v>
      </c>
      <c r="C38" s="120"/>
      <c r="D38" s="120"/>
      <c r="E38" s="120"/>
      <c r="F38" s="120"/>
      <c r="G38" s="120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0" t="s">
        <v>47</v>
      </c>
      <c r="C39" s="120"/>
      <c r="D39" s="120"/>
      <c r="E39" s="120"/>
      <c r="F39" s="120"/>
      <c r="G39" s="120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0" t="s">
        <v>48</v>
      </c>
      <c r="C40" s="120"/>
      <c r="D40" s="120"/>
      <c r="E40" s="120"/>
      <c r="F40" s="120"/>
      <c r="G40" s="120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0" t="s">
        <v>49</v>
      </c>
      <c r="C41" s="120"/>
      <c r="D41" s="120"/>
      <c r="E41" s="120"/>
      <c r="F41" s="120"/>
      <c r="G41" s="120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0" t="s">
        <v>50</v>
      </c>
      <c r="C42" s="120"/>
      <c r="D42" s="120"/>
      <c r="E42" s="120"/>
      <c r="F42" s="120"/>
      <c r="G42" s="120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0" t="s">
        <v>51</v>
      </c>
      <c r="C43" s="120"/>
      <c r="D43" s="120"/>
      <c r="E43" s="120"/>
      <c r="F43" s="120"/>
      <c r="G43" s="120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0" t="s">
        <v>52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0" t="s">
        <v>53</v>
      </c>
      <c r="C45" s="120"/>
      <c r="D45" s="120"/>
      <c r="E45" s="120"/>
      <c r="F45" s="120"/>
      <c r="G45" s="120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0" t="s">
        <v>54</v>
      </c>
      <c r="C46" s="120"/>
      <c r="D46" s="120"/>
      <c r="E46" s="120"/>
      <c r="F46" s="120"/>
      <c r="G46" s="120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51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51"/>
      <c r="D47" s="151"/>
      <c r="E47" s="151"/>
      <c r="F47" s="151"/>
      <c r="G47" s="151"/>
      <c r="H47" s="23">
        <f t="shared" si="0"/>
        <v>0</v>
      </c>
      <c r="I47" s="24">
        <v>0</v>
      </c>
    </row>
    <row r="48" spans="1:10" s="28" customFormat="1" ht="15" customHeight="1" x14ac:dyDescent="0.25">
      <c r="A48" s="135" t="s">
        <v>55</v>
      </c>
      <c r="B48" s="135"/>
      <c r="C48" s="135"/>
      <c r="D48" s="135"/>
      <c r="E48" s="135"/>
      <c r="F48" s="135"/>
      <c r="G48" s="135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1499999999999999" customHeight="1" x14ac:dyDescent="0.25">
      <c r="A50" s="153"/>
      <c r="B50" s="153"/>
      <c r="C50" s="153"/>
      <c r="D50" s="153"/>
      <c r="E50" s="153"/>
      <c r="F50" s="153"/>
      <c r="G50" s="153"/>
      <c r="H50" s="153"/>
      <c r="I50" s="153"/>
      <c r="J50" s="27"/>
    </row>
    <row r="51" spans="1:10" s="28" customFormat="1" ht="1.1499999999999999" customHeight="1" x14ac:dyDescent="0.25">
      <c r="A51" s="153"/>
      <c r="B51" s="153"/>
      <c r="C51" s="153"/>
      <c r="D51" s="153"/>
      <c r="E51" s="153"/>
      <c r="F51" s="153"/>
      <c r="G51" s="153"/>
      <c r="H51" s="153"/>
      <c r="I51" s="153"/>
      <c r="J51" s="27"/>
    </row>
    <row r="52" spans="1:10" s="28" customFormat="1" ht="1.1499999999999999" customHeight="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J52" s="27"/>
    </row>
    <row r="53" spans="1:10" s="28" customFormat="1" ht="1.1499999999999999" customHeight="1" x14ac:dyDescent="0.25">
      <c r="A53" s="153"/>
      <c r="B53" s="153"/>
      <c r="C53" s="153"/>
      <c r="D53" s="153"/>
      <c r="E53" s="153"/>
      <c r="F53" s="153"/>
      <c r="G53" s="153"/>
      <c r="H53" s="153"/>
      <c r="I53" s="153"/>
      <c r="J53" s="27"/>
    </row>
    <row r="54" spans="1:10" s="28" customFormat="1" ht="1.1499999999999999" customHeight="1" x14ac:dyDescent="0.25">
      <c r="A54" s="153"/>
      <c r="B54" s="153"/>
      <c r="C54" s="153"/>
      <c r="D54" s="153"/>
      <c r="E54" s="153"/>
      <c r="F54" s="153"/>
      <c r="G54" s="153"/>
      <c r="H54" s="153"/>
      <c r="I54" s="153"/>
      <c r="J54" s="27"/>
    </row>
    <row r="55" spans="1:10" s="28" customFormat="1" ht="1.1499999999999999" customHeight="1" x14ac:dyDescent="0.25">
      <c r="A55" s="153"/>
      <c r="B55" s="153"/>
      <c r="C55" s="153"/>
      <c r="D55" s="153"/>
      <c r="E55" s="153"/>
      <c r="F55" s="153"/>
      <c r="G55" s="153"/>
      <c r="H55" s="153"/>
      <c r="I55" s="153"/>
      <c r="J55" s="27"/>
    </row>
    <row r="56" spans="1:10" ht="1.1499999999999999" customHeight="1" x14ac:dyDescent="0.25">
      <c r="A56" s="154"/>
      <c r="B56" s="154"/>
      <c r="C56" s="154"/>
      <c r="D56" s="154"/>
      <c r="E56" s="154"/>
      <c r="F56" s="154"/>
      <c r="G56" s="154"/>
      <c r="H56" s="154"/>
      <c r="I56" s="154"/>
    </row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2.0485E-2</v>
      </c>
      <c r="I71" s="24">
        <f t="shared" si="3"/>
        <v>56.830019610000001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1.2127000000000001E-2</v>
      </c>
      <c r="I72" s="24">
        <f t="shared" si="3"/>
        <v>33.643038702000005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2.7250793878226798E-3</v>
      </c>
      <c r="I73" s="24">
        <f t="shared" si="3"/>
        <v>7.5599860897617619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4.7600000000000002E-4</v>
      </c>
      <c r="I74" s="24">
        <f t="shared" si="3"/>
        <v>1.320531576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0.24654407938782269</v>
      </c>
      <c r="I78" s="26">
        <f>SUM(I70:I77)</f>
        <v>683.96899518376176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9.0728221214718782E-2</v>
      </c>
      <c r="I88" s="24">
        <f>$I$48*H88</f>
        <v>251.70059022762445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9.0728221214718782E-2</v>
      </c>
      <c r="I89" s="26">
        <f>I88</f>
        <v>251.70059022762445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0.77643230060254154</v>
      </c>
      <c r="I91" s="33">
        <f>I66+I78+I85+I89</f>
        <v>2153.9986755713862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I96/$I$48</f>
        <v>4.205713593629358E-2</v>
      </c>
      <c r="I96" s="24">
        <f>I103</f>
        <v>116.676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0.24943930307047807</v>
      </c>
      <c r="I99" s="26">
        <f>SUM(I94:I98)</f>
        <v>692.00099999999998</v>
      </c>
      <c r="J99" s="34"/>
    </row>
    <row r="100" spans="1:10" ht="18" customHeight="1" x14ac:dyDescent="0.25">
      <c r="A100" s="29" t="s">
        <v>101</v>
      </c>
      <c r="B100" s="146" t="s">
        <v>102</v>
      </c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8.1</v>
      </c>
      <c r="B103" s="147"/>
      <c r="C103" s="14">
        <f>IF(I15="Não aplicável",0,I15)</f>
        <v>15</v>
      </c>
      <c r="D103" s="14">
        <v>2</v>
      </c>
      <c r="E103" s="37">
        <f>A103*C103*D103</f>
        <v>243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116.676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3.25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H48+H91+H99</f>
        <v>2.0258716036730195</v>
      </c>
      <c r="I113" s="48">
        <f>I48+I91+I99</f>
        <v>5620.2256755713861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4"/>
        <v>0.2</v>
      </c>
      <c r="I120" s="24">
        <f>IF(F127=20%,G127,0)</f>
        <v>1100.7099351142772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4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1100.7099351142772</v>
      </c>
      <c r="J124" s="34"/>
    </row>
    <row r="125" spans="1:12" ht="43.15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1100.7099351142772</v>
      </c>
      <c r="H127" s="57" t="s">
        <v>128</v>
      </c>
      <c r="I127" s="58">
        <f>I96</f>
        <v>116.676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I48</f>
        <v>2774.2260000000001</v>
      </c>
      <c r="B129" s="138"/>
      <c r="C129" s="62">
        <f>I66</f>
        <v>1020.915168</v>
      </c>
      <c r="D129" s="62">
        <f>I78</f>
        <v>683.96899518376176</v>
      </c>
      <c r="E129" s="62">
        <f>I85</f>
        <v>197.41392216000003</v>
      </c>
      <c r="F129" s="62">
        <f>I89</f>
        <v>251.70059022762445</v>
      </c>
      <c r="G129" s="62">
        <f>I99</f>
        <v>692.00099999999998</v>
      </c>
      <c r="H129" s="62">
        <f>A129+C129+D129+E129+F129+G129</f>
        <v>5620.2256755713861</v>
      </c>
      <c r="I129" s="62">
        <f>H129-I127</f>
        <v>5503.5496755713857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1.8170091285606114E-2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9.0850456428030572E-3</v>
      </c>
      <c r="I133" s="24">
        <v>50</v>
      </c>
    </row>
    <row r="134" spans="1:12" ht="34.5" customHeight="1" x14ac:dyDescent="0.25">
      <c r="A134" s="135" t="s">
        <v>140</v>
      </c>
      <c r="B134" s="135"/>
      <c r="C134" s="135"/>
      <c r="D134" s="135"/>
      <c r="E134" s="135"/>
      <c r="F134" s="135"/>
      <c r="G134" s="135"/>
      <c r="H134" s="25">
        <f>H132+H133</f>
        <v>2.7255136928409172E-2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0.15274486307159083</v>
      </c>
      <c r="I137" s="24">
        <f>G140-I134</f>
        <v>840.6389416028494</v>
      </c>
    </row>
    <row r="138" spans="1:12" ht="35.1" customHeight="1" x14ac:dyDescent="0.25">
      <c r="A138" s="135" t="s">
        <v>142</v>
      </c>
      <c r="B138" s="135"/>
      <c r="C138" s="135"/>
      <c r="D138" s="135"/>
      <c r="E138" s="135"/>
      <c r="F138" s="135"/>
      <c r="G138" s="135"/>
      <c r="H138" s="25">
        <f>H137</f>
        <v>0.15274486307159083</v>
      </c>
      <c r="I138" s="26">
        <f>I137</f>
        <v>840.6389416028494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990.6389416028494</v>
      </c>
      <c r="H140" s="57" t="s">
        <v>128</v>
      </c>
      <c r="I140" s="58">
        <f>I96</f>
        <v>116.676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I48</f>
        <v>2774.2260000000001</v>
      </c>
      <c r="B142" s="138"/>
      <c r="C142" s="62">
        <f>I66</f>
        <v>1020.915168</v>
      </c>
      <c r="D142" s="62">
        <f>I78</f>
        <v>683.96899518376176</v>
      </c>
      <c r="E142" s="62">
        <f>I85</f>
        <v>197.41392216000003</v>
      </c>
      <c r="F142" s="62">
        <f>I89</f>
        <v>251.70059022762445</v>
      </c>
      <c r="G142" s="62">
        <f>I99</f>
        <v>692.00099999999998</v>
      </c>
      <c r="H142" s="62">
        <f>A142+C142+D142+E142+F142+G142</f>
        <v>5620.2256755713861</v>
      </c>
      <c r="I142" s="62">
        <f>H142-I140</f>
        <v>5503.5496755713857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2091.3488767171266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9.7632432944392451E-3</v>
      </c>
      <c r="I148" s="24">
        <f>($D$158/$E$160)*H158</f>
        <v>54.871630640257614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4.5061122897411904E-2</v>
      </c>
      <c r="I149" s="24">
        <f>($D$158/$E$160)*H159</f>
        <v>253.25367987811208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7.510187149568652E-2</v>
      </c>
      <c r="I150" s="24">
        <f>($D$158/$E$160)*H160</f>
        <v>422.08946646352018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0.12992623768753767</v>
      </c>
      <c r="I153" s="26">
        <f>SUM(I148:I152)</f>
        <v>730.21477698188983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5620.2256755713861</v>
      </c>
      <c r="B158" s="133"/>
      <c r="C158" s="24">
        <f>I144</f>
        <v>2091.3488767171266</v>
      </c>
      <c r="D158" s="134">
        <f>A158+C158</f>
        <v>7711.5745522885127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20" t="s">
        <v>163</v>
      </c>
      <c r="B159" s="120"/>
      <c r="C159" s="14">
        <v>1</v>
      </c>
      <c r="D159" s="63">
        <f>G163/1</f>
        <v>0.14250000000000002</v>
      </c>
      <c r="E159" s="64">
        <f>C159-D159</f>
        <v>0.85749999999999993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8.6499999999999994E-2</v>
      </c>
      <c r="E160" s="65">
        <f>C160-D160</f>
        <v>0.91349999999999998</v>
      </c>
      <c r="F160" s="14" t="s">
        <v>19</v>
      </c>
      <c r="G160" s="43">
        <f>I11</f>
        <v>0.05</v>
      </c>
      <c r="H160" s="124">
        <f>I11</f>
        <v>0.05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23" t="s">
        <v>167</v>
      </c>
      <c r="B162" s="123" t="s">
        <v>168</v>
      </c>
      <c r="C162" s="123"/>
      <c r="D162" s="123"/>
      <c r="E162" s="123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23"/>
      <c r="B163" s="123"/>
      <c r="C163" s="123"/>
      <c r="D163" s="123"/>
      <c r="E163" s="123"/>
      <c r="F163" s="3" t="s">
        <v>170</v>
      </c>
      <c r="G163" s="68">
        <f>SUM(G158:G162)</f>
        <v>0.14250000000000002</v>
      </c>
      <c r="H163" s="125">
        <f>SUM(H158:I162)</f>
        <v>8.6499999999999994E-2</v>
      </c>
      <c r="I163" s="125"/>
    </row>
    <row r="164" spans="1:10" ht="48.75" customHeight="1" x14ac:dyDescent="0.25">
      <c r="A164" s="126" t="s">
        <v>171</v>
      </c>
      <c r="B164" s="126"/>
      <c r="C164" s="126"/>
      <c r="D164" s="126"/>
      <c r="E164" s="126"/>
      <c r="F164" s="126"/>
      <c r="G164" s="126"/>
      <c r="H164" s="126"/>
      <c r="I164" s="126"/>
    </row>
    <row r="165" spans="1:10" ht="12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0.12992623768753767</v>
      </c>
      <c r="I167" s="48">
        <f>I153</f>
        <v>730.21477698188983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0.32863009153531764</v>
      </c>
      <c r="I171" s="70">
        <f>I48</f>
        <v>2774.2260000000001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>I172/$G$194</f>
        <v>0.25515901801799046</v>
      </c>
      <c r="I172" s="70">
        <f>I66+I78+I85+I89</f>
        <v>2153.9986755713862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>I173/$G$194</f>
        <v>8.1973261000557032E-2</v>
      </c>
      <c r="I173" s="70">
        <f>I99</f>
        <v>692.00099999999998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0.66576237055386511</v>
      </c>
      <c r="I174" s="48">
        <f>SUM(I171:I173)</f>
        <v>5620.2256755713861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5">I177/$G$194</f>
        <v>0.13038822602428152</v>
      </c>
      <c r="I177" s="24">
        <f>I124</f>
        <v>1100.7099351142772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5"/>
        <v>1.7768744770720785E-2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5"/>
        <v>9.9580658651132567E-2</v>
      </c>
      <c r="I179" s="24">
        <f>I138</f>
        <v>840.6389416028494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0.24773762944613487</v>
      </c>
      <c r="I180" s="48">
        <f>I177+I178+I179</f>
        <v>2091.3488767171266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8.6499999999999994E-2</v>
      </c>
      <c r="I183" s="24">
        <f>I153</f>
        <v>730.21477698188983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8.6499999999999994E-2</v>
      </c>
      <c r="I184" s="48">
        <f>I153</f>
        <v>730.21477698188983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2201.4198702285544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08" t="s">
        <v>189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((H70+H76+H77+H82+H83+H84)+((H70+H76+H77+H82+H83+H84)*H66))*I48*H194</f>
        <v>2136.2773731848642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8441.789329270403</v>
      </c>
      <c r="H194" s="86">
        <f>IF(D6="12x36",2,1)</f>
        <v>2</v>
      </c>
      <c r="I194" s="87">
        <f>G194*H194</f>
        <v>16883.578658540806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view="pageBreakPreview" topLeftCell="A178" zoomScale="130" zoomScaleNormal="130" zoomScalePageLayoutView="130" workbookViewId="0">
      <selection activeCell="I30" sqref="I30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140625" style="1"/>
    <col min="13" max="15" width="22.28515625" style="1" customWidth="1"/>
    <col min="16" max="16384" width="9.28515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64" t="s">
        <v>2</v>
      </c>
      <c r="D2" s="164"/>
      <c r="E2" s="165" t="s">
        <v>3</v>
      </c>
      <c r="F2" s="165"/>
      <c r="G2" s="165"/>
      <c r="H2" s="165"/>
      <c r="I2" s="165"/>
    </row>
    <row r="3" spans="1:11" ht="11.25" customHeight="1" x14ac:dyDescent="0.25">
      <c r="A3" s="130" t="s">
        <v>4</v>
      </c>
      <c r="B3" s="130"/>
      <c r="C3" s="5"/>
      <c r="D3" s="6"/>
      <c r="E3" s="7" t="s">
        <v>5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3" t="s">
        <v>6</v>
      </c>
      <c r="B5" s="143"/>
      <c r="C5" s="143"/>
      <c r="D5" s="166" t="s">
        <v>194</v>
      </c>
      <c r="E5" s="166"/>
      <c r="F5" s="166"/>
      <c r="G5" s="167" t="str">
        <f>IF(D6="12x36","Regime de trabalho:","Quantidade de HORAS/MÊS")</f>
        <v>Regime de trabalho:</v>
      </c>
      <c r="H5" s="167"/>
      <c r="I5" s="168" t="str">
        <f>IF(D6="12x36",D6,5*D6)</f>
        <v>12x36</v>
      </c>
    </row>
    <row r="6" spans="1:11" ht="18.75" customHeight="1" x14ac:dyDescent="0.25">
      <c r="A6" s="143" t="str">
        <f>IF(D6="12x36","Regime de trabalho:","Regime de trabalho (horas semanais):")</f>
        <v>Regime de trabalho:</v>
      </c>
      <c r="B6" s="143"/>
      <c r="C6" s="143"/>
      <c r="D6" s="143" t="s">
        <v>195</v>
      </c>
      <c r="E6" s="143"/>
      <c r="F6" s="143"/>
      <c r="G6" s="167"/>
      <c r="H6" s="167"/>
      <c r="I6" s="168"/>
    </row>
    <row r="7" spans="1:11" ht="22.5" customHeight="1" x14ac:dyDescent="0.25">
      <c r="A7" s="143" t="s">
        <v>8</v>
      </c>
      <c r="B7" s="143"/>
      <c r="C7" s="143"/>
      <c r="D7" s="120" t="s">
        <v>9</v>
      </c>
      <c r="E7" s="120"/>
      <c r="F7" s="120"/>
      <c r="G7" s="161" t="s">
        <v>10</v>
      </c>
      <c r="H7" s="161"/>
      <c r="I7" s="163" t="s">
        <v>11</v>
      </c>
    </row>
    <row r="8" spans="1:11" ht="22.5" customHeight="1" x14ac:dyDescent="0.25">
      <c r="A8" s="143" t="s">
        <v>12</v>
      </c>
      <c r="B8" s="143"/>
      <c r="C8" s="143"/>
      <c r="D8" s="120" t="s">
        <v>13</v>
      </c>
      <c r="E8" s="120"/>
      <c r="F8" s="120"/>
      <c r="G8" s="161"/>
      <c r="H8" s="161"/>
      <c r="I8" s="163"/>
    </row>
    <row r="9" spans="1:11" ht="24.75" customHeight="1" x14ac:dyDescent="0.25">
      <c r="A9" s="143" t="s">
        <v>14</v>
      </c>
      <c r="B9" s="143"/>
      <c r="C9" s="143"/>
      <c r="D9" s="143" t="s">
        <v>217</v>
      </c>
      <c r="E9" s="143"/>
      <c r="F9" s="143"/>
      <c r="G9" s="161" t="s">
        <v>16</v>
      </c>
      <c r="H9" s="161"/>
      <c r="I9" s="9">
        <v>0.3</v>
      </c>
    </row>
    <row r="10" spans="1:11" ht="32.25" customHeight="1" x14ac:dyDescent="0.25">
      <c r="A10" s="162" t="s">
        <v>17</v>
      </c>
      <c r="B10" s="162"/>
      <c r="C10" s="162"/>
      <c r="D10" s="162"/>
      <c r="E10" s="162"/>
      <c r="F10" s="162"/>
      <c r="G10" s="8" t="s">
        <v>18</v>
      </c>
      <c r="H10" s="10">
        <v>220</v>
      </c>
      <c r="I10" s="11">
        <v>2105.4</v>
      </c>
    </row>
    <row r="11" spans="1:11" ht="15" customHeight="1" x14ac:dyDescent="0.25">
      <c r="A11" s="159" t="s">
        <v>19</v>
      </c>
      <c r="B11" s="159"/>
      <c r="C11" s="159"/>
      <c r="D11" s="159"/>
      <c r="E11" s="159"/>
      <c r="F11" s="159"/>
      <c r="G11" s="10" t="str">
        <f>D9</f>
        <v>Eldorado do Sul</v>
      </c>
      <c r="H11" s="10" t="s">
        <v>20</v>
      </c>
      <c r="I11" s="13">
        <v>0.05</v>
      </c>
    </row>
    <row r="12" spans="1:11" ht="26.25" customHeight="1" x14ac:dyDescent="0.25">
      <c r="A12" s="144" t="s">
        <v>21</v>
      </c>
      <c r="B12" s="144"/>
      <c r="C12" s="144"/>
      <c r="D12" s="144"/>
      <c r="E12" s="144"/>
      <c r="F12" s="144"/>
      <c r="G12" s="10" t="s">
        <v>13</v>
      </c>
      <c r="H12" s="10" t="s">
        <v>22</v>
      </c>
      <c r="I12" s="11">
        <v>1.59</v>
      </c>
    </row>
    <row r="13" spans="1:11" ht="16.5" customHeight="1" x14ac:dyDescent="0.25">
      <c r="A13" s="144" t="s">
        <v>23</v>
      </c>
      <c r="B13" s="144"/>
      <c r="C13" s="144"/>
      <c r="D13" s="144"/>
      <c r="E13" s="144"/>
      <c r="F13" s="144"/>
      <c r="G13" s="10"/>
      <c r="H13" s="10"/>
      <c r="I13" s="15">
        <v>15</v>
      </c>
    </row>
    <row r="14" spans="1:11" ht="15" customHeight="1" x14ac:dyDescent="0.25">
      <c r="A14" s="159" t="s">
        <v>24</v>
      </c>
      <c r="B14" s="159"/>
      <c r="C14" s="159"/>
      <c r="D14" s="159"/>
      <c r="E14" s="159"/>
      <c r="F14" s="159"/>
      <c r="G14" s="160" t="s">
        <v>13</v>
      </c>
      <c r="H14" s="10" t="s">
        <v>25</v>
      </c>
      <c r="I14" s="11">
        <v>8.1</v>
      </c>
    </row>
    <row r="15" spans="1:11" x14ac:dyDescent="0.25">
      <c r="A15" s="159"/>
      <c r="B15" s="159"/>
      <c r="C15" s="159"/>
      <c r="D15" s="159"/>
      <c r="E15" s="159"/>
      <c r="F15" s="159"/>
      <c r="G15" s="160"/>
      <c r="H15" s="10" t="s">
        <v>26</v>
      </c>
      <c r="I15" s="15">
        <f>I13</f>
        <v>15</v>
      </c>
    </row>
    <row r="16" spans="1:11" x14ac:dyDescent="0.25">
      <c r="A16" s="159"/>
      <c r="B16" s="159"/>
      <c r="C16" s="159"/>
      <c r="D16" s="159"/>
      <c r="E16" s="159"/>
      <c r="F16" s="159"/>
      <c r="G16" s="160"/>
      <c r="H16" s="10" t="s">
        <v>27</v>
      </c>
      <c r="I16" s="9">
        <v>0.06</v>
      </c>
    </row>
    <row r="17" spans="1:10" ht="11.25" customHeight="1" x14ac:dyDescent="0.25">
      <c r="A17" s="159" t="s">
        <v>196</v>
      </c>
      <c r="B17" s="159"/>
      <c r="C17" s="159"/>
      <c r="D17" s="159"/>
      <c r="E17" s="159"/>
      <c r="F17" s="159"/>
      <c r="G17" s="160" t="s">
        <v>13</v>
      </c>
      <c r="H17" s="10" t="s">
        <v>25</v>
      </c>
      <c r="I17" s="11">
        <v>30</v>
      </c>
    </row>
    <row r="18" spans="1:10" ht="11.25" customHeight="1" x14ac:dyDescent="0.25">
      <c r="A18" s="159"/>
      <c r="B18" s="159"/>
      <c r="C18" s="159"/>
      <c r="D18" s="159"/>
      <c r="E18" s="159"/>
      <c r="F18" s="159"/>
      <c r="G18" s="160"/>
      <c r="H18" s="10" t="s">
        <v>26</v>
      </c>
      <c r="I18" s="15">
        <v>15</v>
      </c>
    </row>
    <row r="19" spans="1:10" x14ac:dyDescent="0.25">
      <c r="A19" s="159"/>
      <c r="B19" s="159"/>
      <c r="C19" s="159"/>
      <c r="D19" s="159"/>
      <c r="E19" s="159"/>
      <c r="F19" s="159"/>
      <c r="G19" s="160"/>
      <c r="H19" s="10" t="s">
        <v>27</v>
      </c>
      <c r="I19" s="9">
        <v>0.2</v>
      </c>
    </row>
    <row r="20" spans="1:10" ht="11.25" customHeight="1" x14ac:dyDescent="0.25">
      <c r="A20" s="159" t="s">
        <v>29</v>
      </c>
      <c r="B20" s="159"/>
      <c r="C20" s="159"/>
      <c r="D20" s="159"/>
      <c r="E20" s="159"/>
      <c r="F20" s="159"/>
      <c r="G20" s="160" t="s">
        <v>13</v>
      </c>
      <c r="H20" s="10" t="s">
        <v>25</v>
      </c>
      <c r="I20" s="11">
        <v>0</v>
      </c>
    </row>
    <row r="21" spans="1:10" x14ac:dyDescent="0.25">
      <c r="A21" s="159"/>
      <c r="B21" s="159"/>
      <c r="C21" s="159"/>
      <c r="D21" s="159"/>
      <c r="E21" s="159"/>
      <c r="F21" s="159"/>
      <c r="G21" s="160"/>
      <c r="H21" s="10" t="s">
        <v>26</v>
      </c>
      <c r="I21" s="15">
        <f>I13</f>
        <v>15</v>
      </c>
    </row>
    <row r="22" spans="1:10" x14ac:dyDescent="0.25">
      <c r="A22" s="159"/>
      <c r="B22" s="159"/>
      <c r="C22" s="159"/>
      <c r="D22" s="159"/>
      <c r="E22" s="159"/>
      <c r="F22" s="159"/>
      <c r="G22" s="160"/>
      <c r="H22" s="10" t="s">
        <v>27</v>
      </c>
      <c r="I22" s="9">
        <v>0</v>
      </c>
    </row>
    <row r="23" spans="1:10" ht="36" customHeight="1" x14ac:dyDescent="0.25">
      <c r="A23" s="158" t="s">
        <v>30</v>
      </c>
      <c r="B23" s="158"/>
      <c r="C23" s="158"/>
      <c r="D23" s="158"/>
      <c r="E23" s="158"/>
      <c r="F23" s="158"/>
      <c r="G23" s="16" t="s">
        <v>13</v>
      </c>
      <c r="H23" s="16" t="s">
        <v>31</v>
      </c>
      <c r="I23" s="17" t="s">
        <v>11</v>
      </c>
    </row>
    <row r="24" spans="1:10" ht="22.5" customHeight="1" x14ac:dyDescent="0.25">
      <c r="A24" s="159" t="s">
        <v>32</v>
      </c>
      <c r="B24" s="176"/>
      <c r="C24" s="176"/>
      <c r="D24" s="176"/>
      <c r="E24" s="176"/>
      <c r="F24" s="177"/>
      <c r="G24" s="16"/>
      <c r="H24" s="16" t="s">
        <v>33</v>
      </c>
      <c r="I24" s="11" t="s">
        <v>11</v>
      </c>
    </row>
    <row r="25" spans="1:10" ht="36" customHeight="1" x14ac:dyDescent="0.25">
      <c r="A25" s="159" t="s">
        <v>34</v>
      </c>
      <c r="B25" s="176"/>
      <c r="C25" s="176"/>
      <c r="D25" s="176"/>
      <c r="E25" s="176"/>
      <c r="F25" s="177"/>
      <c r="G25" s="10"/>
      <c r="H25" s="10" t="s">
        <v>22</v>
      </c>
      <c r="I25" s="11" t="s">
        <v>11</v>
      </c>
    </row>
    <row r="26" spans="1:10" ht="15" customHeight="1" x14ac:dyDescent="0.25">
      <c r="A26" s="158" t="s">
        <v>35</v>
      </c>
      <c r="B26" s="155"/>
      <c r="C26" s="155"/>
      <c r="D26" s="155"/>
      <c r="E26" s="155"/>
      <c r="F26" s="178"/>
      <c r="G26" s="16"/>
      <c r="H26" s="19" t="s">
        <v>36</v>
      </c>
      <c r="I26" s="20" t="s">
        <v>11</v>
      </c>
    </row>
    <row r="27" spans="1:10" ht="15" customHeight="1" x14ac:dyDescent="0.25">
      <c r="A27" s="162"/>
      <c r="B27" s="157"/>
      <c r="C27" s="157"/>
      <c r="D27" s="157"/>
      <c r="E27" s="157"/>
      <c r="F27" s="179"/>
      <c r="G27" s="16"/>
      <c r="H27" s="21" t="s">
        <v>37</v>
      </c>
      <c r="I27" s="9" t="s">
        <v>11</v>
      </c>
    </row>
    <row r="28" spans="1:10" ht="26.25" customHeight="1" x14ac:dyDescent="0.25">
      <c r="A28" s="159" t="s">
        <v>197</v>
      </c>
      <c r="B28" s="176"/>
      <c r="C28" s="176"/>
      <c r="D28" s="176"/>
      <c r="E28" s="176"/>
      <c r="F28" s="177"/>
      <c r="G28" s="16"/>
      <c r="H28" s="10" t="s">
        <v>36</v>
      </c>
      <c r="I28" s="20">
        <v>15</v>
      </c>
    </row>
    <row r="29" spans="1:10" ht="36.75" customHeight="1" x14ac:dyDescent="0.25">
      <c r="A29" s="144" t="s">
        <v>39</v>
      </c>
      <c r="B29" s="144"/>
      <c r="C29" s="144"/>
      <c r="D29" s="144"/>
      <c r="E29" s="144"/>
      <c r="F29" s="144"/>
      <c r="G29" s="10"/>
      <c r="H29" s="8" t="s">
        <v>33</v>
      </c>
      <c r="I29" s="9">
        <v>0.2</v>
      </c>
    </row>
    <row r="30" spans="1:10" ht="24.75" customHeight="1" x14ac:dyDescent="0.25">
      <c r="A30" s="130" t="s">
        <v>198</v>
      </c>
      <c r="B30" s="130"/>
      <c r="C30" s="130"/>
      <c r="D30" s="130"/>
      <c r="E30" s="130"/>
      <c r="F30" s="130"/>
      <c r="G30" s="160" t="s">
        <v>13</v>
      </c>
      <c r="H30" s="16" t="s">
        <v>199</v>
      </c>
      <c r="I30" s="71">
        <f>((60/52.5)*7)*15</f>
        <v>120</v>
      </c>
    </row>
    <row r="31" spans="1:10" ht="24.75" customHeight="1" x14ac:dyDescent="0.25">
      <c r="A31" s="130"/>
      <c r="B31" s="130"/>
      <c r="C31" s="130"/>
      <c r="D31" s="130"/>
      <c r="E31" s="130"/>
      <c r="F31" s="130"/>
      <c r="G31" s="160"/>
      <c r="H31" s="16" t="s">
        <v>200</v>
      </c>
      <c r="I31" s="16">
        <f>I10/H10*20%</f>
        <v>1.9140000000000001</v>
      </c>
    </row>
    <row r="32" spans="1:10" ht="29.25" customHeight="1" x14ac:dyDescent="0.25">
      <c r="A32" s="131" t="s">
        <v>201</v>
      </c>
      <c r="B32" s="131"/>
      <c r="C32" s="131"/>
      <c r="D32" s="131"/>
      <c r="E32" s="131"/>
      <c r="F32" s="131"/>
      <c r="G32" s="160" t="s">
        <v>13</v>
      </c>
      <c r="H32" s="10" t="s">
        <v>199</v>
      </c>
      <c r="I32" s="20">
        <f>((5+7+1)*15)-190.67</f>
        <v>4.3300000000000125</v>
      </c>
      <c r="J32" s="72"/>
    </row>
    <row r="33" spans="1:10" ht="30.75" customHeight="1" x14ac:dyDescent="0.25">
      <c r="A33" s="131"/>
      <c r="B33" s="131"/>
      <c r="C33" s="131"/>
      <c r="D33" s="131"/>
      <c r="E33" s="131"/>
      <c r="F33" s="131"/>
      <c r="G33" s="160"/>
      <c r="H33" s="10" t="s">
        <v>200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19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10" ht="33.75" customHeight="1" x14ac:dyDescent="0.25">
      <c r="A36" s="22" t="s">
        <v>41</v>
      </c>
      <c r="B36" s="139" t="s">
        <v>42</v>
      </c>
      <c r="C36" s="139"/>
      <c r="D36" s="139"/>
      <c r="E36" s="139"/>
      <c r="F36" s="139"/>
      <c r="G36" s="139"/>
      <c r="H36" s="22" t="s">
        <v>43</v>
      </c>
      <c r="I36" s="22" t="s">
        <v>44</v>
      </c>
    </row>
    <row r="37" spans="1:10" ht="15" customHeight="1" x14ac:dyDescent="0.25">
      <c r="A37" s="14">
        <v>1</v>
      </c>
      <c r="B37" s="120" t="s">
        <v>45</v>
      </c>
      <c r="C37" s="120"/>
      <c r="D37" s="120"/>
      <c r="E37" s="120"/>
      <c r="F37" s="120"/>
      <c r="G37" s="120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0" t="s">
        <v>202</v>
      </c>
      <c r="C38" s="120"/>
      <c r="D38" s="120"/>
      <c r="E38" s="120"/>
      <c r="F38" s="120"/>
      <c r="G38" s="120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0" t="s">
        <v>46</v>
      </c>
      <c r="C39" s="120"/>
      <c r="D39" s="120"/>
      <c r="E39" s="120"/>
      <c r="F39" s="120"/>
      <c r="G39" s="120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0" t="s">
        <v>47</v>
      </c>
      <c r="C40" s="120"/>
      <c r="D40" s="120"/>
      <c r="E40" s="120"/>
      <c r="F40" s="120"/>
      <c r="G40" s="120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0" t="s">
        <v>48</v>
      </c>
      <c r="C41" s="120"/>
      <c r="D41" s="120"/>
      <c r="E41" s="120"/>
      <c r="F41" s="120"/>
      <c r="G41" s="120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0" t="s">
        <v>49</v>
      </c>
      <c r="C42" s="120"/>
      <c r="D42" s="120"/>
      <c r="E42" s="120"/>
      <c r="F42" s="120"/>
      <c r="G42" s="120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0" t="s">
        <v>50</v>
      </c>
      <c r="C43" s="120"/>
      <c r="D43" s="120"/>
      <c r="E43" s="120"/>
      <c r="F43" s="120"/>
      <c r="G43" s="120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0" t="s">
        <v>51</v>
      </c>
      <c r="C44" s="120"/>
      <c r="D44" s="120"/>
      <c r="E44" s="120"/>
      <c r="F44" s="120"/>
      <c r="G44" s="120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0" t="s">
        <v>52</v>
      </c>
      <c r="C45" s="120"/>
      <c r="D45" s="120"/>
      <c r="E45" s="120"/>
      <c r="F45" s="120"/>
      <c r="G45" s="120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0" t="s">
        <v>203</v>
      </c>
      <c r="C46" s="120"/>
      <c r="D46" s="120"/>
      <c r="E46" s="120"/>
      <c r="F46" s="120"/>
      <c r="G46" s="120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73" t="s">
        <v>204</v>
      </c>
      <c r="C47" s="174"/>
      <c r="D47" s="174"/>
      <c r="E47" s="174"/>
      <c r="F47" s="174"/>
      <c r="G47" s="175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73" t="s">
        <v>205</v>
      </c>
      <c r="C48" s="174"/>
      <c r="D48" s="174"/>
      <c r="E48" s="174"/>
      <c r="F48" s="174"/>
      <c r="G48" s="175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0" t="s">
        <v>206</v>
      </c>
      <c r="C49" s="120"/>
      <c r="D49" s="120"/>
      <c r="E49" s="120"/>
      <c r="F49" s="120"/>
      <c r="G49" s="120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73" t="s">
        <v>207</v>
      </c>
      <c r="C50" s="174"/>
      <c r="D50" s="174"/>
      <c r="E50" s="174"/>
      <c r="F50" s="174"/>
      <c r="G50" s="175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73" t="s">
        <v>208</v>
      </c>
      <c r="C51" s="174"/>
      <c r="D51" s="174"/>
      <c r="E51" s="174"/>
      <c r="F51" s="174"/>
      <c r="G51" s="175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0" t="s">
        <v>209</v>
      </c>
      <c r="C52" s="120"/>
      <c r="D52" s="120"/>
      <c r="E52" s="120"/>
      <c r="F52" s="120"/>
      <c r="G52" s="120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0" t="s">
        <v>210</v>
      </c>
      <c r="C53" s="120"/>
      <c r="D53" s="120"/>
      <c r="E53" s="120"/>
      <c r="F53" s="120"/>
      <c r="G53" s="120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0" t="s">
        <v>211</v>
      </c>
      <c r="C54" s="120"/>
      <c r="D54" s="120"/>
      <c r="E54" s="120"/>
      <c r="F54" s="120"/>
      <c r="G54" s="120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35" t="s">
        <v>55</v>
      </c>
      <c r="B55" s="135"/>
      <c r="C55" s="135"/>
      <c r="D55" s="135"/>
      <c r="E55" s="135"/>
      <c r="F55" s="135"/>
      <c r="G55" s="135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56</v>
      </c>
      <c r="B57" s="139" t="s">
        <v>57</v>
      </c>
      <c r="C57" s="139"/>
      <c r="D57" s="139"/>
      <c r="E57" s="139"/>
      <c r="F57" s="139"/>
      <c r="G57" s="139"/>
      <c r="H57" s="22" t="s">
        <v>43</v>
      </c>
      <c r="I57" s="22" t="s">
        <v>44</v>
      </c>
    </row>
    <row r="58" spans="1:10" ht="15" customHeight="1" x14ac:dyDescent="0.25">
      <c r="A58" s="14">
        <v>1</v>
      </c>
      <c r="B58" s="120" t="s">
        <v>58</v>
      </c>
      <c r="C58" s="120"/>
      <c r="D58" s="120"/>
      <c r="E58" s="120"/>
      <c r="F58" s="120"/>
      <c r="G58" s="120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0" t="s">
        <v>59</v>
      </c>
      <c r="C59" s="120"/>
      <c r="D59" s="120"/>
      <c r="E59" s="120"/>
      <c r="F59" s="120"/>
      <c r="G59" s="120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0" t="s">
        <v>60</v>
      </c>
      <c r="C60" s="120"/>
      <c r="D60" s="120"/>
      <c r="E60" s="120"/>
      <c r="F60" s="120"/>
      <c r="G60" s="120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0" t="s">
        <v>61</v>
      </c>
      <c r="C61" s="120"/>
      <c r="D61" s="120"/>
      <c r="E61" s="120"/>
      <c r="F61" s="120"/>
      <c r="G61" s="120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0" t="s">
        <v>62</v>
      </c>
      <c r="C62" s="120"/>
      <c r="D62" s="120"/>
      <c r="E62" s="120"/>
      <c r="F62" s="120"/>
      <c r="G62" s="120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0" t="s">
        <v>63</v>
      </c>
      <c r="C63" s="120"/>
      <c r="D63" s="120"/>
      <c r="E63" s="120"/>
      <c r="F63" s="120"/>
      <c r="G63" s="120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0" t="s">
        <v>64</v>
      </c>
      <c r="C64" s="120"/>
      <c r="D64" s="120"/>
      <c r="E64" s="120"/>
      <c r="F64" s="120"/>
      <c r="G64" s="120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0" t="s">
        <v>65</v>
      </c>
      <c r="C65" s="120"/>
      <c r="D65" s="120"/>
      <c r="E65" s="120"/>
      <c r="F65" s="120"/>
      <c r="G65" s="120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35" t="s">
        <v>66</v>
      </c>
      <c r="B66" s="135"/>
      <c r="C66" s="135"/>
      <c r="D66" s="135"/>
      <c r="E66" s="135"/>
      <c r="F66" s="135"/>
      <c r="G66" s="135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46" t="s">
        <v>67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0" t="s">
        <v>68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69</v>
      </c>
      <c r="B69" s="139" t="s">
        <v>70</v>
      </c>
      <c r="C69" s="139"/>
      <c r="D69" s="139"/>
      <c r="E69" s="139"/>
      <c r="F69" s="139"/>
      <c r="G69" s="139"/>
      <c r="H69" s="22" t="s">
        <v>43</v>
      </c>
      <c r="I69" s="22" t="s">
        <v>44</v>
      </c>
    </row>
    <row r="70" spans="1:10" ht="15" customHeight="1" x14ac:dyDescent="0.25">
      <c r="A70" s="14">
        <v>1</v>
      </c>
      <c r="B70" s="120" t="s">
        <v>71</v>
      </c>
      <c r="C70" s="120"/>
      <c r="D70" s="120"/>
      <c r="E70" s="120"/>
      <c r="F70" s="120"/>
      <c r="G70" s="120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0" t="s">
        <v>72</v>
      </c>
      <c r="C71" s="120"/>
      <c r="D71" s="120"/>
      <c r="E71" s="120"/>
      <c r="F71" s="120"/>
      <c r="G71" s="120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0" t="s">
        <v>73</v>
      </c>
      <c r="C72" s="120"/>
      <c r="D72" s="120"/>
      <c r="E72" s="120"/>
      <c r="F72" s="120"/>
      <c r="G72" s="120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0" t="s">
        <v>74</v>
      </c>
      <c r="C73" s="120"/>
      <c r="D73" s="120"/>
      <c r="E73" s="120"/>
      <c r="F73" s="120"/>
      <c r="G73" s="120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0" t="s">
        <v>75</v>
      </c>
      <c r="C74" s="120"/>
      <c r="D74" s="120"/>
      <c r="E74" s="120"/>
      <c r="F74" s="120"/>
      <c r="G74" s="120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0" t="s">
        <v>76</v>
      </c>
      <c r="C75" s="120"/>
      <c r="D75" s="120"/>
      <c r="E75" s="120"/>
      <c r="F75" s="120"/>
      <c r="G75" s="120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0" t="s">
        <v>77</v>
      </c>
      <c r="C76" s="120"/>
      <c r="D76" s="120"/>
      <c r="E76" s="120"/>
      <c r="F76" s="120"/>
      <c r="G76" s="120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0" t="s">
        <v>78</v>
      </c>
      <c r="C77" s="120"/>
      <c r="D77" s="120"/>
      <c r="E77" s="120"/>
      <c r="F77" s="120"/>
      <c r="G77" s="120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35" t="s">
        <v>79</v>
      </c>
      <c r="B78" s="135"/>
      <c r="C78" s="135"/>
      <c r="D78" s="135"/>
      <c r="E78" s="135"/>
      <c r="F78" s="135"/>
      <c r="G78" s="135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80</v>
      </c>
      <c r="B79" s="136" t="s">
        <v>81</v>
      </c>
      <c r="C79" s="136"/>
      <c r="D79" s="136"/>
      <c r="E79" s="136"/>
      <c r="F79" s="136"/>
      <c r="G79" s="136"/>
      <c r="H79" s="136"/>
      <c r="I79" s="136"/>
    </row>
    <row r="80" spans="1:10" ht="15" customHeight="1" x14ac:dyDescent="0.25">
      <c r="A80" s="29" t="s">
        <v>82</v>
      </c>
      <c r="B80" s="149" t="s">
        <v>83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84</v>
      </c>
      <c r="B81" s="139" t="s">
        <v>85</v>
      </c>
      <c r="C81" s="139"/>
      <c r="D81" s="139"/>
      <c r="E81" s="139"/>
      <c r="F81" s="139"/>
      <c r="G81" s="139"/>
      <c r="H81" s="22" t="s">
        <v>43</v>
      </c>
      <c r="I81" s="22" t="s">
        <v>44</v>
      </c>
    </row>
    <row r="82" spans="1:11" ht="15" customHeight="1" x14ac:dyDescent="0.25">
      <c r="A82" s="14">
        <v>1</v>
      </c>
      <c r="B82" s="120" t="s">
        <v>86</v>
      </c>
      <c r="C82" s="120"/>
      <c r="D82" s="120"/>
      <c r="E82" s="120"/>
      <c r="F82" s="120"/>
      <c r="G82" s="120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0" t="s">
        <v>87</v>
      </c>
      <c r="C83" s="120"/>
      <c r="D83" s="120"/>
      <c r="E83" s="120"/>
      <c r="F83" s="120"/>
      <c r="G83" s="120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0" t="s">
        <v>88</v>
      </c>
      <c r="C84" s="120"/>
      <c r="D84" s="120"/>
      <c r="E84" s="120"/>
      <c r="F84" s="120"/>
      <c r="G84" s="120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35" t="s">
        <v>89</v>
      </c>
      <c r="B85" s="135"/>
      <c r="C85" s="135"/>
      <c r="D85" s="135"/>
      <c r="E85" s="135"/>
      <c r="F85" s="135"/>
      <c r="G85" s="135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39" t="s">
        <v>91</v>
      </c>
      <c r="C87" s="139"/>
      <c r="D87" s="139"/>
      <c r="E87" s="139"/>
      <c r="F87" s="139"/>
      <c r="G87" s="139"/>
      <c r="H87" s="22" t="s">
        <v>43</v>
      </c>
      <c r="I87" s="22" t="s">
        <v>44</v>
      </c>
    </row>
    <row r="88" spans="1:11" ht="15" customHeight="1" x14ac:dyDescent="0.25">
      <c r="A88" s="14">
        <v>1</v>
      </c>
      <c r="B88" s="120" t="s">
        <v>92</v>
      </c>
      <c r="C88" s="120"/>
      <c r="D88" s="120"/>
      <c r="E88" s="120"/>
      <c r="F88" s="120"/>
      <c r="G88" s="120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35" t="s">
        <v>93</v>
      </c>
      <c r="B89" s="135"/>
      <c r="C89" s="135"/>
      <c r="D89" s="135"/>
      <c r="E89" s="135"/>
      <c r="F89" s="135"/>
      <c r="G89" s="135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8" t="s">
        <v>94</v>
      </c>
      <c r="B91" s="148"/>
      <c r="C91" s="148"/>
      <c r="D91" s="148"/>
      <c r="E91" s="148"/>
      <c r="F91" s="148"/>
      <c r="G91" s="148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39" t="s">
        <v>96</v>
      </c>
      <c r="C93" s="139"/>
      <c r="D93" s="139"/>
      <c r="E93" s="139"/>
      <c r="F93" s="139"/>
      <c r="G93" s="139"/>
      <c r="H93" s="22" t="s">
        <v>43</v>
      </c>
      <c r="I93" s="22" t="s">
        <v>44</v>
      </c>
    </row>
    <row r="94" spans="1:11" ht="15" customHeight="1" x14ac:dyDescent="0.25">
      <c r="A94" s="14">
        <v>1</v>
      </c>
      <c r="B94" s="120" t="s">
        <v>28</v>
      </c>
      <c r="C94" s="120"/>
      <c r="D94" s="120"/>
      <c r="E94" s="120"/>
      <c r="F94" s="120"/>
      <c r="G94" s="120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0" t="s">
        <v>29</v>
      </c>
      <c r="C95" s="120"/>
      <c r="D95" s="120"/>
      <c r="E95" s="120"/>
      <c r="F95" s="120"/>
      <c r="G95" s="120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0" t="s">
        <v>97</v>
      </c>
      <c r="C96" s="120"/>
      <c r="D96" s="120"/>
      <c r="E96" s="120"/>
      <c r="F96" s="120"/>
      <c r="G96" s="120"/>
      <c r="H96" s="23">
        <f>I96/$I$55</f>
        <v>3.5174701237730283E-2</v>
      </c>
      <c r="I96" s="24">
        <f>I103</f>
        <v>116.676</v>
      </c>
    </row>
    <row r="97" spans="1:10" ht="15" customHeight="1" x14ac:dyDescent="0.25">
      <c r="A97" s="14">
        <v>4</v>
      </c>
      <c r="B97" s="120" t="s">
        <v>98</v>
      </c>
      <c r="C97" s="120"/>
      <c r="D97" s="120"/>
      <c r="E97" s="120"/>
      <c r="F97" s="120"/>
      <c r="G97" s="120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0" t="s">
        <v>99</v>
      </c>
      <c r="C98" s="120"/>
      <c r="D98" s="120"/>
      <c r="E98" s="120"/>
      <c r="F98" s="120"/>
      <c r="G98" s="120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35" t="s">
        <v>100</v>
      </c>
      <c r="B99" s="135"/>
      <c r="C99" s="135"/>
      <c r="D99" s="135"/>
      <c r="E99" s="135"/>
      <c r="F99" s="135"/>
      <c r="G99" s="135"/>
      <c r="H99" s="25">
        <f>SUM(H94:H98)</f>
        <v>0.20861983982319066</v>
      </c>
      <c r="I99" s="26">
        <f>SUM(I94:I98)</f>
        <v>692.00099999999998</v>
      </c>
      <c r="J99" s="34"/>
    </row>
    <row r="100" spans="1:10" ht="5.25" customHeight="1" x14ac:dyDescent="0.25">
      <c r="A100" s="29"/>
      <c r="B100" s="146"/>
      <c r="C100" s="146"/>
      <c r="D100" s="146"/>
      <c r="E100" s="146"/>
      <c r="F100" s="146"/>
      <c r="G100" s="146"/>
      <c r="H100" s="35"/>
      <c r="I100" s="36"/>
    </row>
    <row r="101" spans="1:10" ht="15" customHeight="1" x14ac:dyDescent="0.25">
      <c r="A101" s="129" t="s">
        <v>103</v>
      </c>
      <c r="B101" s="129"/>
      <c r="C101" s="129"/>
      <c r="D101" s="129"/>
      <c r="E101" s="129"/>
      <c r="F101" s="129"/>
      <c r="G101" s="129"/>
      <c r="H101" s="129"/>
      <c r="I101" s="129"/>
    </row>
    <row r="102" spans="1:10" ht="24" customHeight="1" x14ac:dyDescent="0.25">
      <c r="A102" s="144" t="s">
        <v>104</v>
      </c>
      <c r="B102" s="144"/>
      <c r="C102" s="14" t="s">
        <v>105</v>
      </c>
      <c r="D102" s="14" t="s">
        <v>106</v>
      </c>
      <c r="E102" s="14" t="s">
        <v>107</v>
      </c>
      <c r="F102" s="14" t="s">
        <v>108</v>
      </c>
      <c r="G102" s="14" t="s">
        <v>109</v>
      </c>
      <c r="H102" s="23" t="s">
        <v>110</v>
      </c>
      <c r="I102" s="24" t="s">
        <v>111</v>
      </c>
    </row>
    <row r="103" spans="1:10" ht="15" customHeight="1" x14ac:dyDescent="0.25">
      <c r="A103" s="147">
        <f>IF(I14="Não aplicável",0,I14)</f>
        <v>8.1</v>
      </c>
      <c r="B103" s="147"/>
      <c r="C103" s="14">
        <f>IF(I15="Não aplicável",0,I15)</f>
        <v>15</v>
      </c>
      <c r="D103" s="14">
        <v>2</v>
      </c>
      <c r="E103" s="37">
        <f>A103*C103*D103</f>
        <v>243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116.676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29" t="s">
        <v>112</v>
      </c>
      <c r="B105" s="129"/>
      <c r="C105" s="129"/>
      <c r="D105" s="129"/>
      <c r="E105" s="129"/>
      <c r="F105" s="129"/>
      <c r="G105" s="129"/>
      <c r="H105" s="129"/>
      <c r="I105" s="129"/>
    </row>
    <row r="106" spans="1:10" ht="24" customHeight="1" x14ac:dyDescent="0.25">
      <c r="A106" s="144" t="s">
        <v>104</v>
      </c>
      <c r="B106" s="144"/>
      <c r="C106" s="14" t="s">
        <v>113</v>
      </c>
      <c r="D106" s="14" t="s">
        <v>106</v>
      </c>
      <c r="E106" s="14" t="s">
        <v>107</v>
      </c>
      <c r="F106" s="14" t="s">
        <v>108</v>
      </c>
      <c r="G106" s="14" t="s">
        <v>109</v>
      </c>
      <c r="H106" s="23" t="s">
        <v>110</v>
      </c>
      <c r="I106" s="24" t="s">
        <v>111</v>
      </c>
    </row>
    <row r="107" spans="1:10" ht="15" customHeight="1" x14ac:dyDescent="0.25">
      <c r="A107" s="145">
        <f>IF(I20="Não aplicável",0,I20)</f>
        <v>0</v>
      </c>
      <c r="B107" s="145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29" t="s">
        <v>114</v>
      </c>
      <c r="B109" s="129"/>
      <c r="C109" s="129"/>
      <c r="D109" s="129"/>
      <c r="E109" s="129"/>
      <c r="F109" s="129"/>
      <c r="G109" s="129"/>
      <c r="H109" s="129"/>
      <c r="I109" s="129"/>
    </row>
    <row r="110" spans="1:10" ht="23.25" customHeight="1" x14ac:dyDescent="0.25">
      <c r="A110" s="144" t="s">
        <v>104</v>
      </c>
      <c r="B110" s="144"/>
      <c r="C110" s="14" t="s">
        <v>113</v>
      </c>
      <c r="D110" s="14" t="s">
        <v>106</v>
      </c>
      <c r="E110" s="14" t="s">
        <v>107</v>
      </c>
      <c r="F110" s="14" t="s">
        <v>108</v>
      </c>
      <c r="G110" s="14" t="s">
        <v>109</v>
      </c>
      <c r="H110" s="23" t="str">
        <f>H102</f>
        <v>Valor desconto</v>
      </c>
      <c r="I110" s="24" t="s">
        <v>111</v>
      </c>
    </row>
    <row r="111" spans="1:10" ht="15" customHeight="1" x14ac:dyDescent="0.25">
      <c r="A111" s="145">
        <f>IF(I17="Não aplicável",0,I17)</f>
        <v>30</v>
      </c>
      <c r="B111" s="14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18" t="s">
        <v>115</v>
      </c>
      <c r="B113" s="118"/>
      <c r="C113" s="118"/>
      <c r="D113" s="118"/>
      <c r="E113" s="118"/>
      <c r="F113" s="118"/>
      <c r="G113" s="118"/>
      <c r="H113" s="47">
        <f>H55+H91+H99</f>
        <v>1.9965418638231909</v>
      </c>
      <c r="I113" s="48">
        <f>I55+I91+I99</f>
        <v>6622.6154112593122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9" t="s">
        <v>116</v>
      </c>
      <c r="B115" s="119"/>
      <c r="C115" s="119"/>
      <c r="D115" s="119"/>
      <c r="E115" s="119"/>
      <c r="F115" s="119"/>
      <c r="G115" s="119"/>
      <c r="H115" s="119"/>
      <c r="I115" s="119"/>
    </row>
    <row r="116" spans="1:12" ht="33.75" customHeight="1" x14ac:dyDescent="0.25">
      <c r="A116" s="22" t="s">
        <v>41</v>
      </c>
      <c r="B116" s="139" t="s">
        <v>117</v>
      </c>
      <c r="C116" s="139"/>
      <c r="D116" s="139"/>
      <c r="E116" s="139"/>
      <c r="F116" s="139"/>
      <c r="G116" s="139"/>
      <c r="H116" s="22" t="s">
        <v>43</v>
      </c>
      <c r="I116" s="22" t="s">
        <v>44</v>
      </c>
    </row>
    <row r="117" spans="1:12" ht="15" customHeight="1" x14ac:dyDescent="0.25">
      <c r="A117" s="14">
        <v>1</v>
      </c>
      <c r="B117" s="120" t="s">
        <v>118</v>
      </c>
      <c r="C117" s="120"/>
      <c r="D117" s="120"/>
      <c r="E117" s="120"/>
      <c r="F117" s="120"/>
      <c r="G117" s="120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43" t="s">
        <v>119</v>
      </c>
      <c r="C118" s="143"/>
      <c r="D118" s="143"/>
      <c r="E118" s="143"/>
      <c r="F118" s="143"/>
      <c r="G118" s="143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0" t="s">
        <v>120</v>
      </c>
      <c r="C119" s="120"/>
      <c r="D119" s="120"/>
      <c r="E119" s="120"/>
      <c r="F119" s="120"/>
      <c r="G119" s="120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0" t="s">
        <v>121</v>
      </c>
      <c r="C120" s="120"/>
      <c r="D120" s="120"/>
      <c r="E120" s="120"/>
      <c r="F120" s="120"/>
      <c r="G120" s="120"/>
      <c r="H120" s="23">
        <f t="shared" si="5"/>
        <v>0.2</v>
      </c>
      <c r="I120" s="24">
        <f>IF(F127=20%,G127,0)</f>
        <v>1301.1878822518627</v>
      </c>
    </row>
    <row r="121" spans="1:12" ht="15" customHeight="1" x14ac:dyDescent="0.25">
      <c r="A121" s="14">
        <v>5</v>
      </c>
      <c r="B121" s="120" t="s">
        <v>122</v>
      </c>
      <c r="C121" s="120"/>
      <c r="D121" s="120"/>
      <c r="E121" s="120"/>
      <c r="F121" s="120"/>
      <c r="G121" s="120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0" t="s">
        <v>123</v>
      </c>
      <c r="C122" s="120"/>
      <c r="D122" s="120"/>
      <c r="E122" s="120"/>
      <c r="F122" s="120"/>
      <c r="G122" s="120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0" t="s">
        <v>124</v>
      </c>
      <c r="C123" s="120"/>
      <c r="D123" s="120"/>
      <c r="E123" s="120"/>
      <c r="F123" s="120"/>
      <c r="G123" s="120"/>
      <c r="H123" s="23">
        <f t="shared" si="5"/>
        <v>0</v>
      </c>
      <c r="I123" s="24">
        <v>0</v>
      </c>
    </row>
    <row r="124" spans="1:12" ht="15" customHeight="1" x14ac:dyDescent="0.25">
      <c r="A124" s="135" t="s">
        <v>125</v>
      </c>
      <c r="B124" s="135"/>
      <c r="C124" s="135"/>
      <c r="D124" s="135"/>
      <c r="E124" s="135"/>
      <c r="F124" s="135"/>
      <c r="G124" s="135"/>
      <c r="H124" s="25">
        <f>H117+H118+H119+H120+H122+H123</f>
        <v>0.2</v>
      </c>
      <c r="I124" s="54">
        <f>SUM(I117:I123)</f>
        <v>1301.1878822518627</v>
      </c>
      <c r="J124" s="34"/>
    </row>
    <row r="125" spans="1:12" ht="48" customHeight="1" x14ac:dyDescent="0.25">
      <c r="B125" s="136" t="s">
        <v>126</v>
      </c>
      <c r="C125" s="136"/>
      <c r="D125" s="136"/>
      <c r="E125" s="136"/>
      <c r="F125" s="136"/>
      <c r="G125" s="136"/>
      <c r="H125" s="136"/>
      <c r="I125" s="136"/>
    </row>
    <row r="126" spans="1:12" ht="5.25" customHeight="1" x14ac:dyDescent="0.25"/>
    <row r="127" spans="1:12" ht="48.75" customHeight="1" x14ac:dyDescent="0.25">
      <c r="A127" s="141" t="s">
        <v>127</v>
      </c>
      <c r="B127" s="141"/>
      <c r="C127" s="141"/>
      <c r="D127" s="141"/>
      <c r="E127" s="141"/>
      <c r="F127" s="55">
        <f>I29</f>
        <v>0.2</v>
      </c>
      <c r="G127" s="56">
        <f>I129*F127</f>
        <v>1301.1878822518627</v>
      </c>
      <c r="H127" s="57" t="s">
        <v>128</v>
      </c>
      <c r="I127" s="58">
        <f>I96</f>
        <v>116.676</v>
      </c>
    </row>
    <row r="128" spans="1:12" s="61" customFormat="1" ht="16.5" customHeight="1" x14ac:dyDescent="0.25">
      <c r="A128" s="137" t="s">
        <v>129</v>
      </c>
      <c r="B128" s="137"/>
      <c r="C128" s="57" t="s">
        <v>130</v>
      </c>
      <c r="D128" s="57" t="s">
        <v>131</v>
      </c>
      <c r="E128" s="57" t="s">
        <v>132</v>
      </c>
      <c r="F128" s="57" t="s">
        <v>133</v>
      </c>
      <c r="G128" s="57" t="s">
        <v>134</v>
      </c>
      <c r="H128" s="57" t="s">
        <v>135</v>
      </c>
      <c r="I128" s="59" t="s">
        <v>136</v>
      </c>
      <c r="J128" s="60"/>
    </row>
    <row r="129" spans="1:12" ht="16.5" customHeight="1" x14ac:dyDescent="0.25">
      <c r="A129" s="138">
        <f>I55</f>
        <v>3317.043099</v>
      </c>
      <c r="B129" s="138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692.00099999999998</v>
      </c>
      <c r="H129" s="62">
        <f>A129+C129+D129+E129+F129+G129</f>
        <v>6622.6154112593131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42"/>
      <c r="C130" s="142"/>
      <c r="D130" s="142"/>
      <c r="E130" s="142"/>
      <c r="F130" s="142"/>
      <c r="G130" s="142"/>
      <c r="H130" s="142"/>
      <c r="I130" s="142"/>
    </row>
    <row r="131" spans="1:12" ht="33.75" customHeight="1" x14ac:dyDescent="0.25">
      <c r="A131" s="22" t="s">
        <v>56</v>
      </c>
      <c r="B131" s="139" t="s">
        <v>137</v>
      </c>
      <c r="C131" s="139"/>
      <c r="D131" s="139"/>
      <c r="E131" s="139"/>
      <c r="F131" s="139"/>
      <c r="G131" s="139"/>
      <c r="H131" s="22" t="s">
        <v>43</v>
      </c>
      <c r="I131" s="22" t="s">
        <v>44</v>
      </c>
    </row>
    <row r="132" spans="1:12" ht="15" customHeight="1" x14ac:dyDescent="0.25">
      <c r="A132" s="14">
        <v>1</v>
      </c>
      <c r="B132" s="120" t="s">
        <v>138</v>
      </c>
      <c r="C132" s="120"/>
      <c r="D132" s="120"/>
      <c r="E132" s="120"/>
      <c r="F132" s="120"/>
      <c r="G132" s="120"/>
      <c r="H132" s="23">
        <f>I132/$I$142</f>
        <v>1.5370570440133203E-2</v>
      </c>
      <c r="I132" s="24">
        <v>100</v>
      </c>
    </row>
    <row r="133" spans="1:12" ht="15" customHeight="1" x14ac:dyDescent="0.25">
      <c r="A133" s="14">
        <v>2</v>
      </c>
      <c r="B133" s="120" t="s">
        <v>139</v>
      </c>
      <c r="C133" s="120"/>
      <c r="D133" s="120"/>
      <c r="E133" s="120"/>
      <c r="F133" s="120"/>
      <c r="G133" s="120"/>
      <c r="H133" s="23">
        <f>I133/$I$142</f>
        <v>7.6852852200666013E-3</v>
      </c>
      <c r="I133" s="24">
        <v>50</v>
      </c>
    </row>
    <row r="134" spans="1:12" ht="33" customHeight="1" x14ac:dyDescent="0.25">
      <c r="A134" s="135" t="s">
        <v>212</v>
      </c>
      <c r="B134" s="135"/>
      <c r="C134" s="135"/>
      <c r="D134" s="135"/>
      <c r="E134" s="135"/>
      <c r="F134" s="135"/>
      <c r="G134" s="135"/>
      <c r="H134" s="25">
        <f>H132+H133</f>
        <v>2.3055855660199805E-2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69</v>
      </c>
      <c r="B136" s="139" t="s">
        <v>141</v>
      </c>
      <c r="C136" s="139"/>
      <c r="D136" s="139"/>
      <c r="E136" s="139"/>
      <c r="F136" s="139"/>
      <c r="G136" s="139"/>
      <c r="H136" s="22" t="s">
        <v>43</v>
      </c>
      <c r="I136" s="22" t="s">
        <v>44</v>
      </c>
    </row>
    <row r="137" spans="1:12" ht="15" customHeight="1" x14ac:dyDescent="0.25">
      <c r="A137" s="14">
        <v>1</v>
      </c>
      <c r="B137" s="120" t="s">
        <v>141</v>
      </c>
      <c r="C137" s="120"/>
      <c r="D137" s="120"/>
      <c r="E137" s="120"/>
      <c r="F137" s="120"/>
      <c r="G137" s="120"/>
      <c r="H137" s="23">
        <f>I137/I142</f>
        <v>0.1569441443398002</v>
      </c>
      <c r="I137" s="24">
        <f>G140-I134</f>
        <v>1021.0690940266763</v>
      </c>
    </row>
    <row r="138" spans="1:12" ht="34.15" customHeight="1" x14ac:dyDescent="0.25">
      <c r="A138" s="135" t="s">
        <v>213</v>
      </c>
      <c r="B138" s="135"/>
      <c r="C138" s="135"/>
      <c r="D138" s="135"/>
      <c r="E138" s="135"/>
      <c r="F138" s="135"/>
      <c r="G138" s="135"/>
      <c r="H138" s="25">
        <f>H137</f>
        <v>0.1569441443398002</v>
      </c>
      <c r="I138" s="26">
        <f>I137</f>
        <v>1021.0690940266763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0" t="s">
        <v>143</v>
      </c>
      <c r="B140" s="140"/>
      <c r="C140" s="140"/>
      <c r="D140" s="140"/>
      <c r="E140" s="140"/>
      <c r="F140" s="55">
        <v>0.18</v>
      </c>
      <c r="G140" s="56">
        <f>I142*F140</f>
        <v>1171.0690940266763</v>
      </c>
      <c r="H140" s="57" t="s">
        <v>128</v>
      </c>
      <c r="I140" s="58">
        <f>I96</f>
        <v>116.676</v>
      </c>
      <c r="L140" s="2"/>
    </row>
    <row r="141" spans="1:12" s="61" customFormat="1" ht="16.5" customHeight="1" x14ac:dyDescent="0.25">
      <c r="A141" s="137" t="s">
        <v>129</v>
      </c>
      <c r="B141" s="137"/>
      <c r="C141" s="57" t="s">
        <v>130</v>
      </c>
      <c r="D141" s="57" t="s">
        <v>131</v>
      </c>
      <c r="E141" s="57" t="s">
        <v>132</v>
      </c>
      <c r="F141" s="57" t="s">
        <v>133</v>
      </c>
      <c r="G141" s="57" t="s">
        <v>134</v>
      </c>
      <c r="H141" s="57" t="s">
        <v>135</v>
      </c>
      <c r="I141" s="59" t="s">
        <v>136</v>
      </c>
      <c r="J141" s="60"/>
      <c r="L141" s="60"/>
    </row>
    <row r="142" spans="1:12" ht="16.5" customHeight="1" x14ac:dyDescent="0.25">
      <c r="A142" s="138">
        <f>I55</f>
        <v>3317.043099</v>
      </c>
      <c r="B142" s="138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692.00099999999998</v>
      </c>
      <c r="H142" s="62">
        <f>A142+C142+D142+E142+F142+G142</f>
        <v>6622.6154112593131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18" t="s">
        <v>144</v>
      </c>
      <c r="B144" s="118"/>
      <c r="C144" s="118"/>
      <c r="D144" s="118"/>
      <c r="E144" s="118"/>
      <c r="F144" s="118"/>
      <c r="G144" s="118"/>
      <c r="H144" s="47">
        <f>H124+H134+H138</f>
        <v>0.38</v>
      </c>
      <c r="I144" s="48">
        <f>I124+I134+I138</f>
        <v>2472.2569762785388</v>
      </c>
    </row>
    <row r="145" spans="1:10" ht="4.5" customHeight="1" x14ac:dyDescent="0.25"/>
    <row r="146" spans="1:10" ht="11.25" customHeight="1" x14ac:dyDescent="0.25">
      <c r="A146" s="119" t="s">
        <v>145</v>
      </c>
      <c r="B146" s="119"/>
      <c r="C146" s="119"/>
      <c r="D146" s="119"/>
      <c r="E146" s="119"/>
      <c r="F146" s="119"/>
      <c r="G146" s="119"/>
      <c r="H146" s="119"/>
      <c r="I146" s="119"/>
    </row>
    <row r="147" spans="1:10" ht="33.75" customHeight="1" x14ac:dyDescent="0.25">
      <c r="A147" s="22" t="s">
        <v>41</v>
      </c>
      <c r="B147" s="139" t="s">
        <v>146</v>
      </c>
      <c r="C147" s="139"/>
      <c r="D147" s="139"/>
      <c r="E147" s="139"/>
      <c r="F147" s="139"/>
      <c r="G147" s="139"/>
      <c r="H147" s="22" t="s">
        <v>43</v>
      </c>
      <c r="I147" s="22" t="s">
        <v>44</v>
      </c>
    </row>
    <row r="148" spans="1:10" ht="15" customHeight="1" x14ac:dyDescent="0.25">
      <c r="A148" s="14">
        <v>1</v>
      </c>
      <c r="B148" s="120" t="s">
        <v>147</v>
      </c>
      <c r="C148" s="120"/>
      <c r="D148" s="120"/>
      <c r="E148" s="120"/>
      <c r="F148" s="120"/>
      <c r="G148" s="120"/>
      <c r="H148" s="23">
        <f>I148/$I$113</f>
        <v>9.7717394656241519E-3</v>
      </c>
      <c r="I148" s="24">
        <f>($D$158/$E$160)*H158</f>
        <v>64.714472379853348</v>
      </c>
    </row>
    <row r="149" spans="1:10" ht="15" customHeight="1" x14ac:dyDescent="0.25">
      <c r="A149" s="14">
        <v>2</v>
      </c>
      <c r="B149" s="120" t="s">
        <v>148</v>
      </c>
      <c r="C149" s="120"/>
      <c r="D149" s="120"/>
      <c r="E149" s="120"/>
      <c r="F149" s="120"/>
      <c r="G149" s="120"/>
      <c r="H149" s="23">
        <f>I149/$I$113</f>
        <v>4.5100335995188388E-2</v>
      </c>
      <c r="I149" s="24">
        <f>($D$158/$E$160)*H159</f>
        <v>298.68218021470773</v>
      </c>
    </row>
    <row r="150" spans="1:10" ht="15" customHeight="1" x14ac:dyDescent="0.25">
      <c r="A150" s="14">
        <v>3</v>
      </c>
      <c r="B150" s="120" t="s">
        <v>19</v>
      </c>
      <c r="C150" s="120"/>
      <c r="D150" s="120"/>
      <c r="E150" s="120"/>
      <c r="F150" s="120"/>
      <c r="G150" s="120"/>
      <c r="H150" s="23">
        <f>I150/$I$113</f>
        <v>7.5167226658647321E-2</v>
      </c>
      <c r="I150" s="24">
        <f>($D$158/$E$160)*H160</f>
        <v>497.80363369117958</v>
      </c>
    </row>
    <row r="151" spans="1:10" ht="15" customHeight="1" x14ac:dyDescent="0.25">
      <c r="A151" s="14">
        <v>4</v>
      </c>
      <c r="B151" s="120" t="s">
        <v>149</v>
      </c>
      <c r="C151" s="120"/>
      <c r="D151" s="120"/>
      <c r="E151" s="120"/>
      <c r="F151" s="120"/>
      <c r="G151" s="120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0" t="s">
        <v>150</v>
      </c>
      <c r="C152" s="120"/>
      <c r="D152" s="120"/>
      <c r="E152" s="120"/>
      <c r="F152" s="120"/>
      <c r="G152" s="120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5" t="s">
        <v>151</v>
      </c>
      <c r="B153" s="135"/>
      <c r="C153" s="135"/>
      <c r="D153" s="135"/>
      <c r="E153" s="135"/>
      <c r="F153" s="135"/>
      <c r="G153" s="135"/>
      <c r="H153" s="25">
        <f>H148+H149+H150+H151+H152</f>
        <v>0.13003930211945985</v>
      </c>
      <c r="I153" s="26">
        <f>SUM(I148:I152)</f>
        <v>861.20028628574073</v>
      </c>
    </row>
    <row r="154" spans="1:10" ht="11.25" customHeight="1" x14ac:dyDescent="0.25">
      <c r="A154" s="29" t="s">
        <v>152</v>
      </c>
      <c r="B154" s="136" t="s">
        <v>153</v>
      </c>
      <c r="C154" s="136"/>
      <c r="D154" s="136"/>
      <c r="E154" s="136"/>
      <c r="F154" s="136"/>
      <c r="G154" s="136"/>
      <c r="H154" s="136"/>
      <c r="I154" s="136"/>
    </row>
    <row r="155" spans="1:10" ht="20.25" customHeight="1" x14ac:dyDescent="0.25">
      <c r="A155" s="29" t="s">
        <v>154</v>
      </c>
      <c r="B155" s="127" t="s">
        <v>155</v>
      </c>
      <c r="C155" s="127"/>
      <c r="D155" s="127"/>
      <c r="E155" s="127"/>
      <c r="F155" s="127"/>
      <c r="G155" s="127"/>
      <c r="H155" s="127"/>
      <c r="I155" s="127"/>
    </row>
    <row r="156" spans="1:10" ht="13.5" customHeight="1" x14ac:dyDescent="0.25">
      <c r="A156" s="129" t="s">
        <v>156</v>
      </c>
      <c r="B156" s="129"/>
      <c r="C156" s="129"/>
      <c r="D156" s="129"/>
      <c r="E156" s="129"/>
      <c r="F156" s="129"/>
      <c r="G156" s="129"/>
      <c r="H156" s="129"/>
      <c r="I156" s="129"/>
    </row>
    <row r="157" spans="1:10" ht="13.5" customHeight="1" x14ac:dyDescent="0.25">
      <c r="A157" s="130" t="s">
        <v>157</v>
      </c>
      <c r="B157" s="130"/>
      <c r="C157" s="3" t="s">
        <v>158</v>
      </c>
      <c r="D157" s="131" t="s">
        <v>159</v>
      </c>
      <c r="E157" s="131"/>
      <c r="F157" s="3" t="s">
        <v>160</v>
      </c>
      <c r="G157" s="3" t="s">
        <v>161</v>
      </c>
      <c r="H157" s="132" t="s">
        <v>162</v>
      </c>
      <c r="I157" s="132"/>
    </row>
    <row r="158" spans="1:10" ht="13.5" customHeight="1" x14ac:dyDescent="0.25">
      <c r="A158" s="133">
        <f>I113</f>
        <v>6622.6154112593122</v>
      </c>
      <c r="B158" s="133"/>
      <c r="C158" s="24">
        <f>I144</f>
        <v>2472.2569762785388</v>
      </c>
      <c r="D158" s="134">
        <f>A158+C158</f>
        <v>9094.872387537851</v>
      </c>
      <c r="E158" s="134"/>
      <c r="F158" s="14" t="s">
        <v>147</v>
      </c>
      <c r="G158" s="43">
        <v>1.6500000000000001E-2</v>
      </c>
      <c r="H158" s="124">
        <v>6.4999999999999997E-3</v>
      </c>
      <c r="I158" s="124"/>
      <c r="J158" s="34"/>
    </row>
    <row r="159" spans="1:10" ht="13.5" customHeight="1" x14ac:dyDescent="0.25">
      <c r="A159" s="172" t="s">
        <v>163</v>
      </c>
      <c r="B159" s="172"/>
      <c r="C159" s="14">
        <v>1</v>
      </c>
      <c r="D159" s="63">
        <f>G163/1</f>
        <v>0.14250000000000002</v>
      </c>
      <c r="E159" s="64">
        <f>C159-D159</f>
        <v>0.85749999999999993</v>
      </c>
      <c r="F159" s="14" t="s">
        <v>148</v>
      </c>
      <c r="G159" s="43">
        <v>7.5999999999999998E-2</v>
      </c>
      <c r="H159" s="124">
        <v>0.03</v>
      </c>
      <c r="I159" s="124"/>
    </row>
    <row r="160" spans="1:10" ht="13.5" customHeight="1" x14ac:dyDescent="0.25">
      <c r="A160" s="128" t="s">
        <v>164</v>
      </c>
      <c r="B160" s="128"/>
      <c r="C160" s="14">
        <v>1</v>
      </c>
      <c r="D160" s="63">
        <f>H163</f>
        <v>8.6499999999999994E-2</v>
      </c>
      <c r="E160" s="65">
        <f>C160-D160</f>
        <v>0.91349999999999998</v>
      </c>
      <c r="F160" s="14" t="s">
        <v>19</v>
      </c>
      <c r="G160" s="43">
        <f>I11</f>
        <v>0.05</v>
      </c>
      <c r="H160" s="124">
        <f>I11</f>
        <v>0.05</v>
      </c>
      <c r="I160" s="124"/>
    </row>
    <row r="161" spans="1:10" ht="13.5" customHeight="1" x14ac:dyDescent="0.25">
      <c r="A161" s="128" t="s">
        <v>165</v>
      </c>
      <c r="B161" s="128"/>
      <c r="C161" s="14">
        <v>1</v>
      </c>
      <c r="D161" s="66">
        <v>0.09</v>
      </c>
      <c r="E161" s="67">
        <f>C161-D161</f>
        <v>0.91</v>
      </c>
      <c r="F161" s="14" t="s">
        <v>166</v>
      </c>
      <c r="G161" s="43">
        <v>0</v>
      </c>
      <c r="H161" s="124">
        <v>0</v>
      </c>
      <c r="I161" s="124"/>
    </row>
    <row r="162" spans="1:10" ht="13.5" customHeight="1" x14ac:dyDescent="0.25">
      <c r="A162" s="170" t="s">
        <v>167</v>
      </c>
      <c r="B162" s="170" t="s">
        <v>168</v>
      </c>
      <c r="C162" s="170"/>
      <c r="D162" s="170"/>
      <c r="E162" s="170"/>
      <c r="F162" s="12" t="s">
        <v>169</v>
      </c>
      <c r="G162" s="43">
        <v>0</v>
      </c>
      <c r="H162" s="124">
        <v>0</v>
      </c>
      <c r="I162" s="124"/>
    </row>
    <row r="163" spans="1:10" ht="18" customHeight="1" x14ac:dyDescent="0.25">
      <c r="A163" s="170"/>
      <c r="B163" s="170"/>
      <c r="C163" s="170"/>
      <c r="D163" s="170"/>
      <c r="E163" s="170"/>
      <c r="F163" s="3" t="s">
        <v>170</v>
      </c>
      <c r="G163" s="68">
        <f>SUM(G158:G162)</f>
        <v>0.14250000000000002</v>
      </c>
      <c r="H163" s="125">
        <f>SUM(H158:I162)</f>
        <v>8.6499999999999994E-2</v>
      </c>
      <c r="I163" s="125"/>
    </row>
    <row r="164" spans="1:10" ht="59.25" customHeight="1" x14ac:dyDescent="0.25">
      <c r="A164" s="171" t="s">
        <v>171</v>
      </c>
      <c r="B164" s="171"/>
      <c r="C164" s="171"/>
      <c r="D164" s="171"/>
      <c r="E164" s="171"/>
      <c r="F164" s="171"/>
      <c r="G164" s="171"/>
      <c r="H164" s="171"/>
      <c r="I164" s="171"/>
    </row>
    <row r="165" spans="1:10" ht="13.5" customHeight="1" x14ac:dyDescent="0.25">
      <c r="A165" s="29" t="s">
        <v>172</v>
      </c>
      <c r="B165" s="127" t="s">
        <v>173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69"/>
      <c r="B166" s="121"/>
      <c r="C166" s="121"/>
      <c r="D166" s="121"/>
      <c r="E166" s="121"/>
      <c r="F166" s="121"/>
      <c r="G166" s="121"/>
      <c r="H166" s="121"/>
      <c r="I166" s="121"/>
    </row>
    <row r="167" spans="1:10" ht="12" customHeight="1" x14ac:dyDescent="0.25">
      <c r="A167" s="118" t="s">
        <v>174</v>
      </c>
      <c r="B167" s="118"/>
      <c r="C167" s="118"/>
      <c r="D167" s="118"/>
      <c r="E167" s="118"/>
      <c r="F167" s="118"/>
      <c r="G167" s="118"/>
      <c r="H167" s="47">
        <f>H153</f>
        <v>0.13003930211945985</v>
      </c>
      <c r="I167" s="48">
        <f>I153</f>
        <v>861.20028628574073</v>
      </c>
    </row>
    <row r="168" spans="1:10" ht="4.5" customHeight="1" x14ac:dyDescent="0.25"/>
    <row r="169" spans="1:10" ht="11.25" customHeight="1" x14ac:dyDescent="0.25">
      <c r="A169" s="122" t="s">
        <v>175</v>
      </c>
      <c r="B169" s="122"/>
      <c r="C169" s="122"/>
      <c r="D169" s="122"/>
      <c r="E169" s="122"/>
      <c r="F169" s="122"/>
      <c r="G169" s="122"/>
      <c r="H169" s="122"/>
      <c r="I169" s="122"/>
    </row>
    <row r="170" spans="1:10" ht="11.25" customHeight="1" x14ac:dyDescent="0.25">
      <c r="A170" s="119" t="s">
        <v>40</v>
      </c>
      <c r="B170" s="119"/>
      <c r="C170" s="119"/>
      <c r="D170" s="119"/>
      <c r="E170" s="119"/>
      <c r="F170" s="119"/>
      <c r="G170" s="119"/>
      <c r="H170" s="119"/>
      <c r="I170" s="119"/>
    </row>
    <row r="171" spans="1:10" ht="15" customHeight="1" x14ac:dyDescent="0.25">
      <c r="A171" s="14">
        <v>1</v>
      </c>
      <c r="B171" s="120" t="s">
        <v>176</v>
      </c>
      <c r="C171" s="120"/>
      <c r="D171" s="120"/>
      <c r="E171" s="120"/>
      <c r="F171" s="120"/>
      <c r="G171" s="120"/>
      <c r="H171" s="23">
        <f>I171/$G$194</f>
        <v>0.33316782708116799</v>
      </c>
      <c r="I171" s="70">
        <f>I55</f>
        <v>3317.043099</v>
      </c>
    </row>
    <row r="172" spans="1:10" ht="15" customHeight="1" x14ac:dyDescent="0.25">
      <c r="A172" s="14">
        <v>2</v>
      </c>
      <c r="B172" s="120" t="s">
        <v>177</v>
      </c>
      <c r="C172" s="120"/>
      <c r="D172" s="120"/>
      <c r="E172" s="120"/>
      <c r="F172" s="120"/>
      <c r="G172" s="120"/>
      <c r="H172" s="23">
        <f t="shared" ref="H172:H173" si="6">I172/$G$194</f>
        <v>0.26251026864547589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0" t="s">
        <v>178</v>
      </c>
      <c r="C173" s="120"/>
      <c r="D173" s="120"/>
      <c r="E173" s="120"/>
      <c r="F173" s="120"/>
      <c r="G173" s="120"/>
      <c r="H173" s="23">
        <f t="shared" si="6"/>
        <v>6.9505418719913753E-2</v>
      </c>
      <c r="I173" s="70">
        <f>I99</f>
        <v>692.00099999999998</v>
      </c>
    </row>
    <row r="174" spans="1:10" s="28" customFormat="1" ht="15" customHeight="1" x14ac:dyDescent="0.25">
      <c r="A174" s="118" t="s">
        <v>179</v>
      </c>
      <c r="B174" s="118"/>
      <c r="C174" s="118"/>
      <c r="D174" s="118"/>
      <c r="E174" s="118"/>
      <c r="F174" s="118"/>
      <c r="G174" s="118"/>
      <c r="H174" s="47">
        <f>H171+H172+H173</f>
        <v>0.66518351444655766</v>
      </c>
      <c r="I174" s="48">
        <f>SUM(I171:I173)</f>
        <v>6622.6154112593122</v>
      </c>
      <c r="J174" s="35"/>
    </row>
    <row r="175" spans="1:10" ht="4.5" customHeight="1" x14ac:dyDescent="0.25"/>
    <row r="176" spans="1:10" ht="11.25" customHeight="1" x14ac:dyDescent="0.25">
      <c r="A176" s="119" t="s">
        <v>116</v>
      </c>
      <c r="B176" s="119"/>
      <c r="C176" s="119"/>
      <c r="D176" s="119"/>
      <c r="E176" s="119"/>
      <c r="F176" s="119"/>
      <c r="G176" s="119"/>
      <c r="H176" s="119"/>
      <c r="I176" s="119"/>
    </row>
    <row r="177" spans="1:11" ht="15" customHeight="1" x14ac:dyDescent="0.25">
      <c r="A177" s="14">
        <v>1</v>
      </c>
      <c r="B177" s="120" t="s">
        <v>180</v>
      </c>
      <c r="C177" s="120"/>
      <c r="D177" s="120"/>
      <c r="E177" s="120"/>
      <c r="F177" s="120"/>
      <c r="G177" s="120"/>
      <c r="H177" s="23">
        <f t="shared" ref="H177:H179" si="7">I177/$G$194</f>
        <v>0.13069288713339078</v>
      </c>
      <c r="I177" s="24">
        <f>I124</f>
        <v>1301.1878822518627</v>
      </c>
    </row>
    <row r="178" spans="1:11" ht="15" customHeight="1" x14ac:dyDescent="0.25">
      <c r="A178" s="14">
        <v>2</v>
      </c>
      <c r="B178" s="120" t="s">
        <v>181</v>
      </c>
      <c r="C178" s="120"/>
      <c r="D178" s="120"/>
      <c r="E178" s="120"/>
      <c r="F178" s="120"/>
      <c r="G178" s="120"/>
      <c r="H178" s="23">
        <f t="shared" si="7"/>
        <v>1.5066181707811205E-2</v>
      </c>
      <c r="I178" s="24">
        <f>I134</f>
        <v>150</v>
      </c>
    </row>
    <row r="179" spans="1:11" ht="15" customHeight="1" x14ac:dyDescent="0.25">
      <c r="A179" s="14">
        <v>3</v>
      </c>
      <c r="B179" s="120" t="s">
        <v>182</v>
      </c>
      <c r="C179" s="120"/>
      <c r="D179" s="120"/>
      <c r="E179" s="120"/>
      <c r="F179" s="120"/>
      <c r="G179" s="120"/>
      <c r="H179" s="23">
        <f t="shared" si="7"/>
        <v>0.10255741671224047</v>
      </c>
      <c r="I179" s="24">
        <f>I138</f>
        <v>1021.0690940266763</v>
      </c>
    </row>
    <row r="180" spans="1:11" ht="15" customHeight="1" x14ac:dyDescent="0.25">
      <c r="A180" s="118" t="s">
        <v>183</v>
      </c>
      <c r="B180" s="118"/>
      <c r="C180" s="118"/>
      <c r="D180" s="118"/>
      <c r="E180" s="118"/>
      <c r="F180" s="118"/>
      <c r="G180" s="118"/>
      <c r="H180" s="47">
        <f>H177+H178+H179</f>
        <v>0.24831648555344246</v>
      </c>
      <c r="I180" s="48">
        <f>I177+I178+I179</f>
        <v>2472.2569762785388</v>
      </c>
    </row>
    <row r="181" spans="1:11" ht="4.5" customHeight="1" x14ac:dyDescent="0.25"/>
    <row r="182" spans="1:11" ht="11.25" customHeight="1" x14ac:dyDescent="0.25">
      <c r="A182" s="119" t="s">
        <v>145</v>
      </c>
      <c r="B182" s="119"/>
      <c r="C182" s="119"/>
      <c r="D182" s="119"/>
      <c r="E182" s="119"/>
      <c r="F182" s="119"/>
      <c r="G182" s="119"/>
      <c r="H182" s="119"/>
      <c r="I182" s="119"/>
    </row>
    <row r="183" spans="1:11" ht="15" customHeight="1" x14ac:dyDescent="0.25">
      <c r="A183" s="14">
        <v>1</v>
      </c>
      <c r="B183" s="120" t="s">
        <v>184</v>
      </c>
      <c r="C183" s="120"/>
      <c r="D183" s="120"/>
      <c r="E183" s="120"/>
      <c r="F183" s="120"/>
      <c r="G183" s="120"/>
      <c r="H183" s="23">
        <f>I183/$G$194</f>
        <v>8.6500000000000007E-2</v>
      </c>
      <c r="I183" s="24">
        <f>I153</f>
        <v>861.20028628574073</v>
      </c>
    </row>
    <row r="184" spans="1:11" ht="15" customHeight="1" x14ac:dyDescent="0.25">
      <c r="A184" s="118" t="s">
        <v>185</v>
      </c>
      <c r="B184" s="118"/>
      <c r="C184" s="118"/>
      <c r="D184" s="118"/>
      <c r="E184" s="118"/>
      <c r="F184" s="118"/>
      <c r="G184" s="118"/>
      <c r="H184" s="47">
        <f>H183</f>
        <v>8.6500000000000007E-2</v>
      </c>
      <c r="I184" s="48">
        <f>I153</f>
        <v>861.20028628574073</v>
      </c>
      <c r="K184" s="41"/>
    </row>
    <row r="185" spans="1:11" ht="4.5" customHeight="1" x14ac:dyDescent="0.25"/>
    <row r="186" spans="1:11" ht="11.25" customHeight="1" x14ac:dyDescent="0.25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spans="1:11" ht="4.9000000000000004" customHeight="1" x14ac:dyDescent="0.25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11" ht="22.5" customHeight="1" x14ac:dyDescent="0.25">
      <c r="A188" s="104" t="s">
        <v>187</v>
      </c>
      <c r="B188" s="105"/>
      <c r="C188" s="105"/>
      <c r="D188" s="105"/>
      <c r="E188" s="105"/>
      <c r="F188" s="105"/>
      <c r="G188" s="105"/>
      <c r="H188" s="106"/>
      <c r="I188" s="89">
        <f>I120*H194</f>
        <v>2602.3757645037253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07" t="s">
        <v>188</v>
      </c>
      <c r="B190" s="107"/>
      <c r="C190" s="107"/>
      <c r="D190" s="107"/>
      <c r="E190" s="107"/>
      <c r="F190" s="107"/>
      <c r="G190" s="169" t="s">
        <v>214</v>
      </c>
      <c r="H190" s="109"/>
      <c r="I190" s="110"/>
    </row>
    <row r="191" spans="1:11" ht="11.25" customHeight="1" x14ac:dyDescent="0.25">
      <c r="A191" s="107"/>
      <c r="B191" s="107"/>
      <c r="C191" s="107"/>
      <c r="D191" s="107"/>
      <c r="E191" s="107"/>
      <c r="F191" s="107"/>
      <c r="G191" s="88"/>
      <c r="H191" s="89"/>
      <c r="I191" s="89">
        <f>((H70+H76+H77+H82+H83+H84)+((H70+H76+H77+H82+H83+H84)*H66))*I55*H194</f>
        <v>2554.2706752343543</v>
      </c>
    </row>
    <row r="192" spans="1:11" ht="4.9000000000000004" customHeight="1" x14ac:dyDescent="0.25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35.450000000000003" customHeight="1" x14ac:dyDescent="0.25">
      <c r="A193" s="112" t="s">
        <v>190</v>
      </c>
      <c r="B193" s="113"/>
      <c r="C193" s="113"/>
      <c r="D193" s="113"/>
      <c r="E193" s="113"/>
      <c r="F193" s="114"/>
      <c r="G193" s="84" t="s">
        <v>191</v>
      </c>
      <c r="H193" s="84" t="s">
        <v>192</v>
      </c>
      <c r="I193" s="84" t="s">
        <v>193</v>
      </c>
    </row>
    <row r="194" spans="1:9" ht="14.45" customHeight="1" x14ac:dyDescent="0.25">
      <c r="A194" s="115"/>
      <c r="B194" s="116"/>
      <c r="C194" s="116"/>
      <c r="D194" s="116"/>
      <c r="E194" s="116"/>
      <c r="F194" s="117"/>
      <c r="G194" s="85">
        <f>I174+I180+I184</f>
        <v>9956.0726738235917</v>
      </c>
      <c r="H194" s="86">
        <f>IF(D6="12x36",2,1)</f>
        <v>2</v>
      </c>
      <c r="I194" s="87">
        <f>G194*H194</f>
        <v>19912.145347647183</v>
      </c>
    </row>
  </sheetData>
  <mergeCells count="190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view="pageBreakPreview" zoomScaleNormal="100" workbookViewId="0">
      <selection activeCell="L13" sqref="L13"/>
    </sheetView>
  </sheetViews>
  <sheetFormatPr defaultColWidth="8.42578125" defaultRowHeight="15" x14ac:dyDescent="0.25"/>
  <cols>
    <col min="1" max="1" width="10.42578125" style="95" bestFit="1" customWidth="1"/>
    <col min="2" max="3" width="20" style="95" customWidth="1"/>
    <col min="4" max="4" width="12.7109375" style="95" customWidth="1"/>
    <col min="5" max="5" width="18.42578125" style="95" bestFit="1" customWidth="1"/>
    <col min="6" max="6" width="7.28515625" style="95" customWidth="1"/>
    <col min="7" max="7" width="16.140625" style="95" customWidth="1"/>
    <col min="8" max="8" width="12.85546875" style="95" customWidth="1"/>
    <col min="9" max="9" width="14.5703125" style="95" customWidth="1"/>
    <col min="10" max="10" width="14.85546875" style="95" customWidth="1"/>
    <col min="11" max="11" width="18.42578125" style="95" customWidth="1"/>
    <col min="12" max="12" width="15" style="95" customWidth="1"/>
    <col min="13" max="16384" width="8.42578125" style="95"/>
  </cols>
  <sheetData>
    <row r="1" spans="1:12" ht="76.5" customHeight="1" x14ac:dyDescent="0.25">
      <c r="A1" s="76" t="s">
        <v>219</v>
      </c>
      <c r="B1" s="76" t="s">
        <v>220</v>
      </c>
      <c r="C1" s="76" t="s">
        <v>221</v>
      </c>
      <c r="D1" s="77" t="s">
        <v>222</v>
      </c>
      <c r="E1" s="77" t="s">
        <v>223</v>
      </c>
      <c r="F1" s="78" t="s">
        <v>224</v>
      </c>
      <c r="G1" s="78" t="s">
        <v>225</v>
      </c>
      <c r="H1" s="78" t="s">
        <v>226</v>
      </c>
      <c r="I1" s="79" t="s">
        <v>227</v>
      </c>
      <c r="J1" s="80" t="s">
        <v>228</v>
      </c>
      <c r="K1" s="80" t="s">
        <v>229</v>
      </c>
      <c r="L1" s="79" t="s">
        <v>230</v>
      </c>
    </row>
    <row r="2" spans="1:12" x14ac:dyDescent="0.25">
      <c r="A2" s="74" t="str">
        <f>'POA dia Supervisor 40h'!D5</f>
        <v>Supervisor</v>
      </c>
      <c r="B2" s="74" t="str">
        <f>'POA dia Supervisor 40h'!D9</f>
        <v>Porto Alegre</v>
      </c>
      <c r="C2" s="74" t="s">
        <v>231</v>
      </c>
      <c r="D2" s="81">
        <f>'POA dia Supervisor 40h'!D6</f>
        <v>40</v>
      </c>
      <c r="E2" s="81" t="s">
        <v>232</v>
      </c>
      <c r="F2" s="82">
        <v>1</v>
      </c>
      <c r="G2" s="92">
        <f>'POA dia Supervisor 40h'!I188</f>
        <v>1260.6180911850145</v>
      </c>
      <c r="H2" s="93">
        <f t="shared" ref="H2:H11" si="0">G2*F2</f>
        <v>1260.6180911850145</v>
      </c>
      <c r="I2" s="94">
        <f>'POA dia Supervisor 40h'!I191</f>
        <v>1251.6875630937218</v>
      </c>
      <c r="J2" s="94">
        <f>I2*F2</f>
        <v>1251.6875630937218</v>
      </c>
      <c r="K2" s="96">
        <f>'POA dia Supervisor 40h'!I194</f>
        <v>9380.3141493623862</v>
      </c>
      <c r="L2" s="96">
        <f t="shared" ref="L2:L11" si="1">F2*K2</f>
        <v>9380.3141493623862</v>
      </c>
    </row>
    <row r="3" spans="1:12" x14ac:dyDescent="0.25">
      <c r="A3" s="74" t="str">
        <f>'POA dia 12h'!D5</f>
        <v>Vigilante</v>
      </c>
      <c r="B3" s="74" t="str">
        <f>'POA dia 12h'!D9</f>
        <v>Porto Alegre</v>
      </c>
      <c r="C3" s="74" t="s">
        <v>231</v>
      </c>
      <c r="D3" s="74">
        <f>'POA dia 12h'!D6</f>
        <v>12</v>
      </c>
      <c r="E3" s="74" t="s">
        <v>233</v>
      </c>
      <c r="F3" s="75">
        <v>1</v>
      </c>
      <c r="G3" s="92">
        <f>'POA dia 12h'!I188</f>
        <v>342.17740384270081</v>
      </c>
      <c r="H3" s="93">
        <f t="shared" si="0"/>
        <v>342.17740384270081</v>
      </c>
      <c r="I3" s="94">
        <f>'POA dia 12h'!I191</f>
        <v>295.99877759699518</v>
      </c>
      <c r="J3" s="94">
        <f t="shared" ref="J3:J11" si="2">I3*F3</f>
        <v>295.99877759699518</v>
      </c>
      <c r="K3" s="97">
        <f>'POA dia 12h'!I194</f>
        <v>2574.9302999623178</v>
      </c>
      <c r="L3" s="97">
        <f t="shared" si="1"/>
        <v>2574.9302999623178</v>
      </c>
    </row>
    <row r="4" spans="1:12" x14ac:dyDescent="0.25">
      <c r="A4" s="74" t="str">
        <f>'POA 12x36 dia'!D5</f>
        <v>Vigilante</v>
      </c>
      <c r="B4" s="74" t="str">
        <f>'POA 12x36 dia'!D9</f>
        <v>Porto Alegre</v>
      </c>
      <c r="C4" s="74" t="s">
        <v>231</v>
      </c>
      <c r="D4" s="74" t="str">
        <f>'POA 12x36 dia'!D6</f>
        <v>12x36</v>
      </c>
      <c r="E4" s="74" t="s">
        <v>234</v>
      </c>
      <c r="F4" s="75">
        <v>3</v>
      </c>
      <c r="G4" s="92">
        <f>'POA 12x36 dia'!I188</f>
        <v>2201.4198702285544</v>
      </c>
      <c r="H4" s="93">
        <f t="shared" si="0"/>
        <v>6604.2596106856636</v>
      </c>
      <c r="I4" s="94">
        <f>'POA 12x36 dia'!I191</f>
        <v>2136.2773731848642</v>
      </c>
      <c r="J4" s="94">
        <f t="shared" si="2"/>
        <v>6408.8321195545923</v>
      </c>
      <c r="K4" s="97">
        <f>'POA 12x36 dia'!I194</f>
        <v>16235.641027785856</v>
      </c>
      <c r="L4" s="97">
        <f t="shared" si="1"/>
        <v>48706.923083357571</v>
      </c>
    </row>
    <row r="5" spans="1:12" x14ac:dyDescent="0.25">
      <c r="A5" s="74" t="str">
        <f>'POA 12x36 noite'!D5</f>
        <v>Vigilante</v>
      </c>
      <c r="B5" s="74" t="str">
        <f>'POA 12x36 noite'!D9</f>
        <v>Porto Alegre</v>
      </c>
      <c r="C5" s="74" t="s">
        <v>235</v>
      </c>
      <c r="D5" s="74" t="str">
        <f>'POA 12x36 noite'!D6</f>
        <v>12x36</v>
      </c>
      <c r="E5" s="74" t="s">
        <v>234</v>
      </c>
      <c r="F5" s="75">
        <v>4</v>
      </c>
      <c r="G5" s="92">
        <f>'POA 12x36 noite'!I188</f>
        <v>2602.3757645037253</v>
      </c>
      <c r="H5" s="93">
        <f t="shared" si="0"/>
        <v>10409.503058014901</v>
      </c>
      <c r="I5" s="94">
        <f>'POA 12x36 noite'!I191</f>
        <v>2554.2706752343543</v>
      </c>
      <c r="J5" s="94">
        <f t="shared" si="2"/>
        <v>10217.082700937417</v>
      </c>
      <c r="K5" s="97">
        <f>'POA 12x36 noite'!I194</f>
        <v>19183.531992621953</v>
      </c>
      <c r="L5" s="97">
        <f t="shared" si="1"/>
        <v>76734.127970487811</v>
      </c>
    </row>
    <row r="6" spans="1:12" x14ac:dyDescent="0.25">
      <c r="A6" s="74" t="str">
        <f>A4</f>
        <v>Vigilante</v>
      </c>
      <c r="B6" s="74" t="str">
        <f>B4</f>
        <v>Porto Alegre</v>
      </c>
      <c r="C6" s="74" t="s">
        <v>236</v>
      </c>
      <c r="D6" s="74" t="str">
        <f>D4</f>
        <v>12x36</v>
      </c>
      <c r="E6" s="74" t="str">
        <f>E4</f>
        <v>seg-dom</v>
      </c>
      <c r="F6" s="75">
        <v>1</v>
      </c>
      <c r="G6" s="92">
        <f>'POA 12x36 dia'!I188</f>
        <v>2201.4198702285544</v>
      </c>
      <c r="H6" s="93">
        <f t="shared" si="0"/>
        <v>2201.4198702285544</v>
      </c>
      <c r="I6" s="94">
        <f>'POA 12x36 dia'!I191</f>
        <v>2136.2773731848642</v>
      </c>
      <c r="J6" s="94">
        <f t="shared" si="2"/>
        <v>2136.2773731848642</v>
      </c>
      <c r="K6" s="97">
        <f>'POA 12x36 dia'!I194</f>
        <v>16235.641027785856</v>
      </c>
      <c r="L6" s="97">
        <f t="shared" si="1"/>
        <v>16235.641027785856</v>
      </c>
    </row>
    <row r="7" spans="1:12" x14ac:dyDescent="0.25">
      <c r="A7" s="74" t="str">
        <f>A6</f>
        <v>Vigilante</v>
      </c>
      <c r="B7" s="74" t="str">
        <f>B5</f>
        <v>Porto Alegre</v>
      </c>
      <c r="C7" s="74" t="s">
        <v>237</v>
      </c>
      <c r="D7" s="74" t="str">
        <f>D5</f>
        <v>12x36</v>
      </c>
      <c r="E7" s="74" t="str">
        <f>E5</f>
        <v>seg-dom</v>
      </c>
      <c r="F7" s="75">
        <v>1</v>
      </c>
      <c r="G7" s="92">
        <f>'POA 12x36 noite'!I188</f>
        <v>2602.3757645037253</v>
      </c>
      <c r="H7" s="93">
        <f t="shared" si="0"/>
        <v>2602.3757645037253</v>
      </c>
      <c r="I7" s="94">
        <f>'POA 12x36 noite'!I191</f>
        <v>2554.2706752343543</v>
      </c>
      <c r="J7" s="94">
        <f t="shared" si="2"/>
        <v>2554.2706752343543</v>
      </c>
      <c r="K7" s="97">
        <f>'POA 12x36 noite'!I194</f>
        <v>19183.531992621953</v>
      </c>
      <c r="L7" s="97">
        <f t="shared" si="1"/>
        <v>19183.531992621953</v>
      </c>
    </row>
    <row r="8" spans="1:12" x14ac:dyDescent="0.25">
      <c r="A8" s="74" t="str">
        <f>'Esteio 12h dia'!D5</f>
        <v>Vigilante</v>
      </c>
      <c r="B8" s="74" t="str">
        <f>'Esteio 12h dia'!D9</f>
        <v>Esteio</v>
      </c>
      <c r="C8" s="74" t="s">
        <v>238</v>
      </c>
      <c r="D8" s="74" t="str">
        <f>'Esteio 12h dia'!D6</f>
        <v>12x36</v>
      </c>
      <c r="E8" s="74" t="str">
        <f t="shared" ref="E8:E11" si="3">E6</f>
        <v>seg-dom</v>
      </c>
      <c r="F8" s="75">
        <v>1</v>
      </c>
      <c r="G8" s="92">
        <f>'Esteio 12h dia'!I188</f>
        <v>2201.4198702285544</v>
      </c>
      <c r="H8" s="93">
        <f t="shared" si="0"/>
        <v>2201.4198702285544</v>
      </c>
      <c r="I8" s="94">
        <f>'Esteio 12h dia'!I191</f>
        <v>2136.2773731848642</v>
      </c>
      <c r="J8" s="94">
        <f t="shared" si="2"/>
        <v>2136.2773731848642</v>
      </c>
      <c r="K8" s="97">
        <f>'Esteio 12h dia'!I194</f>
        <v>16099.413995312161</v>
      </c>
      <c r="L8" s="97">
        <f t="shared" si="1"/>
        <v>16099.413995312161</v>
      </c>
    </row>
    <row r="9" spans="1:12" x14ac:dyDescent="0.25">
      <c r="A9" s="74" t="str">
        <f>'Esteio 12x36 noite'!D5</f>
        <v>Vigilante</v>
      </c>
      <c r="B9" s="74" t="str">
        <f>'Esteio 12x36 noite'!D9</f>
        <v>Esteio</v>
      </c>
      <c r="C9" s="74" t="s">
        <v>239</v>
      </c>
      <c r="D9" s="74" t="str">
        <f>'Esteio 12x36 noite'!D6</f>
        <v>12x36</v>
      </c>
      <c r="E9" s="74" t="str">
        <f t="shared" si="3"/>
        <v>seg-dom</v>
      </c>
      <c r="F9" s="75">
        <v>1</v>
      </c>
      <c r="G9" s="92">
        <f>'Esteio 12x36 noite'!I188</f>
        <v>2602.3757645037253</v>
      </c>
      <c r="H9" s="93">
        <f t="shared" si="0"/>
        <v>2602.3757645037253</v>
      </c>
      <c r="I9" s="94">
        <f>'Esteio 12x36 noite'!I191</f>
        <v>2554.2706752343543</v>
      </c>
      <c r="J9" s="94">
        <f t="shared" si="2"/>
        <v>2554.2706752343543</v>
      </c>
      <c r="K9" s="97">
        <f>'Esteio 12x36 noite'!I194</f>
        <v>19031.682856466032</v>
      </c>
      <c r="L9" s="97">
        <f t="shared" si="1"/>
        <v>19031.682856466032</v>
      </c>
    </row>
    <row r="10" spans="1:12" x14ac:dyDescent="0.25">
      <c r="A10" s="74" t="str">
        <f>'Eldorado 12x36 dia'!D5</f>
        <v>Vigilante</v>
      </c>
      <c r="B10" s="74" t="str">
        <f>'Eldorado 12x36 dia'!D9</f>
        <v>Eldorado do Sul</v>
      </c>
      <c r="C10" s="74" t="s">
        <v>240</v>
      </c>
      <c r="D10" s="74" t="str">
        <f>'Eldorado 12x36 dia'!D6</f>
        <v>12x36</v>
      </c>
      <c r="E10" s="74" t="str">
        <f t="shared" si="3"/>
        <v>seg-dom</v>
      </c>
      <c r="F10" s="75">
        <v>1</v>
      </c>
      <c r="G10" s="92">
        <f>'Eldorado 12x36 dia'!I188</f>
        <v>2201.4198702285544</v>
      </c>
      <c r="H10" s="93">
        <f t="shared" si="0"/>
        <v>2201.4198702285544</v>
      </c>
      <c r="I10" s="94">
        <f>'Eldorado 12x36 dia'!I191</f>
        <v>2136.2773731848642</v>
      </c>
      <c r="J10" s="94">
        <f t="shared" si="2"/>
        <v>2136.2773731848642</v>
      </c>
      <c r="K10" s="97">
        <f>'Eldorado 12x36 dia'!I194</f>
        <v>16883.578658540806</v>
      </c>
      <c r="L10" s="97">
        <f t="shared" si="1"/>
        <v>16883.578658540806</v>
      </c>
    </row>
    <row r="11" spans="1:12" x14ac:dyDescent="0.25">
      <c r="A11" s="74" t="str">
        <f>'Eldorado 12x36 noite'!D5</f>
        <v>Vigilante</v>
      </c>
      <c r="B11" s="74" t="str">
        <f>'Eldorado 12x36 noite'!D9</f>
        <v>Eldorado do Sul</v>
      </c>
      <c r="C11" s="74" t="s">
        <v>241</v>
      </c>
      <c r="D11" s="74" t="str">
        <f>'Eldorado 12x36 noite'!D6</f>
        <v>12x36</v>
      </c>
      <c r="E11" s="74" t="str">
        <f t="shared" si="3"/>
        <v>seg-dom</v>
      </c>
      <c r="F11" s="75">
        <v>1</v>
      </c>
      <c r="G11" s="92">
        <f>'Eldorado 12x36 noite'!I188</f>
        <v>2602.3757645037253</v>
      </c>
      <c r="H11" s="93">
        <f t="shared" si="0"/>
        <v>2602.3757645037253</v>
      </c>
      <c r="I11" s="94">
        <f>'Eldorado 12x36 noite'!I191</f>
        <v>2554.2706752343543</v>
      </c>
      <c r="J11" s="94">
        <f t="shared" si="2"/>
        <v>2554.2706752343543</v>
      </c>
      <c r="K11" s="97">
        <f>'Eldorado 12x36 noite'!I194</f>
        <v>19912.145347647183</v>
      </c>
      <c r="L11" s="97">
        <f t="shared" si="1"/>
        <v>19912.145347647183</v>
      </c>
    </row>
    <row r="12" spans="1:12" ht="6" customHeight="1" x14ac:dyDescent="0.25">
      <c r="A12" s="180"/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2"/>
    </row>
    <row r="13" spans="1:12" ht="78" customHeight="1" x14ac:dyDescent="0.25">
      <c r="A13" s="186" t="s">
        <v>242</v>
      </c>
      <c r="B13" s="187"/>
      <c r="C13" s="187"/>
      <c r="D13" s="187"/>
      <c r="E13" s="188"/>
      <c r="F13" s="98">
        <f>SUM(F2:F11)</f>
        <v>15</v>
      </c>
      <c r="G13" s="99" t="s">
        <v>243</v>
      </c>
      <c r="H13" s="100">
        <f>SUM(H2:H11)</f>
        <v>33027.945067925117</v>
      </c>
      <c r="I13" s="101" t="s">
        <v>244</v>
      </c>
      <c r="J13" s="102">
        <f>SUM(J2:J11)</f>
        <v>32245.245306440385</v>
      </c>
      <c r="K13" s="101" t="s">
        <v>245</v>
      </c>
      <c r="L13" s="101">
        <f>J13/L15</f>
        <v>0.13175183327704862</v>
      </c>
    </row>
    <row r="14" spans="1:12" ht="6" customHeight="1" x14ac:dyDescent="0.25">
      <c r="A14" s="183"/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5"/>
    </row>
    <row r="15" spans="1:12" ht="26.45" customHeight="1" x14ac:dyDescent="0.25">
      <c r="A15" s="186" t="s">
        <v>246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8"/>
      <c r="L15" s="83">
        <f>SUM(L2:L11)</f>
        <v>244742.28938154411</v>
      </c>
    </row>
    <row r="16" spans="1:12" ht="6" customHeight="1" x14ac:dyDescent="0.25">
      <c r="A16" s="180"/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2"/>
    </row>
  </sheetData>
  <mergeCells count="5">
    <mergeCell ref="A16:L16"/>
    <mergeCell ref="A12:L12"/>
    <mergeCell ref="A14:L14"/>
    <mergeCell ref="A13:E13"/>
    <mergeCell ref="A15:K15"/>
  </mergeCells>
  <pageMargins left="0.51180555555555596" right="0.51180555555555596" top="0.78749999999999998" bottom="0.78749999999999998" header="0.511811023622047" footer="0.511811023622047"/>
  <pageSetup paperSize="9" scale="5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POA dia Supervisor 40h</vt:lpstr>
      <vt:lpstr>POA dia 12h</vt:lpstr>
      <vt:lpstr>POA 12x36 dia</vt:lpstr>
      <vt:lpstr>POA 12x36 noite</vt:lpstr>
      <vt:lpstr>Esteio 12h dia</vt:lpstr>
      <vt:lpstr>Esteio 12x36 noite</vt:lpstr>
      <vt:lpstr>Eldorado 12x36 dia</vt:lpstr>
      <vt:lpstr>Eldorado 12x36 noite</vt:lpstr>
      <vt:lpstr>Resumo</vt:lpstr>
      <vt:lpstr>'Eldorado 12x36 dia'!Area_de_impressao</vt:lpstr>
      <vt:lpstr>'Eldorado 12x36 noite'!Area_de_impressao</vt:lpstr>
      <vt:lpstr>'Esteio 12h dia'!Area_de_impressao</vt:lpstr>
      <vt:lpstr>'Esteio 12x36 noite'!Area_de_impressao</vt:lpstr>
      <vt:lpstr>'POA 12x36 dia'!Area_de_impressao</vt:lpstr>
      <vt:lpstr>'POA 12x36 noite'!Area_de_impressao</vt:lpstr>
      <vt:lpstr>'POA dia 12h'!Area_de_impressao</vt:lpstr>
      <vt:lpstr>'POA dia Supervisor 40h'!Area_de_impressao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Iwan Nunes Santos</cp:lastModifiedBy>
  <cp:revision>1</cp:revision>
  <dcterms:created xsi:type="dcterms:W3CDTF">2019-04-12T20:03:09Z</dcterms:created>
  <dcterms:modified xsi:type="dcterms:W3CDTF">2026-02-04T17:21:29Z</dcterms:modified>
</cp:coreProperties>
</file>