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5040"/>
  </bookViews>
  <sheets>
    <sheet name="Orçamento" sheetId="1" r:id="rId1"/>
    <sheet name="Encargos sociais" sheetId="2" r:id="rId2"/>
    <sheet name="Cronograma" sheetId="4" r:id="rId3"/>
    <sheet name="Plan1" sheetId="5" r:id="rId4"/>
  </sheets>
  <definedNames>
    <definedName name="_xlnm.Print_Area" localSheetId="0">Orçamento!$A$1:$O$59</definedName>
  </definedNames>
  <calcPr calcId="144525" fullPrecision="0"/>
</workbook>
</file>

<file path=xl/calcChain.xml><?xml version="1.0" encoding="utf-8"?>
<calcChain xmlns="http://schemas.openxmlformats.org/spreadsheetml/2006/main">
  <c r="F15" i="4" l="1"/>
  <c r="E15" i="4"/>
  <c r="F14" i="4"/>
  <c r="E14" i="4"/>
  <c r="D15" i="4"/>
  <c r="D14" i="4"/>
  <c r="G12" i="4"/>
  <c r="G11" i="4"/>
  <c r="G10" i="4"/>
  <c r="B12" i="4"/>
  <c r="B11" i="4"/>
  <c r="B10" i="4"/>
  <c r="E36" i="1"/>
  <c r="F45" i="5"/>
  <c r="I39" i="1"/>
  <c r="H39" i="1"/>
  <c r="G17" i="5"/>
  <c r="G16" i="5"/>
  <c r="G15" i="5"/>
  <c r="G20" i="5" s="1"/>
  <c r="K40" i="1"/>
  <c r="N40" i="1" s="1"/>
  <c r="J40" i="1"/>
  <c r="L40" i="1" s="1"/>
  <c r="D46" i="5"/>
  <c r="I38" i="1"/>
  <c r="H38" i="1"/>
  <c r="G7" i="5"/>
  <c r="G8" i="5"/>
  <c r="G6" i="5"/>
  <c r="E40" i="1"/>
  <c r="M40" i="1" l="1"/>
  <c r="O40" i="1" s="1"/>
  <c r="G11" i="5"/>
  <c r="K22" i="1"/>
  <c r="K23" i="1"/>
  <c r="J22" i="1"/>
  <c r="L22" i="1" s="1"/>
  <c r="J23" i="1"/>
  <c r="E23" i="1"/>
  <c r="E22" i="1"/>
  <c r="G25" i="1"/>
  <c r="G24" i="1"/>
  <c r="G21" i="1"/>
  <c r="L23" i="1" l="1"/>
  <c r="M22" i="1"/>
  <c r="N23" i="1"/>
  <c r="N22" i="1"/>
  <c r="M23" i="1"/>
  <c r="K30" i="1"/>
  <c r="J31" i="1"/>
  <c r="M31" i="1" s="1"/>
  <c r="I31" i="1"/>
  <c r="K31" i="1" s="1"/>
  <c r="N31" i="1" s="1"/>
  <c r="H30" i="1"/>
  <c r="J30" i="1" s="1"/>
  <c r="L30" i="1" s="1"/>
  <c r="E30" i="1"/>
  <c r="I24" i="1"/>
  <c r="K24" i="1" s="1"/>
  <c r="E13" i="1"/>
  <c r="I25" i="1"/>
  <c r="K25" i="1" s="1"/>
  <c r="H21" i="1"/>
  <c r="J21" i="1" s="1"/>
  <c r="K28" i="1"/>
  <c r="N28" i="1" s="1"/>
  <c r="J28" i="1"/>
  <c r="M28" i="1" s="1"/>
  <c r="J16" i="1"/>
  <c r="M16" i="1" s="1"/>
  <c r="K16" i="1"/>
  <c r="N16" i="1" s="1"/>
  <c r="K12" i="1"/>
  <c r="N12" i="1" s="1"/>
  <c r="J12" i="1"/>
  <c r="M12" i="1" s="1"/>
  <c r="I17" i="1"/>
  <c r="K17" i="1" s="1"/>
  <c r="G17" i="1"/>
  <c r="K15" i="1"/>
  <c r="J15" i="1"/>
  <c r="I14" i="1"/>
  <c r="K14" i="1" s="1"/>
  <c r="K26" i="1"/>
  <c r="K27" i="1"/>
  <c r="N27" i="1" s="1"/>
  <c r="K29" i="1"/>
  <c r="N29" i="1" s="1"/>
  <c r="K36" i="1"/>
  <c r="N36" i="1" s="1"/>
  <c r="K38" i="1"/>
  <c r="N38" i="1" s="1"/>
  <c r="K39" i="1"/>
  <c r="N39" i="1" s="1"/>
  <c r="J26" i="1"/>
  <c r="J27" i="1"/>
  <c r="M27" i="1" s="1"/>
  <c r="J29" i="1"/>
  <c r="M29" i="1" s="1"/>
  <c r="J36" i="1"/>
  <c r="J38" i="1"/>
  <c r="J39" i="1"/>
  <c r="M39" i="1" s="1"/>
  <c r="K13" i="1"/>
  <c r="H13" i="1"/>
  <c r="J13" i="1" s="1"/>
  <c r="E14" i="1"/>
  <c r="O22" i="1" l="1"/>
  <c r="O23" i="1"/>
  <c r="N30" i="1"/>
  <c r="N41" i="1"/>
  <c r="O31" i="1"/>
  <c r="E26" i="1"/>
  <c r="L31" i="1"/>
  <c r="O16" i="1"/>
  <c r="E15" i="1"/>
  <c r="M15" i="1" s="1"/>
  <c r="M30" i="1"/>
  <c r="E21" i="1"/>
  <c r="I21" i="1"/>
  <c r="K21" i="1" s="1"/>
  <c r="H25" i="1"/>
  <c r="J25" i="1" s="1"/>
  <c r="L25" i="1" s="1"/>
  <c r="H24" i="1"/>
  <c r="J24" i="1" s="1"/>
  <c r="N26" i="1"/>
  <c r="L16" i="1"/>
  <c r="O28" i="1"/>
  <c r="L28" i="1"/>
  <c r="O12" i="1"/>
  <c r="L36" i="1"/>
  <c r="M13" i="1"/>
  <c r="H17" i="1"/>
  <c r="J17" i="1" s="1"/>
  <c r="L17" i="1" s="1"/>
  <c r="L12" i="1"/>
  <c r="N14" i="1"/>
  <c r="L15" i="1"/>
  <c r="L38" i="1"/>
  <c r="O29" i="1"/>
  <c r="O39" i="1"/>
  <c r="O27" i="1"/>
  <c r="N13" i="1"/>
  <c r="L39" i="1"/>
  <c r="L29" i="1"/>
  <c r="L27" i="1"/>
  <c r="H14" i="1"/>
  <c r="J14" i="1" s="1"/>
  <c r="M14" i="1" s="1"/>
  <c r="M38" i="1"/>
  <c r="L26" i="1"/>
  <c r="M36" i="1"/>
  <c r="O36" i="1" s="1"/>
  <c r="L13" i="1"/>
  <c r="C11" i="4"/>
  <c r="D12" i="4"/>
  <c r="C10" i="4"/>
  <c r="G14" i="4"/>
  <c r="G15" i="4" s="1"/>
  <c r="C14" i="4" l="1"/>
  <c r="O30" i="1"/>
  <c r="N15" i="1"/>
  <c r="O15" i="1" s="1"/>
  <c r="O38" i="1"/>
  <c r="M41" i="1"/>
  <c r="E24" i="1"/>
  <c r="N24" i="1" s="1"/>
  <c r="M26" i="1"/>
  <c r="O26" i="1" s="1"/>
  <c r="N21" i="1"/>
  <c r="E17" i="1"/>
  <c r="L21" i="1"/>
  <c r="L24" i="1"/>
  <c r="M21" i="1"/>
  <c r="O14" i="1"/>
  <c r="O13" i="1"/>
  <c r="M17" i="1"/>
  <c r="L14" i="1"/>
  <c r="C15" i="4" l="1"/>
  <c r="O41" i="1"/>
  <c r="E25" i="1"/>
  <c r="M24" i="1"/>
  <c r="O24" i="1" s="1"/>
  <c r="N17" i="1"/>
  <c r="N18" i="1" s="1"/>
  <c r="O21" i="1"/>
  <c r="M18" i="1"/>
  <c r="O18" i="1" l="1"/>
  <c r="N25" i="1"/>
  <c r="N32" i="1" s="1"/>
  <c r="N44" i="1" s="1"/>
  <c r="M25" i="1"/>
  <c r="O17" i="1"/>
  <c r="O25" i="1" l="1"/>
  <c r="M32" i="1"/>
  <c r="O32" i="1" l="1"/>
  <c r="O44" i="1" s="1"/>
  <c r="M44" i="1"/>
</calcChain>
</file>

<file path=xl/sharedStrings.xml><?xml version="1.0" encoding="utf-8"?>
<sst xmlns="http://schemas.openxmlformats.org/spreadsheetml/2006/main" count="162" uniqueCount="108">
  <si>
    <t>Item</t>
  </si>
  <si>
    <t>Descrição</t>
  </si>
  <si>
    <t>Quantidade</t>
  </si>
  <si>
    <t>Un</t>
  </si>
  <si>
    <t>Valor Total</t>
  </si>
  <si>
    <t>Total</t>
  </si>
  <si>
    <t>Material (R$)</t>
  </si>
  <si>
    <t>Total do Grupo</t>
  </si>
  <si>
    <t>m²</t>
  </si>
  <si>
    <t>m</t>
  </si>
  <si>
    <t>Código</t>
  </si>
  <si>
    <t>Fonte</t>
  </si>
  <si>
    <t xml:space="preserve">Prefeito Municipal </t>
  </si>
  <si>
    <t>1.1</t>
  </si>
  <si>
    <t>Engenheiro Civil - CREA/RS 089571-D</t>
  </si>
  <si>
    <t>Total (R$) C/ BDI</t>
  </si>
  <si>
    <t xml:space="preserve">Local: </t>
  </si>
  <si>
    <t>TOTAL GERAL</t>
  </si>
  <si>
    <t>2.1</t>
  </si>
  <si>
    <t>3.1</t>
  </si>
  <si>
    <t>Alice Fell</t>
  </si>
  <si>
    <t>Engenheira Civil - CREA/RS 240.203</t>
  </si>
  <si>
    <t>Valor Unitário c/ BDI</t>
  </si>
  <si>
    <t>V. unit s/ BDI</t>
  </si>
  <si>
    <t>Mão de obra (R$)</t>
  </si>
  <si>
    <t>Mão de obra(R$)</t>
  </si>
  <si>
    <t>3.1.1</t>
  </si>
  <si>
    <t>PLANILHA ORÇAMENTÁRIA</t>
  </si>
  <si>
    <t>BDI UTILIZADO= 24,00%</t>
  </si>
  <si>
    <t>Paulo Alexandre Barth</t>
  </si>
  <si>
    <t>2.2</t>
  </si>
  <si>
    <t>CRONOGRAMA FÍSICO FINANCEIRO</t>
  </si>
  <si>
    <t>ITEM</t>
  </si>
  <si>
    <t>SERVIÇOS E MATERIAIS</t>
  </si>
  <si>
    <t>PRAZO DE EXECUÇÃO</t>
  </si>
  <si>
    <t xml:space="preserve">1º MÊS </t>
  </si>
  <si>
    <t xml:space="preserve">2º MÊS </t>
  </si>
  <si>
    <t xml:space="preserve">3º MÊS </t>
  </si>
  <si>
    <t xml:space="preserve">4º MÊS </t>
  </si>
  <si>
    <t>TOTAL ACUMULADO</t>
  </si>
  <si>
    <t>TOTAL PERÍODO</t>
  </si>
  <si>
    <t xml:space="preserve"> Prefeito Municipal  </t>
  </si>
  <si>
    <t>Remoção de telha de fibrocimento, com reaproveitamento, com guindaste</t>
  </si>
  <si>
    <t>Remoção de telha cerâmica, com reaproveitamento, com guindaste</t>
  </si>
  <si>
    <t>V. unitário s/ BDI</t>
  </si>
  <si>
    <t>Remoção de trama de madeira, com reaproveitamento</t>
  </si>
  <si>
    <t>Remoção de estrutura de madeira do telhado, com reaproveitamento</t>
  </si>
  <si>
    <t>1.2</t>
  </si>
  <si>
    <t>1.3</t>
  </si>
  <si>
    <t>1.4</t>
  </si>
  <si>
    <t>SERVIÇOS PRELIMINARES - REMOÇÕES</t>
  </si>
  <si>
    <t>Placa de obra em chapa galvanizada e estrutura de madeira</t>
  </si>
  <si>
    <t>COBERTURA</t>
  </si>
  <si>
    <t>1.5</t>
  </si>
  <si>
    <t>2.3</t>
  </si>
  <si>
    <t>2.4</t>
  </si>
  <si>
    <t>2.5</t>
  </si>
  <si>
    <t>2.6</t>
  </si>
  <si>
    <t>Trama de madeira, com reaproveitamento da madeira existente</t>
  </si>
  <si>
    <t>Remoção de calha, de forma manual, sem reaproveitamento</t>
  </si>
  <si>
    <t>1.6</t>
  </si>
  <si>
    <t>Estrutura pontalentada de madeira, com reaproveitamento da madeira existente</t>
  </si>
  <si>
    <t>Telhamento com telha ondulada de fibrocimento e=6mm, com recobrimento lateral de 1/4 de onda, incluso içamento, com fornecimento da telha</t>
  </si>
  <si>
    <t>Calha em chapa de aço galvanizado, desenvolvimento 50 cm</t>
  </si>
  <si>
    <t>Cumeeira para telha de fibrociimento ondulada e=6mm</t>
  </si>
  <si>
    <t>Rufo em chapa de aço galvanizado</t>
  </si>
  <si>
    <t>Selante elástico PU para vedação das calhas e rufos existentes</t>
  </si>
  <si>
    <t>Telhadista para vedação das calhas e rufos existentes</t>
  </si>
  <si>
    <t>H</t>
  </si>
  <si>
    <t>Telhamento com telha ondulada de fibrocimento e=6mm, com recobrimento lateral de 1/4 de onda, incluso içamento, com reaproveitamento da telha existente</t>
  </si>
  <si>
    <t xml:space="preserve">BASE SINAPI: 07/2024 - NÃO DESONERADO </t>
  </si>
  <si>
    <t>Ripa não aparelhada 1,5x5cm em macaranduba/massaranduba, angelim ou equivalente</t>
  </si>
  <si>
    <t>Viga não aparelhada 6x12cm, em macaranduba/massaranduba, angelim ou equivalente</t>
  </si>
  <si>
    <t>Obra: Reforma da Unidade Básica do Despique</t>
  </si>
  <si>
    <t>Estrada Municipal Despique, Pareci Novo - RS</t>
  </si>
  <si>
    <t>Pareci Novo, 21 de agosto de 2024.</t>
  </si>
  <si>
    <t>2.7</t>
  </si>
  <si>
    <t>2.8</t>
  </si>
  <si>
    <t>2.9</t>
  </si>
  <si>
    <t>2.10</t>
  </si>
  <si>
    <t>2.11</t>
  </si>
  <si>
    <t>unid</t>
  </si>
  <si>
    <t xml:space="preserve">PINTURA </t>
  </si>
  <si>
    <t>PINTURA EXTERNA</t>
  </si>
  <si>
    <t>Pintura látex acrílica premium, aplicação manual em paredes externas, duas demãos</t>
  </si>
  <si>
    <t>Acabamento perfil plástico para junta de dilatação</t>
  </si>
  <si>
    <t>Pintura, aplicação manual em paredes, duas demãos</t>
  </si>
  <si>
    <t>CP1</t>
  </si>
  <si>
    <t>Quant</t>
  </si>
  <si>
    <t>valor unit</t>
  </si>
  <si>
    <t>valor total</t>
  </si>
  <si>
    <t>l</t>
  </si>
  <si>
    <t>Pintor para tinta epóxi com encargos</t>
  </si>
  <si>
    <t>Servente com encargos</t>
  </si>
  <si>
    <t>Tinta epóxi base água premium branca</t>
  </si>
  <si>
    <t>Valor total (p/m²):</t>
  </si>
  <si>
    <t>PINTURA TINTA EPÓXI APLICADA MANUALMENTE EM PAREDES, DUAS DEMÃOS</t>
  </si>
  <si>
    <t>Pintura do teto com tinta epoxi</t>
  </si>
  <si>
    <t>PINTURA TINTA EPÓXI APLICADA MANUALMENTE EM TETO, DUAS DEMÃOS</t>
  </si>
  <si>
    <t>Pintor com encargos</t>
  </si>
  <si>
    <t>CP2</t>
  </si>
  <si>
    <t>PINTURA INTERNA</t>
  </si>
  <si>
    <t>3.2</t>
  </si>
  <si>
    <t>3.2.1</t>
  </si>
  <si>
    <t>3.2.2</t>
  </si>
  <si>
    <t>3.2.3</t>
  </si>
  <si>
    <t>Obra: Reforma Unidade Básica de Saúde do Despique</t>
  </si>
  <si>
    <t>Estrada Municipal Despique, Despique,  Pareci Novo - 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</si>
</sst>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3.5"/>
      <name val="Arial"/>
      <family val="2"/>
    </font>
    <font>
      <sz val="10"/>
      <name val="Times New Roman"/>
      <family val="1"/>
    </font>
    <font>
      <b/>
      <u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u/>
      <sz val="12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8" fillId="0" borderId="0"/>
    <xf numFmtId="164" fontId="2" fillId="0" borderId="0" applyFont="0" applyFill="0" applyBorder="0" applyAlignment="0" applyProtection="0"/>
    <xf numFmtId="0" fontId="8" fillId="0" borderId="0"/>
    <xf numFmtId="0" fontId="1" fillId="0" borderId="0"/>
  </cellStyleXfs>
  <cellXfs count="147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165" fontId="2" fillId="0" borderId="1" xfId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165" fontId="2" fillId="2" borderId="1" xfId="1" applyFont="1" applyFill="1" applyBorder="1" applyAlignment="1">
      <alignment vertical="center"/>
    </xf>
    <xf numFmtId="165" fontId="2" fillId="2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165" fontId="2" fillId="0" borderId="1" xfId="1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vertical="center"/>
    </xf>
    <xf numFmtId="165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65" fontId="2" fillId="3" borderId="1" xfId="1" applyFont="1" applyFill="1" applyBorder="1" applyAlignment="1">
      <alignment vertical="center"/>
    </xf>
    <xf numFmtId="165" fontId="3" fillId="3" borderId="1" xfId="1" applyFont="1" applyFill="1" applyBorder="1" applyAlignment="1">
      <alignment vertical="center"/>
    </xf>
    <xf numFmtId="165" fontId="2" fillId="0" borderId="1" xfId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65" fontId="2" fillId="3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165" fontId="2" fillId="3" borderId="2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5" fontId="2" fillId="3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/>
    </xf>
    <xf numFmtId="0" fontId="13" fillId="0" borderId="0" xfId="0" applyFont="1" applyAlignment="1">
      <alignment horizontal="center" vertical="center"/>
    </xf>
    <xf numFmtId="165" fontId="13" fillId="0" borderId="0" xfId="1" applyFont="1" applyAlignment="1">
      <alignment horizontal="center"/>
    </xf>
    <xf numFmtId="165" fontId="2" fillId="0" borderId="1" xfId="1" applyFont="1" applyFill="1" applyBorder="1" applyAlignment="1">
      <alignment horizontal="center" vertical="center" wrapText="1"/>
    </xf>
    <xf numFmtId="0" fontId="3" fillId="0" borderId="0" xfId="0" applyFont="1"/>
    <xf numFmtId="165" fontId="3" fillId="0" borderId="2" xfId="1" applyFont="1" applyBorder="1" applyAlignment="1">
      <alignment horizontal="center" vertical="center" wrapText="1"/>
    </xf>
    <xf numFmtId="0" fontId="13" fillId="0" borderId="0" xfId="0" applyFont="1" applyFill="1"/>
    <xf numFmtId="0" fontId="13" fillId="0" borderId="0" xfId="0" applyFont="1"/>
    <xf numFmtId="165" fontId="13" fillId="0" borderId="0" xfId="1" applyFont="1"/>
    <xf numFmtId="0" fontId="14" fillId="0" borderId="0" xfId="0" applyFont="1"/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3" fillId="0" borderId="0" xfId="0" applyFont="1" applyBorder="1"/>
    <xf numFmtId="4" fontId="3" fillId="0" borderId="0" xfId="0" applyNumberFormat="1" applyFont="1" applyBorder="1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/>
    </xf>
    <xf numFmtId="4" fontId="3" fillId="3" borderId="1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165" fontId="2" fillId="0" borderId="0" xfId="1" applyFont="1" applyAlignment="1">
      <alignment vertical="center"/>
    </xf>
    <xf numFmtId="165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5" fontId="3" fillId="0" borderId="5" xfId="1" applyFont="1" applyBorder="1" applyAlignment="1">
      <alignment horizontal="center" vertical="center"/>
    </xf>
    <xf numFmtId="165" fontId="3" fillId="0" borderId="0" xfId="1" applyFont="1" applyFill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5" fontId="3" fillId="0" borderId="2" xfId="1" applyFont="1" applyBorder="1" applyAlignment="1">
      <alignment horizontal="center" vertical="center"/>
    </xf>
    <xf numFmtId="165" fontId="3" fillId="0" borderId="1" xfId="1" applyFont="1" applyBorder="1" applyAlignment="1">
      <alignment horizontal="center" vertical="center" wrapText="1"/>
    </xf>
    <xf numFmtId="165" fontId="3" fillId="0" borderId="1" xfId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165" fontId="2" fillId="3" borderId="2" xfId="1" applyFont="1" applyFill="1" applyBorder="1" applyAlignment="1">
      <alignment vertical="center"/>
    </xf>
    <xf numFmtId="165" fontId="2" fillId="0" borderId="0" xfId="1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165" fontId="2" fillId="0" borderId="1" xfId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165" fontId="3" fillId="3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2" fillId="0" borderId="1" xfId="1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/>
    </xf>
    <xf numFmtId="165" fontId="12" fillId="3" borderId="1" xfId="1" applyFont="1" applyFill="1" applyBorder="1" applyAlignment="1">
      <alignment vertical="center"/>
    </xf>
    <xf numFmtId="165" fontId="12" fillId="3" borderId="1" xfId="1" applyFont="1" applyFill="1" applyBorder="1" applyAlignment="1">
      <alignment horizontal="center" vertical="center"/>
    </xf>
    <xf numFmtId="165" fontId="14" fillId="3" borderId="1" xfId="1" applyFont="1" applyFill="1" applyBorder="1" applyAlignment="1">
      <alignment vertical="center"/>
    </xf>
    <xf numFmtId="0" fontId="13" fillId="0" borderId="0" xfId="0" applyFont="1" applyAlignment="1">
      <alignment horizontal="left" vertical="center"/>
    </xf>
    <xf numFmtId="165" fontId="13" fillId="0" borderId="0" xfId="1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5" fontId="12" fillId="0" borderId="0" xfId="1" applyFont="1" applyAlignment="1">
      <alignment horizontal="center" vertical="center"/>
    </xf>
    <xf numFmtId="2" fontId="3" fillId="3" borderId="1" xfId="0" applyNumberFormat="1" applyFont="1" applyFill="1" applyBorder="1" applyAlignment="1">
      <alignment vertical="center"/>
    </xf>
    <xf numFmtId="165" fontId="13" fillId="0" borderId="0" xfId="1" applyFont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165" fontId="7" fillId="0" borderId="0" xfId="1" applyFont="1" applyFill="1" applyAlignment="1">
      <alignment vertical="center"/>
    </xf>
    <xf numFmtId="165" fontId="7" fillId="0" borderId="0" xfId="1" applyFont="1" applyFill="1" applyAlignment="1">
      <alignment horizontal="center" vertical="center"/>
    </xf>
    <xf numFmtId="165" fontId="2" fillId="0" borderId="0" xfId="1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5" fontId="13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3" fillId="0" borderId="6" xfId="1" applyFont="1" applyBorder="1" applyAlignment="1">
      <alignment horizontal="center" vertical="center"/>
    </xf>
    <xf numFmtId="165" fontId="3" fillId="0" borderId="7" xfId="1" applyFont="1" applyBorder="1" applyAlignment="1">
      <alignment horizontal="center" vertical="center"/>
    </xf>
    <xf numFmtId="165" fontId="14" fillId="0" borderId="0" xfId="1" applyFont="1" applyAlignment="1">
      <alignment horizontal="center" vertical="center"/>
    </xf>
    <xf numFmtId="165" fontId="3" fillId="0" borderId="8" xfId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65" fontId="3" fillId="0" borderId="3" xfId="1" applyFont="1" applyBorder="1" applyAlignment="1">
      <alignment horizontal="center" vertical="center" wrapText="1"/>
    </xf>
    <xf numFmtId="165" fontId="3" fillId="0" borderId="9" xfId="1" applyFont="1" applyBorder="1" applyAlignment="1">
      <alignment horizontal="center" vertical="center" wrapText="1"/>
    </xf>
    <xf numFmtId="165" fontId="3" fillId="0" borderId="10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/>
    </xf>
    <xf numFmtId="2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0" borderId="0" xfId="0" applyFont="1" applyBorder="1" applyAlignment="1">
      <alignment horizontal="left"/>
    </xf>
    <xf numFmtId="2" fontId="3" fillId="0" borderId="0" xfId="0" applyNumberFormat="1" applyFont="1" applyBorder="1"/>
    <xf numFmtId="165" fontId="13" fillId="0" borderId="0" xfId="1" applyFont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5" fontId="2" fillId="0" borderId="0" xfId="1" applyFont="1" applyFill="1" applyBorder="1" applyAlignment="1">
      <alignment vertical="center"/>
    </xf>
    <xf numFmtId="165" fontId="2" fillId="0" borderId="0" xfId="1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165" fontId="2" fillId="0" borderId="0" xfId="1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65" fontId="3" fillId="0" borderId="0" xfId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justify" vertical="center" wrapText="1"/>
    </xf>
    <xf numFmtId="165" fontId="2" fillId="0" borderId="5" xfId="1" applyFont="1" applyFill="1" applyBorder="1" applyAlignment="1">
      <alignment vertical="center"/>
    </xf>
    <xf numFmtId="165" fontId="2" fillId="0" borderId="5" xfId="1" applyFont="1" applyFill="1" applyBorder="1" applyAlignment="1">
      <alignment horizontal="center" vertical="center"/>
    </xf>
    <xf numFmtId="2" fontId="2" fillId="0" borderId="5" xfId="0" applyNumberFormat="1" applyFont="1" applyBorder="1" applyAlignment="1">
      <alignment vertical="center"/>
    </xf>
    <xf numFmtId="165" fontId="2" fillId="0" borderId="5" xfId="1" applyFont="1" applyBorder="1" applyAlignment="1">
      <alignment vertical="center"/>
    </xf>
  </cellXfs>
  <cellStyles count="10">
    <cellStyle name="Moeda 2" xfId="7"/>
    <cellStyle name="Normal" xfId="0" builtinId="0"/>
    <cellStyle name="Normal 2" xfId="2"/>
    <cellStyle name="Normal 3" xfId="4"/>
    <cellStyle name="Normal 3 2" xfId="6"/>
    <cellStyle name="Normal 4 2" xfId="8"/>
    <cellStyle name="Normal 6" xfId="9"/>
    <cellStyle name="Vírgula" xfId="1" builtinId="3"/>
    <cellStyle name="Vírgula 2" xfId="5"/>
    <cellStyle name="Vírgula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0</xdr:rowOff>
    </xdr:from>
    <xdr:to>
      <xdr:col>9</xdr:col>
      <xdr:colOff>593158</xdr:colOff>
      <xdr:row>48</xdr:row>
      <xdr:rowOff>121920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" y="0"/>
          <a:ext cx="6033838" cy="8168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63"/>
  <sheetViews>
    <sheetView tabSelected="1" zoomScale="90" zoomScaleNormal="90" workbookViewId="0">
      <selection activeCell="J4" sqref="J4"/>
    </sheetView>
  </sheetViews>
  <sheetFormatPr defaultRowHeight="13.2" x14ac:dyDescent="0.25"/>
  <cols>
    <col min="1" max="1" width="7.5546875" style="53" customWidth="1"/>
    <col min="2" max="2" width="8" style="53" customWidth="1"/>
    <col min="3" max="3" width="8.21875" style="53" hidden="1" customWidth="1"/>
    <col min="4" max="4" width="62" style="53" customWidth="1"/>
    <col min="5" max="5" width="10.6640625" style="58" customWidth="1"/>
    <col min="6" max="6" width="4.88671875" style="59" customWidth="1"/>
    <col min="7" max="9" width="9.5546875" style="59" customWidth="1"/>
    <col min="10" max="10" width="13" style="58" customWidth="1"/>
    <col min="11" max="11" width="10.6640625" style="58" customWidth="1"/>
    <col min="12" max="12" width="10.77734375" style="58" customWidth="1"/>
    <col min="13" max="13" width="13.88671875" style="58" customWidth="1"/>
    <col min="14" max="14" width="12.21875" style="58" customWidth="1"/>
    <col min="15" max="15" width="13.6640625" style="58" customWidth="1"/>
    <col min="16" max="17" width="5.33203125" style="57" customWidth="1"/>
    <col min="18" max="18" width="16.5546875" style="57" customWidth="1"/>
    <col min="19" max="19" width="9.109375" style="57" customWidth="1"/>
    <col min="20" max="28" width="8.88671875" style="57"/>
    <col min="29" max="16384" width="8.88671875" style="53"/>
  </cols>
  <sheetData>
    <row r="1" spans="1:18" ht="18" customHeight="1" x14ac:dyDescent="0.25">
      <c r="A1" s="108" t="s">
        <v>27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8" ht="16.5" customHeight="1" x14ac:dyDescent="0.25"/>
    <row r="3" spans="1:18" s="57" customFormat="1" ht="17.399999999999999" x14ac:dyDescent="0.25">
      <c r="A3" s="99" t="s">
        <v>73</v>
      </c>
      <c r="B3" s="100"/>
      <c r="C3" s="100"/>
      <c r="D3" s="99"/>
      <c r="E3" s="101"/>
      <c r="F3" s="102"/>
      <c r="G3" s="102"/>
      <c r="H3" s="102"/>
      <c r="I3" s="102"/>
      <c r="J3" s="101"/>
      <c r="K3" s="101"/>
      <c r="L3" s="101"/>
      <c r="M3" s="101"/>
      <c r="N3" s="101"/>
      <c r="O3" s="101"/>
    </row>
    <row r="4" spans="1:18" s="57" customFormat="1" ht="16.8" x14ac:dyDescent="0.25">
      <c r="A4" s="100"/>
      <c r="B4" s="100"/>
      <c r="C4" s="100"/>
      <c r="D4" s="99"/>
      <c r="E4" s="74"/>
      <c r="F4" s="103"/>
      <c r="G4" s="103"/>
      <c r="H4" s="103"/>
      <c r="I4" s="103"/>
      <c r="J4" s="74"/>
      <c r="K4" s="74"/>
      <c r="L4" s="74"/>
      <c r="M4" s="74"/>
      <c r="N4" s="74"/>
      <c r="O4" s="74"/>
    </row>
    <row r="5" spans="1:18" s="57" customFormat="1" ht="16.8" x14ac:dyDescent="0.25">
      <c r="A5" s="100" t="s">
        <v>16</v>
      </c>
      <c r="B5" s="100" t="s">
        <v>74</v>
      </c>
      <c r="C5" s="100"/>
      <c r="D5" s="99"/>
      <c r="E5" s="74"/>
      <c r="F5" s="103"/>
      <c r="G5" s="103"/>
      <c r="H5" s="103"/>
      <c r="I5" s="103"/>
      <c r="J5" s="74"/>
      <c r="K5" s="74"/>
      <c r="L5" s="74"/>
      <c r="M5" s="74"/>
      <c r="N5" s="74"/>
      <c r="O5" s="74"/>
    </row>
    <row r="6" spans="1:18" s="57" customFormat="1" ht="16.95" customHeight="1" x14ac:dyDescent="0.25">
      <c r="A6" s="100"/>
      <c r="B6" s="100"/>
      <c r="C6" s="100"/>
      <c r="D6" s="99"/>
      <c r="E6" s="74"/>
      <c r="F6" s="103"/>
      <c r="G6" s="103"/>
      <c r="H6" s="103"/>
      <c r="I6" s="103"/>
      <c r="J6" s="74"/>
      <c r="K6" s="74"/>
      <c r="L6" s="74"/>
      <c r="M6" s="74"/>
      <c r="N6" s="74"/>
      <c r="O6" s="74"/>
    </row>
    <row r="7" spans="1:18" ht="16.8" x14ac:dyDescent="0.25">
      <c r="A7" s="60"/>
      <c r="B7" s="60"/>
      <c r="C7" s="60"/>
      <c r="D7" s="61"/>
    </row>
    <row r="8" spans="1:18" ht="18" customHeight="1" x14ac:dyDescent="0.25">
      <c r="A8" s="62" t="s">
        <v>0</v>
      </c>
      <c r="B8" s="63" t="s">
        <v>10</v>
      </c>
      <c r="C8" s="63" t="s">
        <v>11</v>
      </c>
      <c r="D8" s="63" t="s">
        <v>1</v>
      </c>
      <c r="E8" s="64" t="s">
        <v>2</v>
      </c>
      <c r="F8" s="64" t="s">
        <v>3</v>
      </c>
      <c r="G8" s="115" t="s">
        <v>44</v>
      </c>
      <c r="H8" s="116"/>
      <c r="I8" s="117"/>
      <c r="J8" s="109" t="s">
        <v>22</v>
      </c>
      <c r="K8" s="112"/>
      <c r="L8" s="110"/>
      <c r="M8" s="109" t="s">
        <v>4</v>
      </c>
      <c r="N8" s="110"/>
      <c r="O8" s="64" t="s">
        <v>5</v>
      </c>
      <c r="R8" s="65"/>
    </row>
    <row r="9" spans="1:18" ht="27" customHeight="1" x14ac:dyDescent="0.25">
      <c r="A9" s="66"/>
      <c r="B9" s="66"/>
      <c r="C9" s="66"/>
      <c r="D9" s="67"/>
      <c r="E9" s="68"/>
      <c r="F9" s="68"/>
      <c r="G9" s="40" t="s">
        <v>23</v>
      </c>
      <c r="H9" s="69" t="s">
        <v>6</v>
      </c>
      <c r="I9" s="69" t="s">
        <v>24</v>
      </c>
      <c r="J9" s="70" t="s">
        <v>6</v>
      </c>
      <c r="K9" s="69" t="s">
        <v>24</v>
      </c>
      <c r="L9" s="69" t="s">
        <v>15</v>
      </c>
      <c r="M9" s="69" t="s">
        <v>6</v>
      </c>
      <c r="N9" s="69" t="s">
        <v>25</v>
      </c>
      <c r="O9" s="68"/>
      <c r="R9" s="65"/>
    </row>
    <row r="10" spans="1:18" x14ac:dyDescent="0.25">
      <c r="A10" s="22">
        <v>1</v>
      </c>
      <c r="B10" s="71"/>
      <c r="C10" s="71"/>
      <c r="D10" s="72" t="s">
        <v>50</v>
      </c>
      <c r="E10" s="73"/>
      <c r="F10" s="28"/>
      <c r="G10" s="28"/>
      <c r="H10" s="28"/>
      <c r="I10" s="28"/>
      <c r="J10" s="73"/>
      <c r="K10" s="73"/>
      <c r="L10" s="73"/>
      <c r="M10" s="73"/>
      <c r="N10" s="73"/>
      <c r="O10" s="73"/>
      <c r="R10" s="74"/>
    </row>
    <row r="11" spans="1:18" ht="12.75" hidden="1" customHeight="1" x14ac:dyDescent="0.25">
      <c r="A11" s="75"/>
      <c r="B11" s="75"/>
      <c r="C11" s="75"/>
      <c r="D11" s="52"/>
      <c r="E11" s="76"/>
      <c r="F11" s="17"/>
      <c r="G11" s="17"/>
      <c r="H11" s="17"/>
      <c r="I11" s="17"/>
      <c r="J11" s="76"/>
      <c r="K11" s="76"/>
      <c r="L11" s="76"/>
      <c r="M11" s="76"/>
      <c r="N11" s="76"/>
      <c r="O11" s="76"/>
      <c r="R11" s="74"/>
    </row>
    <row r="12" spans="1:18" ht="16.95" customHeight="1" x14ac:dyDescent="0.25">
      <c r="A12" s="75" t="s">
        <v>13</v>
      </c>
      <c r="B12" s="75">
        <v>103689</v>
      </c>
      <c r="C12" s="75"/>
      <c r="D12" s="52" t="s">
        <v>51</v>
      </c>
      <c r="E12" s="76">
        <v>4.5</v>
      </c>
      <c r="F12" s="17" t="s">
        <v>8</v>
      </c>
      <c r="G12" s="12">
        <v>309.01</v>
      </c>
      <c r="H12" s="12">
        <v>277.79000000000002</v>
      </c>
      <c r="I12" s="12">
        <v>31.22</v>
      </c>
      <c r="J12" s="77">
        <f>ROUND(H12*1.24,2)</f>
        <v>344.46</v>
      </c>
      <c r="K12" s="77">
        <f>ROUND(I12*1.24,2)</f>
        <v>38.71</v>
      </c>
      <c r="L12" s="76">
        <f>J12+K12</f>
        <v>383.17</v>
      </c>
      <c r="M12" s="3">
        <f>ROUND(E12*J12,2)</f>
        <v>1550.07</v>
      </c>
      <c r="N12" s="3">
        <f>ROUND(E12*K12,2)</f>
        <v>174.2</v>
      </c>
      <c r="O12" s="3">
        <f>M12+N12</f>
        <v>1724.27</v>
      </c>
      <c r="R12" s="74"/>
    </row>
    <row r="13" spans="1:18" ht="16.95" customHeight="1" x14ac:dyDescent="0.25">
      <c r="A13" s="75" t="s">
        <v>47</v>
      </c>
      <c r="B13" s="75">
        <v>97649</v>
      </c>
      <c r="C13" s="75"/>
      <c r="D13" s="52" t="s">
        <v>42</v>
      </c>
      <c r="E13" s="76">
        <f>63.71*1.077</f>
        <v>68.62</v>
      </c>
      <c r="F13" s="17" t="s">
        <v>8</v>
      </c>
      <c r="G13" s="12">
        <v>4.6900000000000004</v>
      </c>
      <c r="H13" s="3">
        <f>0.61+0.93</f>
        <v>1.54</v>
      </c>
      <c r="I13" s="3">
        <v>3.15</v>
      </c>
      <c r="J13" s="77">
        <f>ROUND(H13*1.24,2)</f>
        <v>1.91</v>
      </c>
      <c r="K13" s="77">
        <f>ROUND(I13*1.24,2)</f>
        <v>3.91</v>
      </c>
      <c r="L13" s="76">
        <f>J13+K13</f>
        <v>5.82</v>
      </c>
      <c r="M13" s="3">
        <f>ROUND(E13*J13,2)</f>
        <v>131.06</v>
      </c>
      <c r="N13" s="3">
        <f>ROUND(E13*K13,2)</f>
        <v>268.3</v>
      </c>
      <c r="O13" s="3">
        <f>M13+N13</f>
        <v>399.36</v>
      </c>
      <c r="R13" s="74"/>
    </row>
    <row r="14" spans="1:18" ht="16.95" customHeight="1" x14ac:dyDescent="0.25">
      <c r="A14" s="75" t="s">
        <v>48</v>
      </c>
      <c r="B14" s="75">
        <v>97649</v>
      </c>
      <c r="C14" s="75"/>
      <c r="D14" s="52" t="s">
        <v>43</v>
      </c>
      <c r="E14" s="76">
        <f>109.75*1.077</f>
        <v>118.2</v>
      </c>
      <c r="F14" s="17" t="s">
        <v>8</v>
      </c>
      <c r="G14" s="12">
        <v>4.6900000000000004</v>
      </c>
      <c r="H14" s="12">
        <f>H13</f>
        <v>1.54</v>
      </c>
      <c r="I14" s="12">
        <f>I13</f>
        <v>3.15</v>
      </c>
      <c r="J14" s="77">
        <f t="shared" ref="J14:J40" si="0">ROUND(H14*1.24,2)</f>
        <v>1.91</v>
      </c>
      <c r="K14" s="77">
        <f t="shared" ref="K14:K40" si="1">ROUND(I14*1.24,2)</f>
        <v>3.91</v>
      </c>
      <c r="L14" s="76">
        <f t="shared" ref="L14:L40" si="2">J14+K14</f>
        <v>5.82</v>
      </c>
      <c r="M14" s="3">
        <f t="shared" ref="M14:M40" si="3">ROUND(E14*J14,2)</f>
        <v>225.76</v>
      </c>
      <c r="N14" s="3">
        <f t="shared" ref="N14:N40" si="4">ROUND(E14*K14,2)</f>
        <v>462.16</v>
      </c>
      <c r="O14" s="3">
        <f t="shared" ref="O14:O40" si="5">M14+N14</f>
        <v>687.92</v>
      </c>
      <c r="R14" s="74"/>
    </row>
    <row r="15" spans="1:18" ht="16.95" customHeight="1" x14ac:dyDescent="0.25">
      <c r="A15" s="75" t="s">
        <v>49</v>
      </c>
      <c r="B15" s="75">
        <v>97650</v>
      </c>
      <c r="C15" s="75"/>
      <c r="D15" s="52" t="s">
        <v>45</v>
      </c>
      <c r="E15" s="76">
        <f>E13</f>
        <v>68.62</v>
      </c>
      <c r="F15" s="17" t="s">
        <v>8</v>
      </c>
      <c r="G15" s="12">
        <v>7.89</v>
      </c>
      <c r="H15" s="12">
        <v>1.88</v>
      </c>
      <c r="I15" s="12">
        <v>6.01</v>
      </c>
      <c r="J15" s="77">
        <f t="shared" si="0"/>
        <v>2.33</v>
      </c>
      <c r="K15" s="77">
        <f t="shared" si="1"/>
        <v>7.45</v>
      </c>
      <c r="L15" s="76">
        <f t="shared" si="2"/>
        <v>9.7799999999999994</v>
      </c>
      <c r="M15" s="3">
        <f t="shared" si="3"/>
        <v>159.88</v>
      </c>
      <c r="N15" s="3">
        <f t="shared" si="4"/>
        <v>511.22</v>
      </c>
      <c r="O15" s="3">
        <f t="shared" si="5"/>
        <v>671.1</v>
      </c>
      <c r="R15" s="74"/>
    </row>
    <row r="16" spans="1:18" ht="16.95" customHeight="1" x14ac:dyDescent="0.25">
      <c r="A16" s="75" t="s">
        <v>53</v>
      </c>
      <c r="B16" s="75">
        <v>104803</v>
      </c>
      <c r="C16" s="75"/>
      <c r="D16" s="52" t="s">
        <v>59</v>
      </c>
      <c r="E16" s="76">
        <v>8.6</v>
      </c>
      <c r="F16" s="17" t="s">
        <v>9</v>
      </c>
      <c r="G16" s="12">
        <v>4.67</v>
      </c>
      <c r="H16" s="12">
        <v>1.06</v>
      </c>
      <c r="I16" s="12">
        <v>3.61</v>
      </c>
      <c r="J16" s="77">
        <f t="shared" si="0"/>
        <v>1.31</v>
      </c>
      <c r="K16" s="77">
        <f t="shared" si="1"/>
        <v>4.4800000000000004</v>
      </c>
      <c r="L16" s="76">
        <f t="shared" si="2"/>
        <v>5.79</v>
      </c>
      <c r="M16" s="3">
        <f t="shared" si="3"/>
        <v>11.27</v>
      </c>
      <c r="N16" s="3">
        <f t="shared" si="4"/>
        <v>38.53</v>
      </c>
      <c r="O16" s="3">
        <f t="shared" si="5"/>
        <v>49.8</v>
      </c>
      <c r="R16" s="74"/>
    </row>
    <row r="17" spans="1:28" s="57" customFormat="1" ht="26.4" x14ac:dyDescent="0.25">
      <c r="A17" s="75" t="s">
        <v>60</v>
      </c>
      <c r="B17" s="7">
        <v>97649</v>
      </c>
      <c r="C17" s="7"/>
      <c r="D17" s="13" t="s">
        <v>46</v>
      </c>
      <c r="E17" s="3">
        <f>E15</f>
        <v>68.62</v>
      </c>
      <c r="F17" s="12" t="s">
        <v>8</v>
      </c>
      <c r="G17" s="12">
        <f>G13</f>
        <v>4.6900000000000004</v>
      </c>
      <c r="H17" s="12">
        <f>H13</f>
        <v>1.54</v>
      </c>
      <c r="I17" s="12">
        <f>I13</f>
        <v>3.15</v>
      </c>
      <c r="J17" s="77">
        <f t="shared" si="0"/>
        <v>1.91</v>
      </c>
      <c r="K17" s="77">
        <f t="shared" si="1"/>
        <v>3.91</v>
      </c>
      <c r="L17" s="76">
        <f t="shared" si="2"/>
        <v>5.82</v>
      </c>
      <c r="M17" s="3">
        <f t="shared" si="3"/>
        <v>131.06</v>
      </c>
      <c r="N17" s="3">
        <f t="shared" si="4"/>
        <v>268.3</v>
      </c>
      <c r="O17" s="3">
        <f t="shared" si="5"/>
        <v>399.36</v>
      </c>
      <c r="R17" s="74"/>
    </row>
    <row r="18" spans="1:28" x14ac:dyDescent="0.25">
      <c r="A18" s="26"/>
      <c r="B18" s="25"/>
      <c r="C18" s="20"/>
      <c r="D18" s="23" t="s">
        <v>7</v>
      </c>
      <c r="E18" s="16"/>
      <c r="F18" s="19"/>
      <c r="G18" s="19"/>
      <c r="H18" s="19"/>
      <c r="I18" s="19"/>
      <c r="J18" s="97"/>
      <c r="K18" s="97"/>
      <c r="L18" s="16"/>
      <c r="M18" s="16">
        <f>SUM(M12:M17)</f>
        <v>2209.1</v>
      </c>
      <c r="N18" s="16">
        <f>SUM(N12:N17)</f>
        <v>1722.71</v>
      </c>
      <c r="O18" s="16">
        <f>SUM(M18+N18)</f>
        <v>3931.81</v>
      </c>
      <c r="R18" s="74"/>
    </row>
    <row r="19" spans="1:28" s="79" customFormat="1" x14ac:dyDescent="0.25">
      <c r="A19" s="14"/>
      <c r="B19" s="4"/>
      <c r="C19" s="2"/>
      <c r="D19" s="18"/>
      <c r="E19" s="5"/>
      <c r="F19" s="6"/>
      <c r="G19" s="6"/>
      <c r="H19" s="6"/>
      <c r="I19" s="6"/>
      <c r="J19" s="77"/>
      <c r="K19" s="77"/>
      <c r="L19" s="76"/>
      <c r="M19" s="3"/>
      <c r="N19" s="3"/>
      <c r="O19" s="3"/>
      <c r="P19" s="57"/>
      <c r="Q19" s="57"/>
      <c r="R19" s="74"/>
      <c r="S19" s="57"/>
      <c r="T19" s="57"/>
      <c r="U19" s="57"/>
      <c r="V19" s="57"/>
      <c r="W19" s="57"/>
      <c r="X19" s="57"/>
      <c r="Y19" s="57"/>
      <c r="Z19" s="57"/>
      <c r="AA19" s="57"/>
      <c r="AB19" s="57"/>
    </row>
    <row r="20" spans="1:28" x14ac:dyDescent="0.25">
      <c r="A20" s="22">
        <v>2</v>
      </c>
      <c r="B20" s="80"/>
      <c r="C20" s="29"/>
      <c r="D20" s="81" t="s">
        <v>52</v>
      </c>
      <c r="E20" s="82"/>
      <c r="F20" s="30"/>
      <c r="G20" s="30"/>
      <c r="H20" s="30"/>
      <c r="I20" s="30"/>
      <c r="J20" s="78"/>
      <c r="K20" s="78"/>
      <c r="L20" s="15"/>
      <c r="M20" s="15"/>
      <c r="N20" s="15"/>
      <c r="O20" s="15"/>
      <c r="R20" s="74"/>
    </row>
    <row r="21" spans="1:28" s="57" customFormat="1" ht="26.4" x14ac:dyDescent="0.25">
      <c r="A21" s="7" t="s">
        <v>18</v>
      </c>
      <c r="B21" s="83">
        <v>92539</v>
      </c>
      <c r="C21" s="32"/>
      <c r="D21" s="13" t="s">
        <v>58</v>
      </c>
      <c r="E21" s="84">
        <f>E13</f>
        <v>68.62</v>
      </c>
      <c r="F21" s="38" t="s">
        <v>8</v>
      </c>
      <c r="G21" s="38">
        <f>56.81-4.97-11.06-15.55</f>
        <v>25.23</v>
      </c>
      <c r="H21" s="38">
        <f>G21*0.85</f>
        <v>21.45</v>
      </c>
      <c r="I21" s="38">
        <f>G21*0.15</f>
        <v>3.78</v>
      </c>
      <c r="J21" s="77">
        <f t="shared" si="0"/>
        <v>26.6</v>
      </c>
      <c r="K21" s="77">
        <f t="shared" si="1"/>
        <v>4.6900000000000004</v>
      </c>
      <c r="L21" s="76">
        <f t="shared" si="2"/>
        <v>31.29</v>
      </c>
      <c r="M21" s="3">
        <f t="shared" si="3"/>
        <v>1825.29</v>
      </c>
      <c r="N21" s="3">
        <f t="shared" si="4"/>
        <v>321.83</v>
      </c>
      <c r="O21" s="3">
        <f t="shared" si="5"/>
        <v>2147.12</v>
      </c>
      <c r="R21" s="74"/>
    </row>
    <row r="22" spans="1:28" s="57" customFormat="1" ht="26.4" x14ac:dyDescent="0.25">
      <c r="A22" s="7" t="s">
        <v>30</v>
      </c>
      <c r="B22" s="83">
        <v>4408</v>
      </c>
      <c r="C22" s="32"/>
      <c r="D22" s="13" t="s">
        <v>71</v>
      </c>
      <c r="E22" s="84">
        <f>11.35*4+12.8*6</f>
        <v>122.2</v>
      </c>
      <c r="F22" s="38" t="s">
        <v>9</v>
      </c>
      <c r="G22" s="38">
        <v>4.97</v>
      </c>
      <c r="H22" s="38">
        <v>4.97</v>
      </c>
      <c r="I22" s="38">
        <v>0</v>
      </c>
      <c r="J22" s="77">
        <f t="shared" si="0"/>
        <v>6.16</v>
      </c>
      <c r="K22" s="77">
        <f t="shared" si="1"/>
        <v>0</v>
      </c>
      <c r="L22" s="76">
        <f t="shared" si="2"/>
        <v>6.16</v>
      </c>
      <c r="M22" s="3">
        <f t="shared" si="3"/>
        <v>752.75</v>
      </c>
      <c r="N22" s="3">
        <f t="shared" si="4"/>
        <v>0</v>
      </c>
      <c r="O22" s="3">
        <f t="shared" si="5"/>
        <v>752.75</v>
      </c>
      <c r="R22" s="74"/>
    </row>
    <row r="23" spans="1:28" s="57" customFormat="1" ht="26.4" x14ac:dyDescent="0.25">
      <c r="A23" s="7" t="s">
        <v>54</v>
      </c>
      <c r="B23" s="83">
        <v>4425</v>
      </c>
      <c r="C23" s="32"/>
      <c r="D23" s="13" t="s">
        <v>72</v>
      </c>
      <c r="E23" s="84">
        <f>5.7*10</f>
        <v>57</v>
      </c>
      <c r="F23" s="38" t="s">
        <v>9</v>
      </c>
      <c r="G23" s="38">
        <v>3.73</v>
      </c>
      <c r="H23" s="38">
        <v>3.73</v>
      </c>
      <c r="I23" s="38">
        <v>0</v>
      </c>
      <c r="J23" s="77">
        <f t="shared" si="0"/>
        <v>4.63</v>
      </c>
      <c r="K23" s="77">
        <f t="shared" si="1"/>
        <v>0</v>
      </c>
      <c r="L23" s="76">
        <f t="shared" si="2"/>
        <v>4.63</v>
      </c>
      <c r="M23" s="3">
        <f t="shared" si="3"/>
        <v>263.91000000000003</v>
      </c>
      <c r="N23" s="3">
        <f t="shared" si="4"/>
        <v>0</v>
      </c>
      <c r="O23" s="3">
        <f t="shared" si="5"/>
        <v>263.91000000000003</v>
      </c>
      <c r="R23" s="74"/>
    </row>
    <row r="24" spans="1:28" s="57" customFormat="1" ht="26.4" x14ac:dyDescent="0.25">
      <c r="A24" s="7" t="s">
        <v>55</v>
      </c>
      <c r="B24" s="31">
        <v>100382</v>
      </c>
      <c r="C24" s="7"/>
      <c r="D24" s="13" t="s">
        <v>61</v>
      </c>
      <c r="E24" s="3">
        <f>E21</f>
        <v>68.62</v>
      </c>
      <c r="F24" s="12" t="s">
        <v>8</v>
      </c>
      <c r="G24" s="12">
        <f>16.73-3.73-4.42-1.55</f>
        <v>7.03</v>
      </c>
      <c r="H24" s="12">
        <f>G24*0.2</f>
        <v>1.41</v>
      </c>
      <c r="I24" s="12">
        <f>G24*0.8</f>
        <v>5.62</v>
      </c>
      <c r="J24" s="77">
        <f t="shared" si="0"/>
        <v>1.75</v>
      </c>
      <c r="K24" s="77">
        <f t="shared" si="1"/>
        <v>6.97</v>
      </c>
      <c r="L24" s="76">
        <f t="shared" si="2"/>
        <v>8.7200000000000006</v>
      </c>
      <c r="M24" s="3">
        <f t="shared" si="3"/>
        <v>120.09</v>
      </c>
      <c r="N24" s="3">
        <f t="shared" si="4"/>
        <v>478.28</v>
      </c>
      <c r="O24" s="3">
        <f t="shared" si="5"/>
        <v>598.37</v>
      </c>
      <c r="R24" s="74"/>
    </row>
    <row r="25" spans="1:28" s="57" customFormat="1" ht="39.6" x14ac:dyDescent="0.25">
      <c r="A25" s="7" t="s">
        <v>56</v>
      </c>
      <c r="B25" s="7">
        <v>94207</v>
      </c>
      <c r="C25" s="7"/>
      <c r="D25" s="13" t="s">
        <v>69</v>
      </c>
      <c r="E25" s="3">
        <f>E24</f>
        <v>68.62</v>
      </c>
      <c r="F25" s="12" t="s">
        <v>8</v>
      </c>
      <c r="G25" s="12">
        <f>48.35-36.12</f>
        <v>12.23</v>
      </c>
      <c r="H25" s="12">
        <f>G25*0.2</f>
        <v>2.4500000000000002</v>
      </c>
      <c r="I25" s="12">
        <f>G25*0.8</f>
        <v>9.7799999999999994</v>
      </c>
      <c r="J25" s="77">
        <f t="shared" si="0"/>
        <v>3.04</v>
      </c>
      <c r="K25" s="77">
        <f t="shared" si="1"/>
        <v>12.13</v>
      </c>
      <c r="L25" s="76">
        <f t="shared" si="2"/>
        <v>15.17</v>
      </c>
      <c r="M25" s="3">
        <f t="shared" si="3"/>
        <v>208.6</v>
      </c>
      <c r="N25" s="3">
        <f t="shared" si="4"/>
        <v>832.36</v>
      </c>
      <c r="O25" s="3">
        <f t="shared" si="5"/>
        <v>1040.96</v>
      </c>
      <c r="R25" s="74"/>
    </row>
    <row r="26" spans="1:28" s="57" customFormat="1" ht="39.6" x14ac:dyDescent="0.25">
      <c r="A26" s="7" t="s">
        <v>57</v>
      </c>
      <c r="B26" s="7">
        <v>94207</v>
      </c>
      <c r="C26" s="7"/>
      <c r="D26" s="13" t="s">
        <v>62</v>
      </c>
      <c r="E26" s="3">
        <f>E14</f>
        <v>118.2</v>
      </c>
      <c r="F26" s="12" t="s">
        <v>8</v>
      </c>
      <c r="G26" s="12">
        <v>48.35</v>
      </c>
      <c r="H26" s="12">
        <v>43.13</v>
      </c>
      <c r="I26" s="12">
        <v>5.22</v>
      </c>
      <c r="J26" s="77">
        <f t="shared" si="0"/>
        <v>53.48</v>
      </c>
      <c r="K26" s="77">
        <f t="shared" si="1"/>
        <v>6.47</v>
      </c>
      <c r="L26" s="76">
        <f t="shared" si="2"/>
        <v>59.95</v>
      </c>
      <c r="M26" s="3">
        <f t="shared" si="3"/>
        <v>6321.34</v>
      </c>
      <c r="N26" s="3">
        <f t="shared" si="4"/>
        <v>764.75</v>
      </c>
      <c r="O26" s="3">
        <f t="shared" si="5"/>
        <v>7086.09</v>
      </c>
      <c r="R26" s="74"/>
    </row>
    <row r="27" spans="1:28" s="57" customFormat="1" ht="26.4" x14ac:dyDescent="0.25">
      <c r="A27" s="7" t="s">
        <v>76</v>
      </c>
      <c r="B27" s="7">
        <v>94223</v>
      </c>
      <c r="C27" s="7"/>
      <c r="D27" s="10" t="s">
        <v>64</v>
      </c>
      <c r="E27" s="3">
        <v>12.8</v>
      </c>
      <c r="F27" s="12" t="s">
        <v>9</v>
      </c>
      <c r="G27" s="12">
        <v>82.98</v>
      </c>
      <c r="H27" s="12">
        <v>80.430000000000007</v>
      </c>
      <c r="I27" s="12">
        <v>2.5499999999999998</v>
      </c>
      <c r="J27" s="77">
        <f t="shared" si="0"/>
        <v>99.73</v>
      </c>
      <c r="K27" s="77">
        <f t="shared" si="1"/>
        <v>3.16</v>
      </c>
      <c r="L27" s="76">
        <f t="shared" si="2"/>
        <v>102.89</v>
      </c>
      <c r="M27" s="3">
        <f t="shared" si="3"/>
        <v>1276.54</v>
      </c>
      <c r="N27" s="3">
        <f t="shared" si="4"/>
        <v>40.450000000000003</v>
      </c>
      <c r="O27" s="3">
        <f t="shared" si="5"/>
        <v>1316.99</v>
      </c>
      <c r="R27" s="74"/>
    </row>
    <row r="28" spans="1:28" s="57" customFormat="1" ht="26.4" x14ac:dyDescent="0.25">
      <c r="A28" s="7" t="s">
        <v>77</v>
      </c>
      <c r="B28" s="7">
        <v>94228</v>
      </c>
      <c r="C28" s="7"/>
      <c r="D28" s="10" t="s">
        <v>63</v>
      </c>
      <c r="E28" s="3">
        <v>8.6</v>
      </c>
      <c r="F28" s="12" t="s">
        <v>9</v>
      </c>
      <c r="G28" s="12">
        <v>92.46</v>
      </c>
      <c r="H28" s="12">
        <v>79.62</v>
      </c>
      <c r="I28" s="12">
        <v>12.84</v>
      </c>
      <c r="J28" s="77">
        <f t="shared" si="0"/>
        <v>98.73</v>
      </c>
      <c r="K28" s="77">
        <f t="shared" si="1"/>
        <v>15.92</v>
      </c>
      <c r="L28" s="76">
        <f t="shared" si="2"/>
        <v>114.65</v>
      </c>
      <c r="M28" s="3">
        <f t="shared" si="3"/>
        <v>849.08</v>
      </c>
      <c r="N28" s="3">
        <f t="shared" si="4"/>
        <v>136.91</v>
      </c>
      <c r="O28" s="3">
        <f t="shared" si="5"/>
        <v>985.99</v>
      </c>
      <c r="R28" s="74"/>
    </row>
    <row r="29" spans="1:28" s="57" customFormat="1" ht="18" customHeight="1" x14ac:dyDescent="0.25">
      <c r="A29" s="7" t="s">
        <v>78</v>
      </c>
      <c r="B29" s="7">
        <v>94231</v>
      </c>
      <c r="C29" s="7"/>
      <c r="D29" s="8" t="s">
        <v>65</v>
      </c>
      <c r="E29" s="9">
        <v>4.5</v>
      </c>
      <c r="F29" s="12" t="s">
        <v>9</v>
      </c>
      <c r="G29" s="12">
        <v>54.82</v>
      </c>
      <c r="H29" s="12">
        <v>48.13</v>
      </c>
      <c r="I29" s="12">
        <v>6.69</v>
      </c>
      <c r="J29" s="77">
        <f t="shared" si="0"/>
        <v>59.68</v>
      </c>
      <c r="K29" s="77">
        <f t="shared" si="1"/>
        <v>8.3000000000000007</v>
      </c>
      <c r="L29" s="76">
        <f t="shared" si="2"/>
        <v>67.98</v>
      </c>
      <c r="M29" s="3">
        <f t="shared" si="3"/>
        <v>268.56</v>
      </c>
      <c r="N29" s="3">
        <f t="shared" si="4"/>
        <v>37.35</v>
      </c>
      <c r="O29" s="3">
        <f t="shared" si="5"/>
        <v>305.91000000000003</v>
      </c>
      <c r="R29" s="74"/>
    </row>
    <row r="30" spans="1:28" s="57" customFormat="1" ht="26.4" x14ac:dyDescent="0.25">
      <c r="A30" s="7" t="s">
        <v>79</v>
      </c>
      <c r="B30" s="7">
        <v>142</v>
      </c>
      <c r="C30" s="7"/>
      <c r="D30" s="8" t="s">
        <v>66</v>
      </c>
      <c r="E30" s="9">
        <f>(70.1+12.8*2+8.6)*0.081</f>
        <v>8.4499999999999993</v>
      </c>
      <c r="F30" s="12" t="s">
        <v>81</v>
      </c>
      <c r="G30" s="12">
        <v>36.21</v>
      </c>
      <c r="H30" s="12">
        <f>G30</f>
        <v>36.21</v>
      </c>
      <c r="I30" s="12">
        <v>0</v>
      </c>
      <c r="J30" s="77">
        <f t="shared" si="0"/>
        <v>44.9</v>
      </c>
      <c r="K30" s="77">
        <f t="shared" si="1"/>
        <v>0</v>
      </c>
      <c r="L30" s="76">
        <f t="shared" si="2"/>
        <v>44.9</v>
      </c>
      <c r="M30" s="3">
        <f t="shared" si="3"/>
        <v>379.41</v>
      </c>
      <c r="N30" s="3">
        <f t="shared" si="4"/>
        <v>0</v>
      </c>
      <c r="O30" s="3">
        <f t="shared" si="5"/>
        <v>379.41</v>
      </c>
      <c r="R30" s="74"/>
    </row>
    <row r="31" spans="1:28" s="57" customFormat="1" ht="18" customHeight="1" x14ac:dyDescent="0.25">
      <c r="A31" s="7" t="s">
        <v>80</v>
      </c>
      <c r="B31" s="7">
        <v>88323</v>
      </c>
      <c r="C31" s="7"/>
      <c r="D31" s="8" t="s">
        <v>67</v>
      </c>
      <c r="E31" s="9">
        <v>6</v>
      </c>
      <c r="F31" s="12" t="s">
        <v>68</v>
      </c>
      <c r="G31" s="12">
        <v>26.43</v>
      </c>
      <c r="H31" s="12">
        <v>0</v>
      </c>
      <c r="I31" s="12">
        <f>G31</f>
        <v>26.43</v>
      </c>
      <c r="J31" s="77">
        <f t="shared" si="0"/>
        <v>0</v>
      </c>
      <c r="K31" s="77">
        <f t="shared" si="1"/>
        <v>32.770000000000003</v>
      </c>
      <c r="L31" s="76">
        <f t="shared" si="2"/>
        <v>32.770000000000003</v>
      </c>
      <c r="M31" s="3">
        <f t="shared" si="3"/>
        <v>0</v>
      </c>
      <c r="N31" s="3">
        <f t="shared" si="4"/>
        <v>196.62</v>
      </c>
      <c r="O31" s="3">
        <f t="shared" si="5"/>
        <v>196.62</v>
      </c>
      <c r="R31" s="74"/>
    </row>
    <row r="32" spans="1:28" x14ac:dyDescent="0.25">
      <c r="A32" s="26"/>
      <c r="B32" s="25"/>
      <c r="C32" s="20"/>
      <c r="D32" s="23" t="s">
        <v>7</v>
      </c>
      <c r="E32" s="15"/>
      <c r="F32" s="19"/>
      <c r="G32" s="19"/>
      <c r="H32" s="19"/>
      <c r="I32" s="19"/>
      <c r="J32" s="78"/>
      <c r="K32" s="78"/>
      <c r="L32" s="15"/>
      <c r="M32" s="16">
        <f>SUM(M21:M31)</f>
        <v>12265.57</v>
      </c>
      <c r="N32" s="16">
        <f>SUM(N21:N31)</f>
        <v>2808.55</v>
      </c>
      <c r="O32" s="16">
        <f>M32+N32</f>
        <v>15074.12</v>
      </c>
      <c r="R32" s="74"/>
    </row>
    <row r="33" spans="1:28" s="79" customFormat="1" x14ac:dyDescent="0.25">
      <c r="A33" s="11"/>
      <c r="B33" s="27"/>
      <c r="C33" s="2"/>
      <c r="D33" s="18"/>
      <c r="E33" s="5"/>
      <c r="F33" s="6"/>
      <c r="G33" s="6"/>
      <c r="H33" s="6"/>
      <c r="I33" s="6"/>
      <c r="J33" s="77"/>
      <c r="K33" s="77"/>
      <c r="L33" s="76"/>
      <c r="M33" s="3"/>
      <c r="N33" s="3"/>
      <c r="O33" s="3"/>
      <c r="P33" s="57"/>
      <c r="Q33" s="57"/>
      <c r="R33" s="74"/>
      <c r="S33" s="57"/>
      <c r="T33" s="57"/>
      <c r="U33" s="57"/>
      <c r="V33" s="57"/>
      <c r="W33" s="57"/>
      <c r="X33" s="57"/>
      <c r="Y33" s="57"/>
      <c r="Z33" s="57"/>
      <c r="AA33" s="57"/>
      <c r="AB33" s="57"/>
    </row>
    <row r="34" spans="1:28" ht="16.95" customHeight="1" x14ac:dyDescent="0.25">
      <c r="A34" s="22">
        <v>3</v>
      </c>
      <c r="B34" s="24"/>
      <c r="C34" s="21"/>
      <c r="D34" s="23" t="s">
        <v>82</v>
      </c>
      <c r="E34" s="15"/>
      <c r="F34" s="19"/>
      <c r="G34" s="19"/>
      <c r="H34" s="19"/>
      <c r="I34" s="19"/>
      <c r="J34" s="78"/>
      <c r="K34" s="78"/>
      <c r="L34" s="15"/>
      <c r="M34" s="15"/>
      <c r="N34" s="15"/>
      <c r="O34" s="15"/>
      <c r="R34" s="74"/>
    </row>
    <row r="35" spans="1:28" ht="16.95" customHeight="1" x14ac:dyDescent="0.25">
      <c r="A35" s="33" t="s">
        <v>19</v>
      </c>
      <c r="B35" s="31"/>
      <c r="C35" s="34"/>
      <c r="D35" s="35" t="s">
        <v>83</v>
      </c>
      <c r="E35" s="3"/>
      <c r="F35" s="12"/>
      <c r="G35" s="12"/>
      <c r="H35" s="12"/>
      <c r="I35" s="12"/>
      <c r="J35" s="77"/>
      <c r="K35" s="77"/>
      <c r="L35" s="76"/>
      <c r="M35" s="3"/>
      <c r="N35" s="3"/>
      <c r="O35" s="3"/>
      <c r="R35" s="74"/>
    </row>
    <row r="36" spans="1:28" s="57" customFormat="1" ht="38.25" customHeight="1" x14ac:dyDescent="0.25">
      <c r="A36" s="7" t="s">
        <v>26</v>
      </c>
      <c r="B36" s="7">
        <v>88489</v>
      </c>
      <c r="C36" s="7"/>
      <c r="D36" s="10" t="s">
        <v>84</v>
      </c>
      <c r="E36" s="3">
        <f>70.1*4.5</f>
        <v>315.45</v>
      </c>
      <c r="F36" s="12" t="s">
        <v>8</v>
      </c>
      <c r="G36" s="12">
        <v>13.65</v>
      </c>
      <c r="H36" s="12">
        <v>9.32</v>
      </c>
      <c r="I36" s="12">
        <v>4.33</v>
      </c>
      <c r="J36" s="77">
        <f t="shared" si="0"/>
        <v>11.56</v>
      </c>
      <c r="K36" s="77">
        <f t="shared" si="1"/>
        <v>5.37</v>
      </c>
      <c r="L36" s="76">
        <f t="shared" si="2"/>
        <v>16.93</v>
      </c>
      <c r="M36" s="3">
        <f t="shared" si="3"/>
        <v>3646.6</v>
      </c>
      <c r="N36" s="3">
        <f t="shared" si="4"/>
        <v>1693.97</v>
      </c>
      <c r="O36" s="3">
        <f t="shared" si="5"/>
        <v>5340.57</v>
      </c>
      <c r="R36" s="74"/>
    </row>
    <row r="37" spans="1:28" ht="16.95" customHeight="1" x14ac:dyDescent="0.25">
      <c r="A37" s="33" t="s">
        <v>102</v>
      </c>
      <c r="B37" s="31"/>
      <c r="C37" s="34"/>
      <c r="D37" s="35" t="s">
        <v>101</v>
      </c>
      <c r="E37" s="3"/>
      <c r="F37" s="12"/>
      <c r="G37" s="12"/>
      <c r="H37" s="12"/>
      <c r="I37" s="12"/>
      <c r="J37" s="77"/>
      <c r="K37" s="77"/>
      <c r="L37" s="76"/>
      <c r="M37" s="3"/>
      <c r="N37" s="3"/>
      <c r="O37" s="3"/>
      <c r="R37" s="74"/>
    </row>
    <row r="38" spans="1:28" s="57" customFormat="1" ht="16.95" customHeight="1" x14ac:dyDescent="0.25">
      <c r="A38" s="7" t="s">
        <v>103</v>
      </c>
      <c r="B38" s="7" t="s">
        <v>87</v>
      </c>
      <c r="C38" s="7"/>
      <c r="D38" s="10" t="s">
        <v>86</v>
      </c>
      <c r="E38" s="3">
        <v>125</v>
      </c>
      <c r="F38" s="12" t="s">
        <v>8</v>
      </c>
      <c r="G38" s="12">
        <v>35.17</v>
      </c>
      <c r="H38" s="12">
        <f>G38*0.8</f>
        <v>28.14</v>
      </c>
      <c r="I38" s="12">
        <f>G38*0.2</f>
        <v>7.03</v>
      </c>
      <c r="J38" s="77">
        <f t="shared" si="0"/>
        <v>34.89</v>
      </c>
      <c r="K38" s="77">
        <f t="shared" si="1"/>
        <v>8.7200000000000006</v>
      </c>
      <c r="L38" s="76">
        <f t="shared" si="2"/>
        <v>43.61</v>
      </c>
      <c r="M38" s="3">
        <f t="shared" si="3"/>
        <v>4361.25</v>
      </c>
      <c r="N38" s="3">
        <f t="shared" si="4"/>
        <v>1090</v>
      </c>
      <c r="O38" s="3">
        <f t="shared" si="5"/>
        <v>5451.25</v>
      </c>
      <c r="R38" s="74"/>
    </row>
    <row r="39" spans="1:28" s="57" customFormat="1" ht="16.95" customHeight="1" x14ac:dyDescent="0.25">
      <c r="A39" s="7" t="s">
        <v>104</v>
      </c>
      <c r="B39" s="7" t="s">
        <v>100</v>
      </c>
      <c r="C39" s="7"/>
      <c r="D39" s="10" t="s">
        <v>97</v>
      </c>
      <c r="E39" s="3">
        <v>173.78</v>
      </c>
      <c r="F39" s="12" t="s">
        <v>8</v>
      </c>
      <c r="G39" s="12">
        <v>27.16</v>
      </c>
      <c r="H39" s="12">
        <f>G39*0.8</f>
        <v>21.73</v>
      </c>
      <c r="I39" s="12">
        <f>G39*0.2</f>
        <v>5.43</v>
      </c>
      <c r="J39" s="77">
        <f t="shared" si="0"/>
        <v>26.95</v>
      </c>
      <c r="K39" s="77">
        <f t="shared" si="1"/>
        <v>6.73</v>
      </c>
      <c r="L39" s="76">
        <f t="shared" si="2"/>
        <v>33.68</v>
      </c>
      <c r="M39" s="3">
        <f t="shared" si="3"/>
        <v>4683.37</v>
      </c>
      <c r="N39" s="3">
        <f t="shared" si="4"/>
        <v>1169.54</v>
      </c>
      <c r="O39" s="3">
        <f t="shared" si="5"/>
        <v>5852.91</v>
      </c>
      <c r="R39" s="74"/>
    </row>
    <row r="40" spans="1:28" s="57" customFormat="1" ht="16.95" customHeight="1" x14ac:dyDescent="0.25">
      <c r="A40" s="141" t="s">
        <v>105</v>
      </c>
      <c r="B40" s="141">
        <v>96121</v>
      </c>
      <c r="C40" s="141"/>
      <c r="D40" s="142" t="s">
        <v>85</v>
      </c>
      <c r="E40" s="143">
        <f>3+3+2.2</f>
        <v>8.1999999999999993</v>
      </c>
      <c r="F40" s="144" t="s">
        <v>9</v>
      </c>
      <c r="G40" s="144">
        <v>14.89</v>
      </c>
      <c r="H40" s="144">
        <v>9.1</v>
      </c>
      <c r="I40" s="144">
        <v>5.79</v>
      </c>
      <c r="J40" s="145">
        <f t="shared" si="0"/>
        <v>11.28</v>
      </c>
      <c r="K40" s="145">
        <f t="shared" si="1"/>
        <v>7.18</v>
      </c>
      <c r="L40" s="146">
        <f t="shared" si="2"/>
        <v>18.46</v>
      </c>
      <c r="M40" s="143">
        <f t="shared" si="3"/>
        <v>92.5</v>
      </c>
      <c r="N40" s="143">
        <f t="shared" si="4"/>
        <v>58.88</v>
      </c>
      <c r="O40" s="143">
        <f t="shared" si="5"/>
        <v>151.38</v>
      </c>
      <c r="R40" s="74"/>
    </row>
    <row r="41" spans="1:28" x14ac:dyDescent="0.25">
      <c r="A41" s="20"/>
      <c r="B41" s="24"/>
      <c r="C41" s="20"/>
      <c r="D41" s="23" t="s">
        <v>7</v>
      </c>
      <c r="E41" s="15"/>
      <c r="F41" s="19"/>
      <c r="G41" s="19"/>
      <c r="H41" s="19"/>
      <c r="I41" s="19"/>
      <c r="J41" s="78"/>
      <c r="K41" s="78"/>
      <c r="L41" s="15"/>
      <c r="M41" s="15">
        <f>SUM(M35:M40)</f>
        <v>12783.72</v>
      </c>
      <c r="N41" s="15">
        <f>SUM(N35:N40)</f>
        <v>4012.39</v>
      </c>
      <c r="O41" s="15">
        <f>M41+N41</f>
        <v>16796.11</v>
      </c>
      <c r="R41" s="74"/>
    </row>
    <row r="42" spans="1:28" s="57" customFormat="1" x14ac:dyDescent="0.25">
      <c r="A42" s="131"/>
      <c r="B42" s="132"/>
      <c r="C42" s="131"/>
      <c r="D42" s="133"/>
      <c r="E42" s="134"/>
      <c r="F42" s="135"/>
      <c r="G42" s="135"/>
      <c r="H42" s="135"/>
      <c r="I42" s="135"/>
      <c r="J42" s="136"/>
      <c r="K42" s="136"/>
      <c r="L42" s="137"/>
      <c r="M42" s="134"/>
      <c r="N42" s="134"/>
      <c r="O42" s="134"/>
      <c r="R42" s="74"/>
    </row>
    <row r="43" spans="1:28" s="57" customFormat="1" x14ac:dyDescent="0.25">
      <c r="A43" s="138"/>
      <c r="B43" s="139"/>
      <c r="C43" s="131"/>
      <c r="D43" s="133"/>
      <c r="E43" s="134"/>
      <c r="F43" s="135"/>
      <c r="G43" s="135"/>
      <c r="H43" s="135"/>
      <c r="I43" s="135"/>
      <c r="J43" s="134"/>
      <c r="K43" s="134"/>
      <c r="L43" s="134"/>
      <c r="M43" s="140"/>
      <c r="N43" s="140"/>
      <c r="O43" s="140"/>
      <c r="R43" s="74"/>
    </row>
    <row r="44" spans="1:28" ht="34.5" customHeight="1" x14ac:dyDescent="0.25">
      <c r="A44" s="20"/>
      <c r="B44" s="85"/>
      <c r="C44" s="85"/>
      <c r="D44" s="86" t="s">
        <v>17</v>
      </c>
      <c r="E44" s="87"/>
      <c r="F44" s="88"/>
      <c r="G44" s="88"/>
      <c r="H44" s="88"/>
      <c r="I44" s="88"/>
      <c r="J44" s="87"/>
      <c r="K44" s="87"/>
      <c r="L44" s="87"/>
      <c r="M44" s="89">
        <f>SUM(M18,M32,M41)</f>
        <v>27258.39</v>
      </c>
      <c r="N44" s="89">
        <f>SUM(N18,N32,N41)</f>
        <v>8543.65</v>
      </c>
      <c r="O44" s="89">
        <f>SUM(O18,O32,O41)</f>
        <v>35802.04</v>
      </c>
    </row>
    <row r="46" spans="1:28" ht="150.75" hidden="1" customHeight="1" x14ac:dyDescent="0.25"/>
    <row r="47" spans="1:28" ht="15.75" customHeight="1" x14ac:dyDescent="0.25">
      <c r="A47" s="113" t="s">
        <v>28</v>
      </c>
      <c r="B47" s="113"/>
      <c r="C47" s="113"/>
      <c r="D47" s="113"/>
    </row>
    <row r="48" spans="1:28" ht="15" x14ac:dyDescent="0.25">
      <c r="A48" s="113" t="s">
        <v>70</v>
      </c>
      <c r="B48" s="113"/>
      <c r="C48" s="113"/>
      <c r="D48" s="113"/>
      <c r="L48" s="53"/>
      <c r="M48" s="130"/>
      <c r="N48" s="130"/>
      <c r="O48" s="98" t="s">
        <v>75</v>
      </c>
    </row>
    <row r="49" spans="1:15" ht="15" x14ac:dyDescent="0.25">
      <c r="A49" s="90"/>
      <c r="B49" s="90"/>
      <c r="C49" s="90"/>
      <c r="D49" s="90"/>
      <c r="M49" s="91"/>
      <c r="N49" s="91"/>
      <c r="O49" s="91"/>
    </row>
    <row r="50" spans="1:15" ht="15" x14ac:dyDescent="0.25">
      <c r="A50" s="90"/>
      <c r="B50" s="90"/>
      <c r="C50" s="90"/>
      <c r="D50" s="90"/>
      <c r="M50" s="91"/>
      <c r="N50" s="91"/>
      <c r="O50" s="91"/>
    </row>
    <row r="51" spans="1:15" ht="15" x14ac:dyDescent="0.25">
      <c r="A51" s="90"/>
      <c r="B51" s="90"/>
      <c r="C51" s="90"/>
      <c r="D51" s="90"/>
      <c r="M51" s="91"/>
      <c r="N51" s="91"/>
      <c r="O51" s="91"/>
    </row>
    <row r="53" spans="1:15" hidden="1" x14ac:dyDescent="0.25">
      <c r="A53" s="92"/>
      <c r="B53" s="92"/>
      <c r="C53" s="92"/>
      <c r="D53" s="92"/>
    </row>
    <row r="54" spans="1:15" ht="15.6" x14ac:dyDescent="0.25">
      <c r="A54" s="114"/>
      <c r="B54" s="114"/>
      <c r="C54" s="114"/>
      <c r="D54" s="114"/>
    </row>
    <row r="55" spans="1:15" ht="15.6" x14ac:dyDescent="0.25">
      <c r="D55" s="105"/>
      <c r="E55" s="105"/>
      <c r="F55" s="105"/>
      <c r="G55" s="105"/>
      <c r="H55" s="105"/>
      <c r="I55" s="105"/>
      <c r="J55" s="105"/>
      <c r="K55" s="111"/>
      <c r="L55" s="111"/>
      <c r="M55" s="111"/>
      <c r="N55" s="111"/>
    </row>
    <row r="56" spans="1:15" ht="15.6" x14ac:dyDescent="0.25">
      <c r="D56" s="56" t="s">
        <v>20</v>
      </c>
      <c r="E56" s="93"/>
      <c r="F56" s="93"/>
      <c r="G56" s="93"/>
      <c r="H56" s="93"/>
      <c r="I56" s="93"/>
      <c r="J56" s="93"/>
      <c r="K56" s="105" t="s">
        <v>29</v>
      </c>
      <c r="L56" s="105"/>
      <c r="M56" s="105"/>
      <c r="N56" s="105"/>
    </row>
    <row r="57" spans="1:15" ht="15" hidden="1" x14ac:dyDescent="0.25">
      <c r="D57" s="106" t="s">
        <v>14</v>
      </c>
      <c r="E57" s="106"/>
      <c r="F57" s="106"/>
      <c r="G57" s="106"/>
      <c r="H57" s="106"/>
      <c r="I57" s="106"/>
      <c r="J57" s="106"/>
      <c r="K57" s="107" t="s">
        <v>12</v>
      </c>
      <c r="L57" s="107"/>
      <c r="M57" s="107"/>
      <c r="N57" s="107"/>
    </row>
    <row r="58" spans="1:15" ht="15" x14ac:dyDescent="0.25">
      <c r="D58" s="36" t="s">
        <v>21</v>
      </c>
      <c r="E58" s="94"/>
      <c r="F58" s="94"/>
      <c r="G58" s="94"/>
      <c r="H58" s="94"/>
      <c r="I58" s="94"/>
      <c r="J58" s="95"/>
      <c r="K58" s="106" t="s">
        <v>12</v>
      </c>
      <c r="L58" s="106"/>
      <c r="M58" s="106"/>
      <c r="N58" s="106"/>
    </row>
    <row r="59" spans="1:15" ht="13.8" x14ac:dyDescent="0.25">
      <c r="D59" s="95"/>
      <c r="E59" s="95"/>
      <c r="F59" s="95"/>
      <c r="G59" s="95"/>
      <c r="H59" s="95"/>
      <c r="I59" s="95"/>
      <c r="J59" s="95"/>
      <c r="K59" s="96"/>
      <c r="L59" s="96"/>
      <c r="M59" s="96"/>
      <c r="N59" s="96"/>
    </row>
    <row r="60" spans="1:15" ht="13.8" x14ac:dyDescent="0.25">
      <c r="D60" s="104"/>
      <c r="E60" s="104"/>
      <c r="F60" s="104"/>
      <c r="G60" s="104"/>
      <c r="H60" s="104"/>
      <c r="I60" s="104"/>
      <c r="J60" s="104"/>
    </row>
    <row r="63" spans="1:15" x14ac:dyDescent="0.25">
      <c r="J63" s="53"/>
    </row>
  </sheetData>
  <mergeCells count="14">
    <mergeCell ref="A1:O1"/>
    <mergeCell ref="M8:N8"/>
    <mergeCell ref="K55:N55"/>
    <mergeCell ref="D55:J55"/>
    <mergeCell ref="J8:L8"/>
    <mergeCell ref="A47:D47"/>
    <mergeCell ref="A48:D48"/>
    <mergeCell ref="A54:D54"/>
    <mergeCell ref="G8:I8"/>
    <mergeCell ref="D60:J60"/>
    <mergeCell ref="K56:N56"/>
    <mergeCell ref="D57:J57"/>
    <mergeCell ref="K57:N57"/>
    <mergeCell ref="K58:N58"/>
  </mergeCells>
  <phoneticPr fontId="5" type="noConversion"/>
  <printOptions horizontalCentered="1" verticalCentered="1"/>
  <pageMargins left="0.39370078740157483" right="0.39370078740157483" top="0.98425196850393704" bottom="0.59055118110236227" header="0.51181102362204722" footer="0.51181102362204722"/>
  <pageSetup paperSize="9" scale="72" fitToHeight="0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M8" sqref="M8"/>
    </sheetView>
  </sheetViews>
  <sheetFormatPr defaultRowHeight="13.2" x14ac:dyDescent="0.25"/>
  <sheetData/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"/>
  <sheetViews>
    <sheetView workbookViewId="0">
      <selection activeCell="G25" sqref="A1:G25"/>
    </sheetView>
  </sheetViews>
  <sheetFormatPr defaultRowHeight="15" x14ac:dyDescent="0.25"/>
  <cols>
    <col min="1" max="1" width="9" style="42" bestFit="1" customWidth="1"/>
    <col min="2" max="2" width="45.77734375" style="42" customWidth="1"/>
    <col min="3" max="3" width="10.88671875" style="42" bestFit="1" customWidth="1"/>
    <col min="4" max="6" width="12.109375" style="42" bestFit="1" customWidth="1"/>
    <col min="7" max="7" width="19.33203125" style="42" customWidth="1"/>
    <col min="8" max="16384" width="8.88671875" style="42"/>
  </cols>
  <sheetData>
    <row r="1" spans="1:25" ht="18" customHeight="1" x14ac:dyDescent="0.3">
      <c r="A1" s="105" t="s">
        <v>31</v>
      </c>
      <c r="B1" s="105"/>
      <c r="C1" s="105"/>
      <c r="D1" s="105"/>
      <c r="E1" s="105"/>
      <c r="F1" s="105"/>
      <c r="G1" s="105"/>
      <c r="H1" s="45"/>
      <c r="I1" s="45"/>
      <c r="J1" s="45"/>
      <c r="K1" s="45"/>
      <c r="L1" s="45"/>
      <c r="M1" s="45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6.5" customHeight="1" x14ac:dyDescent="0.25">
      <c r="E2" s="43"/>
      <c r="F2" s="37"/>
      <c r="G2" s="37"/>
      <c r="H2" s="43"/>
      <c r="I2" s="43"/>
      <c r="J2" s="43"/>
      <c r="K2" s="43"/>
      <c r="L2" s="43"/>
      <c r="M2" s="43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</row>
    <row r="3" spans="1:25" ht="15.6" x14ac:dyDescent="0.3">
      <c r="A3" s="44" t="s">
        <v>106</v>
      </c>
      <c r="D3" s="44"/>
      <c r="E3" s="43"/>
      <c r="F3" s="37"/>
      <c r="G3" s="37"/>
      <c r="H3" s="43"/>
      <c r="I3" s="43"/>
      <c r="J3" s="43"/>
      <c r="K3" s="43"/>
      <c r="L3" s="43"/>
      <c r="M3" s="43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</row>
    <row r="4" spans="1:25" ht="15.6" x14ac:dyDescent="0.3">
      <c r="D4" s="44"/>
      <c r="E4" s="43"/>
      <c r="F4" s="37"/>
      <c r="G4" s="37"/>
      <c r="H4" s="43"/>
      <c r="I4" s="43"/>
      <c r="J4" s="43"/>
      <c r="K4" s="43"/>
      <c r="L4" s="43"/>
      <c r="M4" s="43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spans="1:25" ht="15.6" x14ac:dyDescent="0.3">
      <c r="A5" s="42" t="s">
        <v>16</v>
      </c>
      <c r="B5" s="42" t="s">
        <v>107</v>
      </c>
      <c r="D5" s="44"/>
      <c r="E5" s="43"/>
      <c r="F5" s="37"/>
      <c r="G5" s="37"/>
      <c r="H5" s="43"/>
      <c r="I5" s="43"/>
      <c r="J5" s="43"/>
      <c r="K5" s="43"/>
      <c r="L5" s="43"/>
      <c r="M5" s="43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6.95" customHeight="1" x14ac:dyDescent="0.3">
      <c r="D6" s="44"/>
      <c r="E6" s="43"/>
      <c r="F6" s="37"/>
      <c r="G6" s="37"/>
      <c r="H6" s="43"/>
      <c r="I6" s="43"/>
      <c r="J6" s="43"/>
      <c r="K6" s="43"/>
      <c r="L6" s="43"/>
      <c r="M6" s="43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</row>
    <row r="7" spans="1:25" ht="15.6" x14ac:dyDescent="0.3">
      <c r="D7" s="44"/>
      <c r="E7" s="43"/>
      <c r="F7" s="37"/>
      <c r="G7" s="37"/>
      <c r="H7" s="43"/>
      <c r="I7" s="43"/>
      <c r="J7" s="43"/>
      <c r="K7" s="43"/>
      <c r="L7" s="43"/>
      <c r="M7" s="43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s="47" customFormat="1" ht="19.05" customHeight="1" x14ac:dyDescent="0.25">
      <c r="A8" s="51" t="s">
        <v>32</v>
      </c>
      <c r="B8" s="51" t="s">
        <v>33</v>
      </c>
      <c r="C8" s="120" t="s">
        <v>34</v>
      </c>
      <c r="D8" s="120"/>
      <c r="E8" s="120"/>
      <c r="F8" s="120"/>
      <c r="G8" s="51"/>
    </row>
    <row r="9" spans="1:25" s="53" customFormat="1" ht="19.05" customHeight="1" x14ac:dyDescent="0.25">
      <c r="A9" s="52"/>
      <c r="B9" s="51"/>
      <c r="C9" s="51" t="s">
        <v>35</v>
      </c>
      <c r="D9" s="51" t="s">
        <v>36</v>
      </c>
      <c r="E9" s="51" t="s">
        <v>37</v>
      </c>
      <c r="F9" s="51" t="s">
        <v>38</v>
      </c>
      <c r="G9" s="51" t="s">
        <v>39</v>
      </c>
      <c r="H9" s="47"/>
    </row>
    <row r="10" spans="1:25" s="53" customFormat="1" ht="19.05" customHeight="1" x14ac:dyDescent="0.25">
      <c r="A10" s="52">
        <v>1</v>
      </c>
      <c r="B10" s="52" t="str">
        <f>Orçamento!D10</f>
        <v>SERVIÇOS PRELIMINARES - REMOÇÕES</v>
      </c>
      <c r="C10" s="54">
        <f>1*G10</f>
        <v>3931.81</v>
      </c>
      <c r="D10" s="52"/>
      <c r="E10" s="52"/>
      <c r="F10" s="52"/>
      <c r="G10" s="54">
        <f>Orçamento!O18</f>
        <v>3931.81</v>
      </c>
    </row>
    <row r="11" spans="1:25" s="53" customFormat="1" ht="19.05" customHeight="1" x14ac:dyDescent="0.25">
      <c r="A11" s="52">
        <v>2</v>
      </c>
      <c r="B11" s="52" t="str">
        <f>Orçamento!D20</f>
        <v>COBERTURA</v>
      </c>
      <c r="C11" s="54">
        <f t="shared" ref="C11:C12" si="0">1*G11</f>
        <v>15074.12</v>
      </c>
      <c r="D11" s="52"/>
      <c r="E11" s="52"/>
      <c r="F11" s="52"/>
      <c r="G11" s="54">
        <f>Orçamento!O32</f>
        <v>15074.12</v>
      </c>
    </row>
    <row r="12" spans="1:25" s="53" customFormat="1" ht="19.05" customHeight="1" x14ac:dyDescent="0.25">
      <c r="A12" s="52">
        <v>3</v>
      </c>
      <c r="B12" s="52" t="str">
        <f>Orçamento!D34</f>
        <v xml:space="preserve">PINTURA </v>
      </c>
      <c r="D12" s="54">
        <f>1*G12</f>
        <v>16796.11</v>
      </c>
      <c r="E12" s="52"/>
      <c r="F12" s="52"/>
      <c r="G12" s="54">
        <f>Orçamento!O41</f>
        <v>16796.11</v>
      </c>
    </row>
    <row r="13" spans="1:25" s="53" customFormat="1" ht="19.05" customHeight="1" x14ac:dyDescent="0.25">
      <c r="A13" s="52"/>
      <c r="B13" s="52"/>
      <c r="C13" s="54"/>
      <c r="D13" s="52"/>
      <c r="E13" s="52"/>
      <c r="F13" s="52"/>
      <c r="G13" s="54"/>
    </row>
    <row r="14" spans="1:25" s="53" customFormat="1" ht="19.05" customHeight="1" x14ac:dyDescent="0.25">
      <c r="A14" s="23" t="s">
        <v>40</v>
      </c>
      <c r="B14" s="23"/>
      <c r="C14" s="55">
        <f>SUM(C10:C12)</f>
        <v>19005.93</v>
      </c>
      <c r="D14" s="55">
        <f>D12</f>
        <v>16796.11</v>
      </c>
      <c r="E14" s="55">
        <f>SUM(E10:E13)</f>
        <v>0</v>
      </c>
      <c r="F14" s="55">
        <f>SUM(F10:F13)</f>
        <v>0</v>
      </c>
      <c r="G14" s="55">
        <f>SUM(G10:G12)</f>
        <v>35802.04</v>
      </c>
    </row>
    <row r="15" spans="1:25" s="53" customFormat="1" ht="19.05" customHeight="1" x14ac:dyDescent="0.25">
      <c r="A15" s="23" t="s">
        <v>39</v>
      </c>
      <c r="B15" s="23"/>
      <c r="C15" s="55">
        <f>C14</f>
        <v>19005.93</v>
      </c>
      <c r="D15" s="55">
        <f>C15+D14</f>
        <v>35802.04</v>
      </c>
      <c r="E15" s="55">
        <f>D15+E14</f>
        <v>35802.04</v>
      </c>
      <c r="F15" s="55">
        <f>E15+F14</f>
        <v>35802.04</v>
      </c>
      <c r="G15" s="55">
        <f>G14</f>
        <v>35802.04</v>
      </c>
    </row>
    <row r="16" spans="1:25" s="1" customFormat="1" ht="13.2" x14ac:dyDescent="0.25">
      <c r="A16" s="49"/>
      <c r="B16" s="49"/>
      <c r="C16" s="50"/>
      <c r="D16" s="50"/>
      <c r="E16" s="50"/>
      <c r="F16" s="50"/>
      <c r="G16" s="50"/>
    </row>
    <row r="17" spans="2:7" s="1" customFormat="1" ht="13.2" x14ac:dyDescent="0.25"/>
    <row r="18" spans="2:7" s="1" customFormat="1" ht="13.2" x14ac:dyDescent="0.25">
      <c r="G18" s="48" t="s">
        <v>75</v>
      </c>
    </row>
    <row r="19" spans="2:7" s="1" customFormat="1" ht="13.2" x14ac:dyDescent="0.25"/>
    <row r="20" spans="2:7" s="1" customFormat="1" ht="13.2" x14ac:dyDescent="0.25"/>
    <row r="21" spans="2:7" s="1" customFormat="1" ht="13.2" x14ac:dyDescent="0.25"/>
    <row r="22" spans="2:7" s="1" customFormat="1" ht="13.2" x14ac:dyDescent="0.25"/>
    <row r="23" spans="2:7" s="1" customFormat="1" ht="13.2" x14ac:dyDescent="0.25"/>
    <row r="24" spans="2:7" s="1" customFormat="1" ht="13.2" x14ac:dyDescent="0.25">
      <c r="B24" s="46" t="s">
        <v>20</v>
      </c>
      <c r="C24" s="39"/>
      <c r="D24" s="39"/>
      <c r="E24" s="118" t="s">
        <v>29</v>
      </c>
      <c r="F24" s="118"/>
      <c r="G24" s="39"/>
    </row>
    <row r="25" spans="2:7" s="1" customFormat="1" ht="13.2" x14ac:dyDescent="0.25">
      <c r="B25" s="46" t="s">
        <v>21</v>
      </c>
      <c r="C25" s="39"/>
      <c r="D25" s="39"/>
      <c r="E25" s="119" t="s">
        <v>41</v>
      </c>
      <c r="F25" s="119"/>
      <c r="G25" s="39"/>
    </row>
    <row r="26" spans="2:7" s="1" customFormat="1" ht="13.2" x14ac:dyDescent="0.25"/>
  </sheetData>
  <mergeCells count="4">
    <mergeCell ref="E24:F24"/>
    <mergeCell ref="E25:F25"/>
    <mergeCell ref="C8:F8"/>
    <mergeCell ref="A1:G1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46"/>
  <sheetViews>
    <sheetView workbookViewId="0">
      <selection activeCell="B7" sqref="B7"/>
    </sheetView>
  </sheetViews>
  <sheetFormatPr defaultRowHeight="13.2" x14ac:dyDescent="0.25"/>
  <cols>
    <col min="3" max="3" width="37.21875" customWidth="1"/>
    <col min="7" max="7" width="10.109375" customWidth="1"/>
  </cols>
  <sheetData>
    <row r="4" spans="1:7" ht="16.95" customHeight="1" x14ac:dyDescent="0.25">
      <c r="A4" s="120" t="s">
        <v>96</v>
      </c>
      <c r="B4" s="120"/>
      <c r="C4" s="120"/>
      <c r="D4" s="120"/>
      <c r="E4" s="120"/>
      <c r="F4" s="120"/>
      <c r="G4" s="120"/>
    </row>
    <row r="5" spans="1:7" ht="16.95" customHeight="1" x14ac:dyDescent="0.25">
      <c r="A5" s="124" t="s">
        <v>0</v>
      </c>
      <c r="B5" s="124" t="s">
        <v>10</v>
      </c>
      <c r="C5" s="124" t="s">
        <v>1</v>
      </c>
      <c r="D5" s="124" t="s">
        <v>88</v>
      </c>
      <c r="E5" s="124" t="s">
        <v>81</v>
      </c>
      <c r="F5" s="124" t="s">
        <v>89</v>
      </c>
      <c r="G5" s="124" t="s">
        <v>90</v>
      </c>
    </row>
    <row r="6" spans="1:7" ht="16.95" customHeight="1" x14ac:dyDescent="0.25">
      <c r="A6" s="125" t="s">
        <v>13</v>
      </c>
      <c r="B6" s="126">
        <v>7304</v>
      </c>
      <c r="C6" s="126" t="s">
        <v>94</v>
      </c>
      <c r="D6" s="126">
        <v>0.22850000000000001</v>
      </c>
      <c r="E6" s="126" t="s">
        <v>91</v>
      </c>
      <c r="F6" s="126">
        <v>80.17</v>
      </c>
      <c r="G6" s="127">
        <f>D6*F6</f>
        <v>18.32</v>
      </c>
    </row>
    <row r="7" spans="1:7" ht="16.95" customHeight="1" x14ac:dyDescent="0.25">
      <c r="A7" s="125" t="s">
        <v>47</v>
      </c>
      <c r="B7" s="126">
        <v>88312</v>
      </c>
      <c r="C7" s="126" t="s">
        <v>92</v>
      </c>
      <c r="D7" s="126">
        <v>0.16309999999999999</v>
      </c>
      <c r="E7" s="126" t="s">
        <v>68</v>
      </c>
      <c r="F7" s="126">
        <v>28.55</v>
      </c>
      <c r="G7" s="127">
        <f t="shared" ref="G7:G8" si="0">D7*F7</f>
        <v>4.66</v>
      </c>
    </row>
    <row r="8" spans="1:7" ht="16.95" customHeight="1" x14ac:dyDescent="0.25">
      <c r="A8" s="125" t="s">
        <v>48</v>
      </c>
      <c r="B8" s="126">
        <v>99316</v>
      </c>
      <c r="C8" s="126" t="s">
        <v>93</v>
      </c>
      <c r="D8" s="126">
        <v>0.54400000000000004</v>
      </c>
      <c r="E8" s="126" t="s">
        <v>68</v>
      </c>
      <c r="F8" s="126">
        <v>22.4</v>
      </c>
      <c r="G8" s="127">
        <f t="shared" si="0"/>
        <v>12.19</v>
      </c>
    </row>
    <row r="9" spans="1:7" ht="16.95" customHeight="1" x14ac:dyDescent="0.25">
      <c r="A9" s="121"/>
      <c r="B9" s="121"/>
      <c r="C9" s="121"/>
      <c r="D9" s="121"/>
      <c r="E9" s="121"/>
      <c r="F9" s="121"/>
      <c r="G9" s="121"/>
    </row>
    <row r="10" spans="1:7" ht="16.95" customHeight="1" x14ac:dyDescent="0.25"/>
    <row r="11" spans="1:7" ht="16.95" customHeight="1" x14ac:dyDescent="0.25">
      <c r="C11" s="122" t="s">
        <v>95</v>
      </c>
      <c r="D11" s="122"/>
      <c r="E11" s="122"/>
      <c r="F11" s="122"/>
      <c r="G11" s="123">
        <f>SUM(G6:G8)</f>
        <v>35.17</v>
      </c>
    </row>
    <row r="12" spans="1:7" ht="16.95" customHeight="1" x14ac:dyDescent="0.25">
      <c r="C12" s="128"/>
      <c r="D12" s="128"/>
      <c r="E12" s="128"/>
      <c r="F12" s="128"/>
      <c r="G12" s="129"/>
    </row>
    <row r="13" spans="1:7" ht="16.95" customHeight="1" x14ac:dyDescent="0.25">
      <c r="A13" s="120" t="s">
        <v>98</v>
      </c>
      <c r="B13" s="120"/>
      <c r="C13" s="120"/>
      <c r="D13" s="120"/>
      <c r="E13" s="120"/>
      <c r="F13" s="120"/>
      <c r="G13" s="120"/>
    </row>
    <row r="14" spans="1:7" ht="16.95" customHeight="1" x14ac:dyDescent="0.25">
      <c r="A14" s="124" t="s">
        <v>0</v>
      </c>
      <c r="B14" s="124" t="s">
        <v>10</v>
      </c>
      <c r="C14" s="124" t="s">
        <v>1</v>
      </c>
      <c r="D14" s="124" t="s">
        <v>88</v>
      </c>
      <c r="E14" s="124" t="s">
        <v>81</v>
      </c>
      <c r="F14" s="124" t="s">
        <v>89</v>
      </c>
      <c r="G14" s="124" t="s">
        <v>90</v>
      </c>
    </row>
    <row r="15" spans="1:7" ht="16.95" customHeight="1" x14ac:dyDescent="0.25">
      <c r="A15" s="125" t="s">
        <v>13</v>
      </c>
      <c r="B15" s="126">
        <v>7304</v>
      </c>
      <c r="C15" s="126" t="s">
        <v>94</v>
      </c>
      <c r="D15" s="126">
        <v>0.23669999999999999</v>
      </c>
      <c r="E15" s="126" t="s">
        <v>91</v>
      </c>
      <c r="F15" s="126">
        <v>80.17</v>
      </c>
      <c r="G15" s="127">
        <f>D15*F15</f>
        <v>18.98</v>
      </c>
    </row>
    <row r="16" spans="1:7" ht="16.95" customHeight="1" x14ac:dyDescent="0.25">
      <c r="A16" s="125" t="s">
        <v>47</v>
      </c>
      <c r="B16" s="126">
        <v>88310</v>
      </c>
      <c r="C16" s="125" t="s">
        <v>99</v>
      </c>
      <c r="D16" s="126">
        <v>0.22700000000000001</v>
      </c>
      <c r="E16" s="126" t="s">
        <v>68</v>
      </c>
      <c r="F16" s="126">
        <v>28.55</v>
      </c>
      <c r="G16" s="127">
        <f t="shared" ref="G16:G17" si="1">D16*F16</f>
        <v>6.48</v>
      </c>
    </row>
    <row r="17" spans="1:7" ht="16.95" customHeight="1" x14ac:dyDescent="0.25">
      <c r="A17" s="125" t="s">
        <v>48</v>
      </c>
      <c r="B17" s="126">
        <v>99316</v>
      </c>
      <c r="C17" s="126" t="s">
        <v>93</v>
      </c>
      <c r="D17" s="126">
        <v>7.5700000000000003E-2</v>
      </c>
      <c r="E17" s="126" t="s">
        <v>68</v>
      </c>
      <c r="F17" s="126">
        <v>22.4</v>
      </c>
      <c r="G17" s="127">
        <f t="shared" si="1"/>
        <v>1.7</v>
      </c>
    </row>
    <row r="18" spans="1:7" ht="16.95" customHeight="1" x14ac:dyDescent="0.25">
      <c r="A18" s="121"/>
      <c r="B18" s="121"/>
      <c r="C18" s="121"/>
      <c r="D18" s="121"/>
      <c r="E18" s="121"/>
      <c r="F18" s="121"/>
      <c r="G18" s="121"/>
    </row>
    <row r="19" spans="1:7" ht="16.95" customHeight="1" x14ac:dyDescent="0.25"/>
    <row r="20" spans="1:7" ht="16.95" customHeight="1" x14ac:dyDescent="0.25">
      <c r="C20" s="122" t="s">
        <v>95</v>
      </c>
      <c r="D20" s="122"/>
      <c r="E20" s="122"/>
      <c r="F20" s="122"/>
      <c r="G20" s="123">
        <f>SUM(G15:G17)</f>
        <v>27.16</v>
      </c>
    </row>
    <row r="21" spans="1:7" ht="16.95" customHeight="1" x14ac:dyDescent="0.25">
      <c r="C21" s="128"/>
      <c r="D21" s="128"/>
      <c r="E21" s="128"/>
      <c r="F21" s="128"/>
      <c r="G21" s="129"/>
    </row>
    <row r="22" spans="1:7" ht="16.95" customHeight="1" x14ac:dyDescent="0.25">
      <c r="C22" s="128"/>
      <c r="D22" s="128"/>
      <c r="E22" s="128"/>
      <c r="F22" s="128"/>
      <c r="G22" s="129"/>
    </row>
    <row r="23" spans="1:7" ht="16.95" customHeight="1" x14ac:dyDescent="0.25">
      <c r="C23" s="128"/>
      <c r="D23" s="128"/>
      <c r="E23" s="128"/>
      <c r="F23" s="128"/>
      <c r="G23" s="129"/>
    </row>
    <row r="24" spans="1:7" x14ac:dyDescent="0.25">
      <c r="F24">
        <v>6</v>
      </c>
    </row>
    <row r="25" spans="1:7" x14ac:dyDescent="0.25">
      <c r="F25">
        <v>4.7</v>
      </c>
    </row>
    <row r="26" spans="1:7" x14ac:dyDescent="0.25">
      <c r="F26">
        <v>2.88</v>
      </c>
    </row>
    <row r="27" spans="1:7" x14ac:dyDescent="0.25">
      <c r="F27">
        <v>5.6</v>
      </c>
    </row>
    <row r="28" spans="1:7" x14ac:dyDescent="0.25">
      <c r="D28">
        <v>10</v>
      </c>
      <c r="F28">
        <v>11.4</v>
      </c>
    </row>
    <row r="29" spans="1:7" x14ac:dyDescent="0.25">
      <c r="D29">
        <v>8.6999999999999993</v>
      </c>
      <c r="F29">
        <v>6.84</v>
      </c>
    </row>
    <row r="30" spans="1:7" x14ac:dyDescent="0.25">
      <c r="D30">
        <v>11.44</v>
      </c>
      <c r="F30">
        <v>13.82</v>
      </c>
    </row>
    <row r="31" spans="1:7" x14ac:dyDescent="0.25">
      <c r="D31">
        <v>6.8</v>
      </c>
      <c r="F31">
        <v>10.6</v>
      </c>
    </row>
    <row r="32" spans="1:7" x14ac:dyDescent="0.25">
      <c r="D32">
        <v>13.6</v>
      </c>
      <c r="F32">
        <v>6.77</v>
      </c>
    </row>
    <row r="33" spans="4:6" x14ac:dyDescent="0.25">
      <c r="D33">
        <v>24.8</v>
      </c>
      <c r="F33">
        <v>9.1199999999999992</v>
      </c>
    </row>
    <row r="34" spans="4:6" x14ac:dyDescent="0.25">
      <c r="D34">
        <v>11.2</v>
      </c>
      <c r="F34">
        <v>4.97</v>
      </c>
    </row>
    <row r="35" spans="4:6" x14ac:dyDescent="0.25">
      <c r="D35">
        <v>23.9</v>
      </c>
      <c r="F35">
        <v>15.96</v>
      </c>
    </row>
    <row r="36" spans="4:6" x14ac:dyDescent="0.25">
      <c r="D36">
        <v>12.4</v>
      </c>
      <c r="F36">
        <v>12</v>
      </c>
    </row>
    <row r="37" spans="4:6" x14ac:dyDescent="0.25">
      <c r="D37">
        <v>10.7</v>
      </c>
      <c r="F37">
        <v>21.83</v>
      </c>
    </row>
    <row r="38" spans="4:6" x14ac:dyDescent="0.25">
      <c r="D38">
        <v>9.1</v>
      </c>
      <c r="F38">
        <v>11.54</v>
      </c>
    </row>
    <row r="39" spans="4:6" x14ac:dyDescent="0.25">
      <c r="D39">
        <v>19.600000000000001</v>
      </c>
      <c r="F39">
        <v>5.9</v>
      </c>
    </row>
    <row r="40" spans="4:6" x14ac:dyDescent="0.25">
      <c r="D40">
        <v>10.9</v>
      </c>
      <c r="F40">
        <v>4.5</v>
      </c>
    </row>
    <row r="41" spans="4:6" x14ac:dyDescent="0.25">
      <c r="D41">
        <v>9.8000000000000007</v>
      </c>
      <c r="F41">
        <v>13.1</v>
      </c>
    </row>
    <row r="42" spans="4:6" x14ac:dyDescent="0.25">
      <c r="D42">
        <v>14</v>
      </c>
      <c r="F42">
        <v>6.25</v>
      </c>
    </row>
    <row r="43" spans="4:6" x14ac:dyDescent="0.25">
      <c r="D43">
        <v>14.2</v>
      </c>
    </row>
    <row r="44" spans="4:6" x14ac:dyDescent="0.25">
      <c r="D44">
        <v>16</v>
      </c>
    </row>
    <row r="45" spans="4:6" x14ac:dyDescent="0.25">
      <c r="F45">
        <f>SUM(F24:F42)</f>
        <v>173.78</v>
      </c>
    </row>
    <row r="46" spans="4:6" x14ac:dyDescent="0.25">
      <c r="D46">
        <f>SUM(D28:D44)</f>
        <v>227.14</v>
      </c>
    </row>
  </sheetData>
  <mergeCells count="4">
    <mergeCell ref="A4:G4"/>
    <mergeCell ref="C11:F11"/>
    <mergeCell ref="A13:G13"/>
    <mergeCell ref="C20:F20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Orçamento</vt:lpstr>
      <vt:lpstr>Encargos sociais</vt:lpstr>
      <vt:lpstr>Cronograma</vt:lpstr>
      <vt:lpstr>Plan1</vt:lpstr>
      <vt:lpstr>Orçamento!Area_de_impressao</vt:lpstr>
    </vt:vector>
  </TitlesOfParts>
  <Company>Prefeitura Salvador do Sul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maique</dc:creator>
  <cp:lastModifiedBy>Alice</cp:lastModifiedBy>
  <cp:lastPrinted>2024-08-28T13:59:09Z</cp:lastPrinted>
  <dcterms:created xsi:type="dcterms:W3CDTF">2004-10-15T13:48:31Z</dcterms:created>
  <dcterms:modified xsi:type="dcterms:W3CDTF">2024-08-28T13:59:55Z</dcterms:modified>
</cp:coreProperties>
</file>