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8\sme\Antigos\EDUCAÇÃO\Administrativo\Patrik\LICITAÇÕES 2026\ENVIADAS\8019 - QUADRA ESCOLA 13 DE MAIO\NOVOS\"/>
    </mc:Choice>
  </mc:AlternateContent>
  <xr:revisionPtr revIDLastSave="0" documentId="13_ncr:1_{A7823E68-CA0C-49D0-9841-79FDC7F993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</sheets>
  <definedNames>
    <definedName name="_xlnm._FilterDatabase" localSheetId="0" hidden="1">Orçamento!$A$13:$L$13</definedName>
  </definedNames>
  <calcPr calcId="191029" iterateDelta="1E-4"/>
</workbook>
</file>

<file path=xl/calcChain.xml><?xml version="1.0" encoding="utf-8"?>
<calcChain xmlns="http://schemas.openxmlformats.org/spreadsheetml/2006/main">
  <c r="I25" i="1" l="1"/>
  <c r="I15" i="1"/>
  <c r="G24" i="1" l="1"/>
  <c r="J24" i="1" s="1"/>
  <c r="G48" i="1"/>
  <c r="J48" i="1" s="1"/>
  <c r="G38" i="1"/>
  <c r="G37" i="1"/>
  <c r="J37" i="1" s="1"/>
  <c r="G34" i="1"/>
  <c r="J34" i="1" s="1"/>
  <c r="J32" i="1"/>
  <c r="G32" i="1"/>
  <c r="I32" i="1"/>
  <c r="K32" i="1" s="1"/>
  <c r="G31" i="1"/>
  <c r="G25" i="1"/>
  <c r="J25" i="1" s="1"/>
  <c r="G26" i="1"/>
  <c r="J26" i="1" s="1"/>
  <c r="G17" i="1"/>
  <c r="J17" i="1" s="1"/>
  <c r="G28" i="1"/>
  <c r="J28" i="1" s="1"/>
  <c r="J53" i="1"/>
  <c r="J52" i="1"/>
  <c r="J51" i="1"/>
  <c r="J49" i="1"/>
  <c r="J46" i="1"/>
  <c r="J44" i="1"/>
  <c r="J43" i="1"/>
  <c r="J42" i="1"/>
  <c r="J41" i="1"/>
  <c r="J40" i="1"/>
  <c r="J38" i="1"/>
  <c r="J36" i="1"/>
  <c r="J33" i="1"/>
  <c r="J22" i="1"/>
  <c r="J21" i="1"/>
  <c r="J20" i="1"/>
  <c r="J19" i="1"/>
  <c r="J18" i="1"/>
  <c r="J15" i="1"/>
  <c r="I22" i="1"/>
  <c r="K22" i="1" s="1"/>
  <c r="I53" i="1"/>
  <c r="K53" i="1" s="1"/>
  <c r="I52" i="1"/>
  <c r="K52" i="1" s="1"/>
  <c r="I51" i="1"/>
  <c r="K51" i="1" s="1"/>
  <c r="I49" i="1"/>
  <c r="I48" i="1"/>
  <c r="I46" i="1"/>
  <c r="K46" i="1" s="1"/>
  <c r="K45" i="1" s="1"/>
  <c r="I44" i="1"/>
  <c r="K44" i="1" s="1"/>
  <c r="I43" i="1"/>
  <c r="K43" i="1" s="1"/>
  <c r="I42" i="1"/>
  <c r="K42" i="1" s="1"/>
  <c r="I41" i="1"/>
  <c r="K41" i="1" s="1"/>
  <c r="I40" i="1"/>
  <c r="K40" i="1" s="1"/>
  <c r="I38" i="1"/>
  <c r="K38" i="1" s="1"/>
  <c r="I37" i="1"/>
  <c r="I36" i="1"/>
  <c r="I35" i="1"/>
  <c r="I34" i="1"/>
  <c r="I33" i="1"/>
  <c r="K33" i="1" s="1"/>
  <c r="I31" i="1"/>
  <c r="I30" i="1"/>
  <c r="I29" i="1"/>
  <c r="I28" i="1"/>
  <c r="I26" i="1"/>
  <c r="I24" i="1"/>
  <c r="I18" i="1"/>
  <c r="K18" i="1" s="1"/>
  <c r="I19" i="1"/>
  <c r="K19" i="1" s="1"/>
  <c r="I20" i="1"/>
  <c r="I21" i="1"/>
  <c r="I17" i="1"/>
  <c r="G35" i="1"/>
  <c r="J35" i="1" s="1"/>
  <c r="G36" i="1"/>
  <c r="K36" i="1" s="1"/>
  <c r="K49" i="1"/>
  <c r="K21" i="1"/>
  <c r="K20" i="1"/>
  <c r="K15" i="1"/>
  <c r="K14" i="1" s="1"/>
  <c r="K50" i="1" l="1"/>
  <c r="K39" i="1"/>
  <c r="K24" i="1"/>
  <c r="K48" i="1"/>
  <c r="K47" i="1"/>
  <c r="K37" i="1"/>
  <c r="K34" i="1"/>
  <c r="K25" i="1"/>
  <c r="J31" i="1"/>
  <c r="K26" i="1"/>
  <c r="K23" i="1" s="1"/>
  <c r="K17" i="1"/>
  <c r="K16" i="1" s="1"/>
  <c r="G30" i="1"/>
  <c r="K35" i="1"/>
  <c r="K28" i="1"/>
  <c r="G29" i="1"/>
  <c r="K31" i="1" l="1"/>
  <c r="K29" i="1"/>
  <c r="J29" i="1"/>
  <c r="K30" i="1"/>
  <c r="J30" i="1"/>
  <c r="K27" i="1" l="1"/>
  <c r="K56" i="1"/>
  <c r="L32" i="1" s="1"/>
  <c r="K55" i="1" l="1"/>
  <c r="L27" i="1" s="1"/>
  <c r="L23" i="1" l="1"/>
  <c r="L42" i="1"/>
  <c r="L20" i="1"/>
  <c r="L45" i="1"/>
  <c r="L26" i="1"/>
  <c r="L43" i="1"/>
  <c r="L16" i="1"/>
  <c r="L35" i="1"/>
  <c r="L34" i="1"/>
  <c r="L14" i="1"/>
  <c r="L41" i="1"/>
  <c r="L15" i="1"/>
  <c r="L53" i="1"/>
  <c r="L48" i="1"/>
  <c r="L22" i="1"/>
  <c r="L51" i="1"/>
  <c r="L31" i="1"/>
  <c r="L25" i="1"/>
  <c r="K57" i="1"/>
  <c r="L33" i="1"/>
  <c r="L24" i="1"/>
  <c r="L46" i="1"/>
  <c r="L37" i="1"/>
  <c r="L36" i="1"/>
  <c r="L40" i="1"/>
  <c r="L21" i="1"/>
  <c r="L52" i="1"/>
  <c r="L47" i="1"/>
  <c r="L29" i="1"/>
  <c r="L17" i="1"/>
  <c r="L19" i="1"/>
  <c r="L39" i="1"/>
  <c r="L38" i="1"/>
  <c r="L44" i="1"/>
  <c r="L50" i="1"/>
  <c r="L49" i="1"/>
  <c r="L18" i="1"/>
  <c r="L28" i="1"/>
  <c r="L30" i="1"/>
</calcChain>
</file>

<file path=xl/sharedStrings.xml><?xml version="1.0" encoding="utf-8"?>
<sst xmlns="http://schemas.openxmlformats.org/spreadsheetml/2006/main" count="206" uniqueCount="113">
  <si>
    <r>
      <rPr>
        <b/>
        <sz val="11"/>
        <color rgb="FF000000"/>
        <rFont val="Calibri"/>
      </rPr>
      <t xml:space="preserve">Número: </t>
    </r>
    <r>
      <rPr>
        <sz val="11"/>
        <color rgb="FF000000"/>
        <rFont val="Calibri"/>
      </rPr>
      <t>162</t>
    </r>
  </si>
  <si>
    <r>
      <rPr>
        <b/>
        <sz val="11"/>
        <color rgb="FF000000"/>
        <rFont val="Calibri"/>
      </rPr>
      <t xml:space="preserve">CNPJ: </t>
    </r>
    <r>
      <rPr>
        <sz val="11"/>
        <color rgb="FF000000"/>
        <rFont val="Calibri"/>
      </rPr>
      <t>94309291000148</t>
    </r>
  </si>
  <si>
    <r>
      <rPr>
        <b/>
        <sz val="11"/>
        <color rgb="FF000000"/>
        <rFont val="Calibri"/>
      </rPr>
      <t xml:space="preserve">Empresa: </t>
    </r>
    <r>
      <rPr>
        <sz val="11"/>
        <color rgb="FF000000"/>
        <rFont val="Calibri"/>
      </rPr>
      <t>MUNICIPIO DE NOVA SANTA RITA</t>
    </r>
  </si>
  <si>
    <r>
      <rPr>
        <b/>
        <sz val="11"/>
        <color rgb="FF000000"/>
        <rFont val="Calibri"/>
      </rPr>
      <t xml:space="preserve">Obra: </t>
    </r>
    <r>
      <rPr>
        <sz val="11"/>
        <color rgb="FF000000"/>
        <rFont val="Calibri"/>
      </rPr>
      <t>QUADRA EMEF 13 DE MAIO</t>
    </r>
  </si>
  <si>
    <r>
      <rPr>
        <b/>
        <sz val="11"/>
        <color rgb="FF000000"/>
        <rFont val="Calibri"/>
      </rPr>
      <t xml:space="preserve">Orçamento: </t>
    </r>
    <r>
      <rPr>
        <sz val="11"/>
        <color rgb="FF000000"/>
        <rFont val="Calibri"/>
      </rPr>
      <t>QUADRA EMEF</t>
    </r>
  </si>
  <si>
    <r>
      <rPr>
        <b/>
        <sz val="11"/>
        <color rgb="FF000000"/>
        <rFont val="Calibri"/>
      </rPr>
      <t xml:space="preserve">Cliente: </t>
    </r>
  </si>
  <si>
    <t>Planilha Sintética Simples</t>
  </si>
  <si>
    <r>
      <rPr>
        <b/>
        <sz val="11"/>
        <color rgb="FF000000"/>
        <rFont val="Calibri"/>
      </rPr>
      <t xml:space="preserve">BDI Padrão: </t>
    </r>
    <r>
      <rPr>
        <sz val="11"/>
        <color rgb="FF000000"/>
        <rFont val="Calibri"/>
      </rPr>
      <t>20,640%</t>
    </r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</si>
  <si>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</si>
  <si>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</si>
  <si>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</si>
  <si>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</si>
  <si>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</si>
  <si>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</si>
  <si>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</si>
  <si>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</si>
  <si>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</si>
  <si>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</si>
  <si>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</si>
  <si>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>Peso</t>
  </si>
  <si>
    <t>ADMINISTRAÇÃO DE OBRA</t>
  </si>
  <si>
    <t>Composição</t>
  </si>
  <si>
    <t>SINAPI</t>
  </si>
  <si>
    <t>ENGENHEIRO CIVIL DE OBRA PLENO COM ENCARGOS COMPLEMENTARES</t>
  </si>
  <si>
    <t>H</t>
  </si>
  <si>
    <t>MOBILIZAÇÃO E CANTEIRO</t>
  </si>
  <si>
    <t>TAPUME COM TELHA METÁLICA. AF_03/2024</t>
  </si>
  <si>
    <t>M2</t>
  </si>
  <si>
    <t>SEINFRA-CE</t>
  </si>
  <si>
    <t>C2850</t>
  </si>
  <si>
    <t>INSTALAÇÕES PROVISÓRIAS DE LUZ , FORÇA,TELEFONE E LÓGICA</t>
  </si>
  <si>
    <t>UN</t>
  </si>
  <si>
    <t>KIT CAVALETE PARA MEDIÇÃO DE ÁGUA - ENTRADA PRINCIPAL, EM PVC 25 MM (3/4") - FORNECIMENTO E INSTALAÇÃO (EXCLUSIVE HIDRÔMETRO). AF_03/2024</t>
  </si>
  <si>
    <t>Insumo</t>
  </si>
  <si>
    <t>LOCACAO DE CONTAINER 2,30 X 4,30 M, ALT. 2,50 M, PARA SANITARIO, COM 3 BACIAS, 4 CHUVEIROS, 1 LAVATORIO E 1 MICTORIO (NAO INCLUI MOBILIZACAO/DESMOBILIZACAO)</t>
  </si>
  <si>
    <t>MES</t>
  </si>
  <si>
    <t>LOCACAO DE CONTAINER 2,30 X 6,00 M, ALT. 2,50 M, PARA ESCRITORIO, SEM DIVISORIAS INTERNAS E SEM SANITARIO (NAO INCLUI MOBILIZACAO/DESMOBILIZACAO)</t>
  </si>
  <si>
    <t>SERVIÇOS PRELIMINARES</t>
  </si>
  <si>
    <t>FORNECIMENTO E INSTALAÇÃO DE PLACA DE OBRA COM CHAPA GALVANIZADA E ESTRUTURA DE MADEIRA. AF_03/2022_PS</t>
  </si>
  <si>
    <t>LIMPEZA MECANIZADA DE CAMADA VEGETAL, VEGETAÇÃO E PEQUENAS ÁRVORES (DIÂMETRO DE TRONCO MENOR QUE 0,20 M), COM TRATOR DE ESTEIRAS. AF_03/2024</t>
  </si>
  <si>
    <t>QUADRA POLIESPORTIVA</t>
  </si>
  <si>
    <t>ARGILA OU BARRO PARA ATERRO/REATERRO (COM TRANSPORTE ATE 10 KM)</t>
  </si>
  <si>
    <t>M3</t>
  </si>
  <si>
    <t>M3XKM</t>
  </si>
  <si>
    <t>EXECUÇÃO E COMPACTAÇÃO DE CORPO DE ATERRO DE ATERRO (95% DE ENERGIA DO PROCTOR NORMAL) COM SOLO PREDOMINANTEMENTE ARGILOSO ESPESSURA 15 CM - EXCLUSIVE MATERIAL, ESCAVAÇÃO, CARGA E TRANSPORTE. AF_09/2024</t>
  </si>
  <si>
    <t>LASTRO COM MATERIAL GRANULAR (AREIA MÉDIA), APLICADO EM PISOS OU LAJES SOBRE SOLO, ESPESSURA DE *10 CM*. AF_01/2024</t>
  </si>
  <si>
    <t>CAMADA SEPARADORA PARA EXECUÇÃO DE RADIER, PISO DE CONCRETO OU LAJE SOBRE SOLO, EM LONA PLÁSTICA. AF_09/2021</t>
  </si>
  <si>
    <t>FABRICAÇÃO, MONTAGEM E DESMONTAGEM DE FORMA PARA RADIER, PISO DE CONCRETO OU LAJE SOBRE SOLO, EM MADEIRA SERRADA, 4 UTILIZAÇÕES. AF_09/2021</t>
  </si>
  <si>
    <t>ARMAÇÃO PARA EXECUÇÃO DE RADIER, PISO DE CONCRETO OU LAJE SOBRE SOLO, COM USO DE TELA Q-92. AF_09/2021</t>
  </si>
  <si>
    <t>KG</t>
  </si>
  <si>
    <t>CONCRETAGEM DE RADIER, PISO DE CONCRETO OU LAJE SOBRE SOLO, FCK 30 MPA - LANÇAMENTO, ADENSAMENTO E ACABAMENTO. AF_09/2021</t>
  </si>
  <si>
    <t>TRATAMENTO DE JUNTA DE DILATAÇÃO, COM TARUGO DE POLIETILENO E SELANTE PU, INCLUSO PREENCHIMENTO COM ESPUMA EXPANSIVA PU. AF_09/2023</t>
  </si>
  <si>
    <t>M</t>
  </si>
  <si>
    <t>EXECUÇÃO DE JUNTAS DE CONTRAÇÃO PARA PAVIMENTOS DE CONCRETO. AF_04/2022</t>
  </si>
  <si>
    <t>PINTURA</t>
  </si>
  <si>
    <t>PINTURA DE DEMARCAÇÃO DE QUADRA POLIESPORTIVA COM TINTA EPÓXI, E = 5 CM, APLICAÇÃO MANUAL. AF_05/2021</t>
  </si>
  <si>
    <t>BANCO DE ALVENARIA</t>
  </si>
  <si>
    <t>AGETOP-CIVIL</t>
  </si>
  <si>
    <t>BANCO CONCRETO POLIDO BASE EM ALVENARIA TIJOLO APARENTE PINTADA - PADRÃO GOINFRA</t>
  </si>
  <si>
    <t xml:space="preserve"> 7</t>
  </si>
  <si>
    <t>ALAMBRADO</t>
  </si>
  <si>
    <t>ALAMBRADO PARA QUADRA POLIESPORTIVA, ESTRUTURADO POR TUBOS DE AÇO GALVANIZADO, (MONTANTES COM DIÂMETRO 2", TRAVESSAS E ESCORAS COM DIÂMETRO 1 ¼"), COM TELA DE ARAME GALVANIZADO, FIO 14 BWG E MALHA QUADRADA 5X5CM (EXCETO MURETA). AF_12/2025</t>
  </si>
  <si>
    <t>SCO</t>
  </si>
  <si>
    <t>ES05.15.0100(B)</t>
  </si>
  <si>
    <t>SERVIÇOS COMPLEMENTARES</t>
  </si>
  <si>
    <t>PAR DE TABELAS DE BASQUETE DE COMPENSADO NAVAL, COM AROS E REDES - FORNECIMENTO E INSTALAÇÃO. AF_03/2022</t>
  </si>
  <si>
    <t>CONJUNTO PARA QUADRA DE VOLEI COM POSTES EM TUBO DE ACO GALVANIZADO 3", H = *255* CM, PINTURA EM TINTA ESMALTE SINTETICO, REDE DE NYLON COM 2 MM, MALHA 10 X 10 CM E ANTENAS OFICIAIS EM FIBRA DE VIDRO</t>
  </si>
  <si>
    <t>CONJUNTO PARA FUTSAL COM PAR DE TRAVES OFICIAIS DE 3,00 X 2,00 M EM TUBO DE ACO GALVANIZADO 3" COM REQUADROS EM TUBO DE 1", PINTURA EM PRIMER COM TINTA ESMALTE SINTETICO E REDES DE POLIETILENO FIO 4 MM</t>
  </si>
  <si>
    <t>MEMÓRIA DE CÁLCULO</t>
  </si>
  <si>
    <t>6h * 4semanas * 3meses=72h</t>
  </si>
  <si>
    <t>120m(extensão)*1,80m(altura)=216m²</t>
  </si>
  <si>
    <t>1 instalação</t>
  </si>
  <si>
    <t>1 kit</t>
  </si>
  <si>
    <t>3 meses aluguel</t>
  </si>
  <si>
    <t>840m2*0,2m</t>
  </si>
  <si>
    <t>620m2(área)*0,1m(altura)</t>
  </si>
  <si>
    <r>
      <rPr>
        <b/>
        <sz val="11"/>
        <color rgb="FF000000"/>
        <rFont val="Calibri"/>
        <family val="2"/>
      </rPr>
      <t>peso/m²=1,48kg/m²</t>
    </r>
    <r>
      <rPr>
        <sz val="11"/>
        <color rgb="FF000000"/>
        <rFont val="Calibri"/>
      </rPr>
      <t>&gt; 1,48*620=917,6kg</t>
    </r>
  </si>
  <si>
    <t xml:space="preserve">9(divisões)*20,38m + 6(divisões)*30,15m </t>
  </si>
  <si>
    <t>PINTURA DE PISO COM TINTA EPÓXI, APLICAÇÃO MANUAL, 2 DEMÃOS, INCLUSO PRIMER EPÓXI. AF_05/2021 (Verde)</t>
  </si>
  <si>
    <t>PINTURA DE PISO COM TINTA EPÓXI, APLICAÇÃO MANUAL, 2 DEMÃOS, INCLUSO PRIMER EPÓXI. AF_05/2021 (Azul)</t>
  </si>
  <si>
    <t>6 bancos * 2m</t>
  </si>
  <si>
    <t>4m (altura) &gt; 163,92+242,08m²</t>
  </si>
  <si>
    <t>2 portões &gt; 1m*2,1m</t>
  </si>
  <si>
    <t xml:space="preserve"> Conforme projeto</t>
  </si>
  <si>
    <t>34,29*24,49m (área da quadra +  área passeio)</t>
  </si>
  <si>
    <t>MOBILIZAÇÃO E DESMOBILIZAÇÃO DE CONTAINER, INCLUSIVE CARGA, DESCARGA E TRANSPORTE EM CAMINHÃO CARROCERIA COM GUINDAUTO (MUNCK), EXCLUSIVE LOCAÇÃO DO CONTAINER</t>
  </si>
  <si>
    <t>SEINFRA-MG</t>
  </si>
  <si>
    <t>ED-50137</t>
  </si>
  <si>
    <t>Mob/Desmob de 2 containers</t>
  </si>
  <si>
    <t>TRANSPORTE COM CAMINHÃO BASCULANTE DE 10 M³, EM VIA URBANA PAVIMENTADA, DMT ATÉ 30 KM (UNIDADE: M3XKM). AF_07/2020 (Argila ou Barro)</t>
  </si>
  <si>
    <t>PORTÃO DE 1 FOLHA DE (1,00X2,00)M, EM TELA DE ARAME GALVANIZADO N.º 12, MALHA LOSANGO DE 5CM, FIXADA EM TUBO DE FERRO GALVANIZADO COM DIÂMETRO INTERNO DE 2" POR BARRA DE (1"X1/8"), FORMANDO QUADROS DE (1,00X1,00)M, MONTANTES EM FERRO GALVANIZADO COM DIÂMETRO INTERNO DE 2", CHUMBADOS EM BLOCOS DE CONCRETO, INCLUSIVE ESCAVAÇÃO, REATERRO, CARGA, DESCARGA, TRANSPORTE E PINTURA DOS TUBOS COM 2 DEMÃOS DE ACABAMENTO.  FORNECIMENTO E INSTALAÇÃO.</t>
  </si>
  <si>
    <t>A</t>
  </si>
  <si>
    <t>B</t>
  </si>
  <si>
    <t>C</t>
  </si>
  <si>
    <t>D</t>
  </si>
  <si>
    <t>E</t>
  </si>
  <si>
    <t>F</t>
  </si>
  <si>
    <t>G</t>
  </si>
  <si>
    <t>BDI</t>
  </si>
  <si>
    <t>PINTURA DE PISO COM TINTA EPÓXI, APLICAÇÃO MANUAL, 2 DEMÃOS, INCLUSO PRIMER EPÓXI. AF_05/2021 (Laranja)</t>
  </si>
  <si>
    <t>PINTURA DE PISO COM TINTA EPÓXI, APLICAÇÃO MANUAL, 2 DEMÃOS, INCLUSO PRIMER EPÓXI. AF_05/2021 (Cinza Claro)</t>
  </si>
  <si>
    <t>168m3*25km</t>
  </si>
  <si>
    <t>LOCAÇÃO CONVENCIONAL DE OBRA, UTILIZANDO GABARITO DE TÁBUAS CORRIDAS PONTALETADAS A CADA 2,00M - 2 UTILIZAÇÕES. AF_03/2024</t>
  </si>
  <si>
    <t>Perímetro + 0,5m em cada dimensão</t>
  </si>
  <si>
    <t>TRANSPORTE COM CAMINHÃO BASCULANTE DE 10 M³, EM VIA URBANA PAVIMENTADA, DMT ATÉ 30 KM (UNIDADE: M3XKM). AF_07/2020</t>
  </si>
  <si>
    <t>62(lastro de areia) x 25km (dmt jazida&gt;obra)</t>
  </si>
  <si>
    <t>área da quadra</t>
  </si>
  <si>
    <t>perímetro*0,2m</t>
  </si>
  <si>
    <t>Quantidade de argila/barro para aterro</t>
  </si>
  <si>
    <t>3,6x1,8m (dimensões placa CAIXA)</t>
  </si>
  <si>
    <r>
      <t xml:space="preserve">Ref: </t>
    </r>
    <r>
      <rPr>
        <sz val="11"/>
        <color rgb="FF000000"/>
        <rFont val="Calibri"/>
        <family val="2"/>
      </rPr>
      <t>SINAPI 01/2026</t>
    </r>
  </si>
  <si>
    <t>AGETOP 12/2025</t>
  </si>
  <si>
    <t>SCO 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</si>
</sst>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0" x14ac:knownFonts="1">
    <font>
      <sz val="11"/>
      <color rgb="FF000000"/>
      <name val="Calibri"/>
    </font>
    <font>
      <b/>
      <sz val="20"/>
      <color rgb="FF000000"/>
      <name val="Calibri"/>
    </font>
    <font>
      <sz val="12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</font>
    <font>
      <sz val="10"/>
      <color rgb="FF000000"/>
      <name val="Segoe U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0" xfId="0" applyFont="1" applyFill="1" applyAlignment="1">
      <alignment horizontal="center"/>
    </xf>
    <xf numFmtId="0" fontId="0" fillId="3" borderId="9" xfId="0" applyFill="1" applyBorder="1"/>
    <xf numFmtId="0" fontId="2" fillId="4" borderId="0" xfId="0" applyFont="1" applyFill="1"/>
    <xf numFmtId="0" fontId="2" fillId="4" borderId="0" xfId="0" applyFont="1" applyFill="1" applyAlignment="1">
      <alignment wrapText="1"/>
    </xf>
    <xf numFmtId="10" fontId="0" fillId="3" borderId="9" xfId="0" applyNumberFormat="1" applyFill="1" applyBorder="1"/>
    <xf numFmtId="10" fontId="2" fillId="4" borderId="0" xfId="0" applyNumberFormat="1" applyFont="1" applyFill="1"/>
    <xf numFmtId="10" fontId="0" fillId="0" borderId="0" xfId="0" applyNumberFormat="1"/>
    <xf numFmtId="0" fontId="0" fillId="3" borderId="9" xfId="0" applyFill="1" applyBorder="1" applyAlignment="1">
      <alignment wrapText="1"/>
    </xf>
    <xf numFmtId="0" fontId="0" fillId="0" borderId="0" xfId="0" applyAlignment="1">
      <alignment wrapText="1"/>
    </xf>
    <xf numFmtId="4" fontId="0" fillId="3" borderId="10" xfId="0" applyNumberFormat="1" applyFill="1" applyBorder="1"/>
    <xf numFmtId="0" fontId="5" fillId="0" borderId="0" xfId="0" applyFont="1"/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4" borderId="0" xfId="0" applyFont="1" applyFill="1"/>
    <xf numFmtId="44" fontId="0" fillId="2" borderId="0" xfId="1" applyFont="1" applyFill="1"/>
    <xf numFmtId="44" fontId="0" fillId="2" borderId="4" xfId="1" applyFont="1" applyFill="1" applyBorder="1"/>
    <xf numFmtId="44" fontId="0" fillId="2" borderId="5" xfId="1" applyFont="1" applyFill="1" applyBorder="1"/>
    <xf numFmtId="44" fontId="0" fillId="3" borderId="9" xfId="1" applyFont="1" applyFill="1" applyBorder="1"/>
    <xf numFmtId="44" fontId="2" fillId="4" borderId="0" xfId="1" applyFont="1" applyFill="1"/>
    <xf numFmtId="44" fontId="0" fillId="0" borderId="0" xfId="1" applyFont="1"/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wrapText="1"/>
    </xf>
    <xf numFmtId="44" fontId="0" fillId="0" borderId="11" xfId="1" applyFont="1" applyBorder="1"/>
    <xf numFmtId="10" fontId="0" fillId="0" borderId="11" xfId="0" applyNumberFormat="1" applyBorder="1"/>
    <xf numFmtId="0" fontId="5" fillId="0" borderId="11" xfId="0" applyFont="1" applyBorder="1" applyAlignment="1">
      <alignment wrapText="1"/>
    </xf>
    <xf numFmtId="0" fontId="5" fillId="0" borderId="11" xfId="0" applyFont="1" applyBorder="1"/>
    <xf numFmtId="0" fontId="5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7" fillId="0" borderId="11" xfId="0" applyFont="1" applyBorder="1" applyAlignment="1">
      <alignment wrapText="1"/>
    </xf>
    <xf numFmtId="44" fontId="9" fillId="0" borderId="11" xfId="1" applyFont="1" applyBorder="1"/>
    <xf numFmtId="2" fontId="0" fillId="0" borderId="11" xfId="0" applyNumberFormat="1" applyBorder="1"/>
    <xf numFmtId="10" fontId="0" fillId="6" borderId="7" xfId="0" applyNumberFormat="1" applyFill="1" applyBorder="1"/>
    <xf numFmtId="44" fontId="0" fillId="5" borderId="11" xfId="1" applyFont="1" applyFill="1" applyBorder="1" applyProtection="1">
      <protection locked="0"/>
    </xf>
    <xf numFmtId="0" fontId="2" fillId="4" borderId="0" xfId="0" applyFont="1" applyFill="1" applyAlignment="1">
      <alignment wrapText="1"/>
    </xf>
    <xf numFmtId="4" fontId="2" fillId="4" borderId="0" xfId="0" applyNumberFormat="1" applyFont="1" applyFill="1" applyAlignment="1">
      <alignment wrapText="1"/>
    </xf>
    <xf numFmtId="0" fontId="4" fillId="2" borderId="2" xfId="0" applyFont="1" applyFill="1" applyBorder="1" applyAlignment="1">
      <alignment vertical="center" wrapText="1"/>
    </xf>
    <xf numFmtId="0" fontId="4" fillId="2" borderId="0" xfId="0" applyFont="1" applyFill="1"/>
    <xf numFmtId="0" fontId="5" fillId="2" borderId="2" xfId="0" applyFont="1" applyFill="1" applyBorder="1"/>
    <xf numFmtId="0" fontId="4" fillId="2" borderId="0" xfId="0" applyFont="1" applyFill="1"/>
  </cellXfs>
  <cellStyles count="2">
    <cellStyle name="Moeda" xfId="1" builtinId="4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285749</xdr:colOff>
      <xdr:row>2</xdr:row>
      <xdr:rowOff>135502</xdr:rowOff>
    </xdr:from>
    <xdr:ext cx="1647825" cy="1807598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2799" y="383152"/>
          <a:ext cx="1647825" cy="180759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8"/>
  <sheetViews>
    <sheetView tabSelected="1" zoomScale="70" zoomScaleNormal="70" workbookViewId="0">
      <pane ySplit="13" topLeftCell="A14" activePane="bottomLeft" state="frozen"/>
      <selection pane="bottomLeft" activeCell="H21" sqref="H21"/>
    </sheetView>
  </sheetViews>
  <sheetFormatPr defaultRowHeight="15" x14ac:dyDescent="0.25"/>
  <cols>
    <col min="1" max="1" width="6.7109375" customWidth="1"/>
    <col min="2" max="2" width="13" customWidth="1"/>
    <col min="3" max="3" width="15.85546875" bestFit="1" customWidth="1"/>
    <col min="4" max="4" width="17.140625" style="26" bestFit="1" customWidth="1"/>
    <col min="5" max="5" width="95.28515625" customWidth="1"/>
    <col min="6" max="7" width="10" customWidth="1"/>
    <col min="8" max="8" width="16.42578125" style="33" bestFit="1" customWidth="1"/>
    <col min="9" max="10" width="17" style="33" customWidth="1"/>
    <col min="11" max="11" width="19.7109375" style="33" bestFit="1" customWidth="1"/>
    <col min="13" max="13" width="46.42578125" bestFit="1" customWidth="1"/>
  </cols>
  <sheetData>
    <row r="1" spans="1:13" ht="5.0999999999999996" customHeight="1" x14ac:dyDescent="0.25">
      <c r="A1" s="1"/>
      <c r="B1" s="1"/>
      <c r="C1" s="1"/>
      <c r="D1" s="21"/>
      <c r="E1" s="1"/>
      <c r="F1" s="1"/>
      <c r="G1" s="1"/>
      <c r="H1" s="28"/>
      <c r="I1" s="28"/>
      <c r="J1" s="28"/>
      <c r="K1" s="28"/>
      <c r="L1" s="1"/>
    </row>
    <row r="2" spans="1:13" x14ac:dyDescent="0.25">
      <c r="A2" s="2" t="s">
        <v>0</v>
      </c>
      <c r="B2" s="5"/>
      <c r="C2" s="5"/>
      <c r="D2" s="22"/>
      <c r="E2" s="5"/>
      <c r="F2" s="5"/>
      <c r="G2" s="5"/>
      <c r="H2" s="29"/>
      <c r="I2" s="29"/>
      <c r="J2" s="29"/>
      <c r="K2" s="29"/>
      <c r="L2" s="7"/>
    </row>
    <row r="3" spans="1:13" x14ac:dyDescent="0.25">
      <c r="A3" s="3" t="s">
        <v>1</v>
      </c>
      <c r="B3" s="1"/>
      <c r="C3" s="1"/>
      <c r="D3" s="21"/>
      <c r="E3" s="1"/>
      <c r="F3" s="1" t="s">
        <v>2</v>
      </c>
      <c r="G3" s="1"/>
      <c r="H3" s="28"/>
      <c r="I3" s="28"/>
      <c r="J3" s="28"/>
      <c r="K3" s="28"/>
      <c r="L3" s="8"/>
    </row>
    <row r="4" spans="1:13" x14ac:dyDescent="0.25">
      <c r="A4" s="3" t="s">
        <v>3</v>
      </c>
      <c r="B4" s="1"/>
      <c r="C4" s="1"/>
      <c r="D4" s="21"/>
      <c r="E4" s="1"/>
      <c r="F4" s="1"/>
      <c r="G4" s="1"/>
      <c r="H4" s="28"/>
      <c r="I4" s="28"/>
      <c r="J4" s="28"/>
      <c r="K4" s="28"/>
      <c r="L4" s="8"/>
    </row>
    <row r="5" spans="1:13" x14ac:dyDescent="0.25">
      <c r="A5" s="3" t="s">
        <v>4</v>
      </c>
      <c r="B5" s="1"/>
      <c r="C5" s="1"/>
      <c r="D5" s="21"/>
      <c r="E5" s="1"/>
      <c r="F5" s="1"/>
      <c r="G5" s="1"/>
      <c r="H5" s="28"/>
      <c r="I5" s="28"/>
      <c r="J5" s="28"/>
      <c r="K5" s="28"/>
      <c r="L5" s="8"/>
    </row>
    <row r="6" spans="1:13" ht="20.100000000000001" customHeight="1" x14ac:dyDescent="0.4">
      <c r="A6" s="3" t="s">
        <v>5</v>
      </c>
      <c r="B6" s="1"/>
      <c r="C6" s="1"/>
      <c r="D6" s="21"/>
      <c r="E6" s="10" t="s">
        <v>6</v>
      </c>
      <c r="F6" s="1"/>
      <c r="G6" s="1"/>
      <c r="H6" s="28"/>
      <c r="I6" s="28"/>
      <c r="J6" s="28"/>
      <c r="K6" s="28"/>
      <c r="L6" s="8"/>
    </row>
    <row r="7" spans="1:13" x14ac:dyDescent="0.25">
      <c r="A7" s="3" t="s">
        <v>7</v>
      </c>
      <c r="B7" s="1"/>
      <c r="C7" s="1"/>
      <c r="D7" s="21"/>
      <c r="E7" s="1"/>
      <c r="F7" s="1"/>
      <c r="G7" s="1"/>
      <c r="H7" s="28"/>
      <c r="I7" s="28"/>
      <c r="J7" s="28"/>
      <c r="K7" s="28"/>
      <c r="L7" s="46">
        <v>0.2064</v>
      </c>
    </row>
    <row r="8" spans="1:13" ht="45" customHeight="1" x14ac:dyDescent="0.25">
      <c r="A8" s="50" t="s">
        <v>110</v>
      </c>
      <c r="B8" s="51"/>
      <c r="C8" s="1"/>
      <c r="D8" s="21"/>
      <c r="E8" s="1"/>
      <c r="F8" s="1"/>
      <c r="G8" s="1"/>
      <c r="H8" s="28"/>
      <c r="I8" s="28"/>
      <c r="J8" s="28"/>
      <c r="K8" s="28"/>
      <c r="L8" s="8"/>
    </row>
    <row r="9" spans="1:13" x14ac:dyDescent="0.25">
      <c r="A9" s="52" t="s">
        <v>111</v>
      </c>
      <c r="B9" s="53"/>
      <c r="C9" s="1"/>
      <c r="D9" s="21"/>
      <c r="E9" s="1"/>
      <c r="F9" s="1"/>
      <c r="G9" s="1"/>
      <c r="H9" s="28"/>
      <c r="I9" s="28"/>
      <c r="J9" s="28"/>
      <c r="K9" s="28"/>
      <c r="L9" s="8"/>
    </row>
    <row r="10" spans="1:13" x14ac:dyDescent="0.25">
      <c r="A10" s="52" t="s">
        <v>112</v>
      </c>
      <c r="B10" s="53"/>
      <c r="C10" s="1"/>
      <c r="D10" s="21"/>
      <c r="E10" s="1"/>
      <c r="F10" s="1"/>
      <c r="G10" s="1"/>
      <c r="H10" s="28"/>
      <c r="I10" s="28"/>
      <c r="J10" s="28"/>
      <c r="K10" s="28"/>
      <c r="L10" s="8"/>
    </row>
    <row r="11" spans="1:13" x14ac:dyDescent="0.25">
      <c r="A11" s="4"/>
      <c r="B11" s="6"/>
      <c r="C11" s="6"/>
      <c r="D11" s="23"/>
      <c r="E11" s="6"/>
      <c r="F11" s="6"/>
      <c r="G11" s="6"/>
      <c r="H11" s="30"/>
      <c r="I11" s="30"/>
      <c r="J11" s="30"/>
      <c r="K11" s="30"/>
      <c r="L11" s="9"/>
    </row>
    <row r="12" spans="1:13" ht="5.0999999999999996" customHeight="1" x14ac:dyDescent="0.25">
      <c r="A12" s="1"/>
      <c r="B12" s="1"/>
      <c r="C12" s="1"/>
      <c r="D12" s="21"/>
      <c r="E12" s="1"/>
      <c r="F12" s="1"/>
      <c r="G12" s="1"/>
      <c r="H12" s="28"/>
      <c r="I12" s="28"/>
      <c r="J12" s="28"/>
      <c r="K12" s="28"/>
      <c r="L12" s="1"/>
    </row>
    <row r="13" spans="1:13" ht="20.100000000000001" customHeight="1" x14ac:dyDescent="0.25">
      <c r="A13" s="11" t="s">
        <v>8</v>
      </c>
      <c r="B13" s="11" t="s">
        <v>9</v>
      </c>
      <c r="C13" s="11" t="s">
        <v>10</v>
      </c>
      <c r="D13" s="24" t="s">
        <v>11</v>
      </c>
      <c r="E13" s="17" t="s">
        <v>12</v>
      </c>
      <c r="F13" s="11" t="s">
        <v>13</v>
      </c>
      <c r="G13" s="11" t="s">
        <v>14</v>
      </c>
      <c r="H13" s="31" t="s">
        <v>15</v>
      </c>
      <c r="I13" s="31" t="s">
        <v>16</v>
      </c>
      <c r="J13" s="31" t="s">
        <v>17</v>
      </c>
      <c r="K13" s="31" t="s">
        <v>18</v>
      </c>
      <c r="L13" s="14" t="s">
        <v>19</v>
      </c>
      <c r="M13" s="19" t="s">
        <v>68</v>
      </c>
    </row>
    <row r="14" spans="1:13" ht="24.95" customHeight="1" x14ac:dyDescent="0.25">
      <c r="A14" s="27" t="s">
        <v>91</v>
      </c>
      <c r="B14" s="12"/>
      <c r="C14" s="12"/>
      <c r="D14" s="25"/>
      <c r="E14" s="13" t="s">
        <v>20</v>
      </c>
      <c r="F14" s="48"/>
      <c r="G14" s="48"/>
      <c r="H14" s="49"/>
      <c r="I14" s="49"/>
      <c r="J14" s="49"/>
      <c r="K14" s="32">
        <f>K15</f>
        <v>0</v>
      </c>
      <c r="L14" s="15" t="e">
        <f>(K14/K55)</f>
        <v>#DIV/0!</v>
      </c>
    </row>
    <row r="15" spans="1:13" x14ac:dyDescent="0.25">
      <c r="A15" s="34">
        <v>1</v>
      </c>
      <c r="B15" s="34" t="s">
        <v>21</v>
      </c>
      <c r="C15" s="34" t="s">
        <v>22</v>
      </c>
      <c r="D15" s="35">
        <v>90778</v>
      </c>
      <c r="E15" s="36" t="s">
        <v>23</v>
      </c>
      <c r="F15" s="34" t="s">
        <v>24</v>
      </c>
      <c r="G15" s="34">
        <v>72</v>
      </c>
      <c r="H15" s="47"/>
      <c r="I15" s="37">
        <f>ROUND(H15*(1+$L$7),2)</f>
        <v>0</v>
      </c>
      <c r="J15" s="37">
        <f>ROUND(H15*G15,2)</f>
        <v>0</v>
      </c>
      <c r="K15" s="37">
        <f>ROUND(G15*I15,2)</f>
        <v>0</v>
      </c>
      <c r="L15" s="38" t="e">
        <f>(K15/K55)</f>
        <v>#DIV/0!</v>
      </c>
      <c r="M15" t="s">
        <v>69</v>
      </c>
    </row>
    <row r="16" spans="1:13" ht="24.95" customHeight="1" x14ac:dyDescent="0.25">
      <c r="A16" s="27" t="s">
        <v>92</v>
      </c>
      <c r="B16" s="12"/>
      <c r="C16" s="12"/>
      <c r="D16" s="25"/>
      <c r="E16" s="13" t="s">
        <v>25</v>
      </c>
      <c r="F16" s="48"/>
      <c r="G16" s="48"/>
      <c r="H16" s="49"/>
      <c r="I16" s="49"/>
      <c r="J16" s="49"/>
      <c r="K16" s="32">
        <f>SUM(K17:K22)</f>
        <v>0</v>
      </c>
      <c r="L16" s="15" t="e">
        <f>(K16/K55)</f>
        <v>#DIV/0!</v>
      </c>
    </row>
    <row r="17" spans="1:13" x14ac:dyDescent="0.25">
      <c r="A17" s="34">
        <v>2</v>
      </c>
      <c r="B17" s="34" t="s">
        <v>21</v>
      </c>
      <c r="C17" s="34" t="s">
        <v>22</v>
      </c>
      <c r="D17" s="35">
        <v>98459</v>
      </c>
      <c r="E17" s="39" t="s">
        <v>26</v>
      </c>
      <c r="F17" s="34" t="s">
        <v>27</v>
      </c>
      <c r="G17" s="34">
        <f>120*1.8</f>
        <v>216</v>
      </c>
      <c r="H17" s="47"/>
      <c r="I17" s="37">
        <f>ROUND(H17*(1+$L$7),2)</f>
        <v>0</v>
      </c>
      <c r="J17" s="37">
        <f t="shared" ref="J17:J22" si="0">ROUND(H17*G17,2)</f>
        <v>0</v>
      </c>
      <c r="K17" s="37">
        <f t="shared" ref="K17:K22" si="1">ROUND(G17*I17,2)</f>
        <v>0</v>
      </c>
      <c r="L17" s="38" t="e">
        <f>(K17/K55)</f>
        <v>#DIV/0!</v>
      </c>
      <c r="M17" t="s">
        <v>70</v>
      </c>
    </row>
    <row r="18" spans="1:13" x14ac:dyDescent="0.25">
      <c r="A18" s="34">
        <v>3</v>
      </c>
      <c r="B18" s="34" t="s">
        <v>21</v>
      </c>
      <c r="C18" s="34" t="s">
        <v>28</v>
      </c>
      <c r="D18" s="35" t="s">
        <v>29</v>
      </c>
      <c r="E18" s="36" t="s">
        <v>30</v>
      </c>
      <c r="F18" s="34" t="s">
        <v>31</v>
      </c>
      <c r="G18" s="34">
        <v>1</v>
      </c>
      <c r="H18" s="47"/>
      <c r="I18" s="37">
        <f t="shared" ref="I18:I53" si="2">ROUND(H18*(1+$L$7),2)</f>
        <v>0</v>
      </c>
      <c r="J18" s="37">
        <f t="shared" si="0"/>
        <v>0</v>
      </c>
      <c r="K18" s="37">
        <f t="shared" si="1"/>
        <v>0</v>
      </c>
      <c r="L18" s="38" t="e">
        <f>(K18/K55)</f>
        <v>#DIV/0!</v>
      </c>
      <c r="M18" t="s">
        <v>71</v>
      </c>
    </row>
    <row r="19" spans="1:13" ht="30" x14ac:dyDescent="0.25">
      <c r="A19" s="34">
        <v>4</v>
      </c>
      <c r="B19" s="34" t="s">
        <v>21</v>
      </c>
      <c r="C19" s="34" t="s">
        <v>22</v>
      </c>
      <c r="D19" s="35">
        <v>95635</v>
      </c>
      <c r="E19" s="36" t="s">
        <v>32</v>
      </c>
      <c r="F19" s="34" t="s">
        <v>31</v>
      </c>
      <c r="G19" s="34">
        <v>1</v>
      </c>
      <c r="H19" s="47"/>
      <c r="I19" s="37">
        <f t="shared" si="2"/>
        <v>0</v>
      </c>
      <c r="J19" s="37">
        <f t="shared" si="0"/>
        <v>0</v>
      </c>
      <c r="K19" s="37">
        <f t="shared" si="1"/>
        <v>0</v>
      </c>
      <c r="L19" s="38" t="e">
        <f>(K19/K55)</f>
        <v>#DIV/0!</v>
      </c>
      <c r="M19" t="s">
        <v>72</v>
      </c>
    </row>
    <row r="20" spans="1:13" ht="30" x14ac:dyDescent="0.25">
      <c r="A20" s="34">
        <v>5</v>
      </c>
      <c r="B20" s="34" t="s">
        <v>33</v>
      </c>
      <c r="C20" s="34" t="s">
        <v>22</v>
      </c>
      <c r="D20" s="35">
        <v>10777</v>
      </c>
      <c r="E20" s="36" t="s">
        <v>34</v>
      </c>
      <c r="F20" s="34" t="s">
        <v>35</v>
      </c>
      <c r="G20" s="34">
        <v>3</v>
      </c>
      <c r="H20" s="47"/>
      <c r="I20" s="37">
        <f t="shared" si="2"/>
        <v>0</v>
      </c>
      <c r="J20" s="37">
        <f t="shared" si="0"/>
        <v>0</v>
      </c>
      <c r="K20" s="37">
        <f t="shared" si="1"/>
        <v>0</v>
      </c>
      <c r="L20" s="38" t="e">
        <f>(K20/K55)</f>
        <v>#DIV/0!</v>
      </c>
      <c r="M20" t="s">
        <v>73</v>
      </c>
    </row>
    <row r="21" spans="1:13" ht="30" x14ac:dyDescent="0.25">
      <c r="A21" s="34">
        <v>6</v>
      </c>
      <c r="B21" s="34" t="s">
        <v>33</v>
      </c>
      <c r="C21" s="34" t="s">
        <v>22</v>
      </c>
      <c r="D21" s="35">
        <v>10776</v>
      </c>
      <c r="E21" s="36" t="s">
        <v>36</v>
      </c>
      <c r="F21" s="34" t="s">
        <v>35</v>
      </c>
      <c r="G21" s="34">
        <v>3</v>
      </c>
      <c r="H21" s="47"/>
      <c r="I21" s="37">
        <f>ROUND(H21*(1+$L$7),2)</f>
        <v>0</v>
      </c>
      <c r="J21" s="37">
        <f t="shared" si="0"/>
        <v>0</v>
      </c>
      <c r="K21" s="37">
        <f t="shared" si="1"/>
        <v>0</v>
      </c>
      <c r="L21" s="38" t="e">
        <f>(K21/K55)</f>
        <v>#DIV/0!</v>
      </c>
      <c r="M21" t="s">
        <v>73</v>
      </c>
    </row>
    <row r="22" spans="1:13" ht="28.5" x14ac:dyDescent="0.25">
      <c r="A22" s="34">
        <v>7</v>
      </c>
      <c r="B22" s="40" t="s">
        <v>21</v>
      </c>
      <c r="C22" s="40" t="s">
        <v>86</v>
      </c>
      <c r="D22" s="41" t="s">
        <v>87</v>
      </c>
      <c r="E22" s="42" t="s">
        <v>85</v>
      </c>
      <c r="F22" s="42" t="s">
        <v>31</v>
      </c>
      <c r="G22" s="34">
        <v>2</v>
      </c>
      <c r="H22" s="47"/>
      <c r="I22" s="37">
        <f>ROUND(H22*(1+$L$7),2)</f>
        <v>0</v>
      </c>
      <c r="J22" s="37">
        <f t="shared" si="0"/>
        <v>0</v>
      </c>
      <c r="K22" s="37">
        <f t="shared" si="1"/>
        <v>0</v>
      </c>
      <c r="L22" s="38" t="e">
        <f>(K22/K55)</f>
        <v>#DIV/0!</v>
      </c>
      <c r="M22" s="20" t="s">
        <v>88</v>
      </c>
    </row>
    <row r="23" spans="1:13" ht="15.75" x14ac:dyDescent="0.25">
      <c r="A23" s="27" t="s">
        <v>93</v>
      </c>
      <c r="B23" s="12"/>
      <c r="C23" s="12"/>
      <c r="D23" s="25"/>
      <c r="E23" s="13" t="s">
        <v>37</v>
      </c>
      <c r="F23" s="48"/>
      <c r="G23" s="48"/>
      <c r="H23" s="49"/>
      <c r="I23" s="49"/>
      <c r="J23" s="49"/>
      <c r="K23" s="32">
        <f>SUM(K24:K26)</f>
        <v>0</v>
      </c>
      <c r="L23" s="15" t="e">
        <f>(K23/K55)</f>
        <v>#DIV/0!</v>
      </c>
    </row>
    <row r="24" spans="1:13" ht="30" x14ac:dyDescent="0.25">
      <c r="A24" s="34">
        <v>8</v>
      </c>
      <c r="B24" s="34" t="s">
        <v>21</v>
      </c>
      <c r="C24" s="34" t="s">
        <v>22</v>
      </c>
      <c r="D24" s="35">
        <v>103689</v>
      </c>
      <c r="E24" s="36" t="s">
        <v>38</v>
      </c>
      <c r="F24" s="34" t="s">
        <v>27</v>
      </c>
      <c r="G24" s="45">
        <f>3.6*1.8</f>
        <v>6.48</v>
      </c>
      <c r="H24" s="47"/>
      <c r="I24" s="37">
        <f t="shared" si="2"/>
        <v>0</v>
      </c>
      <c r="J24" s="37">
        <f t="shared" ref="J24:J26" si="3">ROUND(H24*G24,2)</f>
        <v>0</v>
      </c>
      <c r="K24" s="37">
        <f>ROUND(G24*I24,2)</f>
        <v>0</v>
      </c>
      <c r="L24" s="38" t="e">
        <f>(K24/K55)</f>
        <v>#DIV/0!</v>
      </c>
      <c r="M24" t="s">
        <v>109</v>
      </c>
    </row>
    <row r="25" spans="1:13" ht="30" x14ac:dyDescent="0.25">
      <c r="A25" s="34">
        <v>9</v>
      </c>
      <c r="B25" s="34" t="s">
        <v>21</v>
      </c>
      <c r="C25" s="34" t="s">
        <v>22</v>
      </c>
      <c r="D25" s="35">
        <v>99059</v>
      </c>
      <c r="E25" s="36" t="s">
        <v>102</v>
      </c>
      <c r="F25" s="34" t="s">
        <v>52</v>
      </c>
      <c r="G25" s="45">
        <f>30.79*2+20.99*2</f>
        <v>103.56</v>
      </c>
      <c r="H25" s="47"/>
      <c r="I25" s="37">
        <f>ROUND(H25*(1+$L$7),2)</f>
        <v>0</v>
      </c>
      <c r="J25" s="37">
        <f t="shared" si="3"/>
        <v>0</v>
      </c>
      <c r="K25" s="37">
        <f>ROUND(G25*I25,2)</f>
        <v>0</v>
      </c>
      <c r="L25" s="38" t="e">
        <f>(K25/K55)</f>
        <v>#DIV/0!</v>
      </c>
      <c r="M25" t="s">
        <v>103</v>
      </c>
    </row>
    <row r="26" spans="1:13" ht="30" x14ac:dyDescent="0.25">
      <c r="A26" s="34">
        <v>10</v>
      </c>
      <c r="B26" s="34" t="s">
        <v>21</v>
      </c>
      <c r="C26" s="34" t="s">
        <v>22</v>
      </c>
      <c r="D26" s="35">
        <v>98525</v>
      </c>
      <c r="E26" s="36" t="s">
        <v>39</v>
      </c>
      <c r="F26" s="34" t="s">
        <v>27</v>
      </c>
      <c r="G26" s="45">
        <f>ROUND(34.29*24.49,2)</f>
        <v>839.76</v>
      </c>
      <c r="H26" s="47"/>
      <c r="I26" s="37">
        <f t="shared" si="2"/>
        <v>0</v>
      </c>
      <c r="J26" s="37">
        <f t="shared" si="3"/>
        <v>0</v>
      </c>
      <c r="K26" s="37">
        <f>ROUND(G26*I26,2)</f>
        <v>0</v>
      </c>
      <c r="L26" s="38" t="e">
        <f>(K26/K55)</f>
        <v>#DIV/0!</v>
      </c>
      <c r="M26" t="s">
        <v>84</v>
      </c>
    </row>
    <row r="27" spans="1:13" ht="15.75" x14ac:dyDescent="0.25">
      <c r="A27" s="27" t="s">
        <v>94</v>
      </c>
      <c r="B27" s="12"/>
      <c r="C27" s="12"/>
      <c r="D27" s="25"/>
      <c r="E27" s="13" t="s">
        <v>40</v>
      </c>
      <c r="F27" s="48"/>
      <c r="G27" s="48"/>
      <c r="H27" s="49"/>
      <c r="I27" s="49"/>
      <c r="J27" s="49"/>
      <c r="K27" s="32">
        <f>SUM(K28:K38)</f>
        <v>0</v>
      </c>
      <c r="L27" s="15" t="e">
        <f>(K27/K55)</f>
        <v>#DIV/0!</v>
      </c>
    </row>
    <row r="28" spans="1:13" x14ac:dyDescent="0.25">
      <c r="A28" s="34">
        <v>11</v>
      </c>
      <c r="B28" s="34" t="s">
        <v>33</v>
      </c>
      <c r="C28" s="34" t="s">
        <v>22</v>
      </c>
      <c r="D28" s="35">
        <v>6081</v>
      </c>
      <c r="E28" s="36" t="s">
        <v>41</v>
      </c>
      <c r="F28" s="34" t="s">
        <v>42</v>
      </c>
      <c r="G28" s="34">
        <f>840*0.2</f>
        <v>168</v>
      </c>
      <c r="H28" s="47"/>
      <c r="I28" s="37">
        <f t="shared" si="2"/>
        <v>0</v>
      </c>
      <c r="J28" s="37">
        <f t="shared" ref="J28:J38" si="4">ROUND(H28*G28,2)</f>
        <v>0</v>
      </c>
      <c r="K28" s="37">
        <f t="shared" ref="K28:K38" si="5">ROUND(G28*I28,2)</f>
        <v>0</v>
      </c>
      <c r="L28" s="38" t="e">
        <f>(K28/K55)</f>
        <v>#DIV/0!</v>
      </c>
      <c r="M28" t="s">
        <v>74</v>
      </c>
    </row>
    <row r="29" spans="1:13" ht="30" x14ac:dyDescent="0.25">
      <c r="A29" s="34">
        <v>12</v>
      </c>
      <c r="B29" s="34" t="s">
        <v>21</v>
      </c>
      <c r="C29" s="34" t="s">
        <v>22</v>
      </c>
      <c r="D29" s="35">
        <v>95875</v>
      </c>
      <c r="E29" s="39" t="s">
        <v>89</v>
      </c>
      <c r="F29" s="34" t="s">
        <v>43</v>
      </c>
      <c r="G29" s="34">
        <f>G28*25</f>
        <v>4200</v>
      </c>
      <c r="H29" s="47"/>
      <c r="I29" s="37">
        <f t="shared" si="2"/>
        <v>0</v>
      </c>
      <c r="J29" s="37">
        <f t="shared" si="4"/>
        <v>0</v>
      </c>
      <c r="K29" s="37">
        <f t="shared" si="5"/>
        <v>0</v>
      </c>
      <c r="L29" s="38" t="e">
        <f>(K29/K55)</f>
        <v>#DIV/0!</v>
      </c>
      <c r="M29" s="20" t="s">
        <v>101</v>
      </c>
    </row>
    <row r="30" spans="1:13" ht="45" x14ac:dyDescent="0.25">
      <c r="A30" s="34">
        <v>13</v>
      </c>
      <c r="B30" s="34" t="s">
        <v>21</v>
      </c>
      <c r="C30" s="34" t="s">
        <v>22</v>
      </c>
      <c r="D30" s="35">
        <v>96385</v>
      </c>
      <c r="E30" s="36" t="s">
        <v>44</v>
      </c>
      <c r="F30" s="34" t="s">
        <v>42</v>
      </c>
      <c r="G30" s="34">
        <f>G28</f>
        <v>168</v>
      </c>
      <c r="H30" s="47"/>
      <c r="I30" s="37">
        <f t="shared" si="2"/>
        <v>0</v>
      </c>
      <c r="J30" s="37">
        <f t="shared" si="4"/>
        <v>0</v>
      </c>
      <c r="K30" s="37">
        <f t="shared" si="5"/>
        <v>0</v>
      </c>
      <c r="L30" s="38" t="e">
        <f>(K30/K55)</f>
        <v>#DIV/0!</v>
      </c>
      <c r="M30" s="20" t="s">
        <v>108</v>
      </c>
    </row>
    <row r="31" spans="1:13" ht="30" x14ac:dyDescent="0.25">
      <c r="A31" s="34">
        <v>14</v>
      </c>
      <c r="B31" s="34" t="s">
        <v>21</v>
      </c>
      <c r="C31" s="34" t="s">
        <v>22</v>
      </c>
      <c r="D31" s="35">
        <v>100323</v>
      </c>
      <c r="E31" s="36" t="s">
        <v>45</v>
      </c>
      <c r="F31" s="34" t="s">
        <v>42</v>
      </c>
      <c r="G31" s="34">
        <f>G33*0.1</f>
        <v>62</v>
      </c>
      <c r="H31" s="47"/>
      <c r="I31" s="37">
        <f t="shared" si="2"/>
        <v>0</v>
      </c>
      <c r="J31" s="37">
        <f t="shared" si="4"/>
        <v>0</v>
      </c>
      <c r="K31" s="37">
        <f t="shared" si="5"/>
        <v>0</v>
      </c>
      <c r="L31" s="38" t="e">
        <f>(K31/K55)</f>
        <v>#DIV/0!</v>
      </c>
      <c r="M31" t="s">
        <v>75</v>
      </c>
    </row>
    <row r="32" spans="1:13" ht="36.75" customHeight="1" x14ac:dyDescent="0.25">
      <c r="A32" s="34">
        <v>15</v>
      </c>
      <c r="B32" s="40" t="s">
        <v>21</v>
      </c>
      <c r="C32" s="40" t="s">
        <v>22</v>
      </c>
      <c r="D32" s="35">
        <v>95875</v>
      </c>
      <c r="E32" s="43" t="s">
        <v>104</v>
      </c>
      <c r="F32" s="40" t="s">
        <v>43</v>
      </c>
      <c r="G32" s="34">
        <f>G31*25</f>
        <v>1550</v>
      </c>
      <c r="H32" s="47"/>
      <c r="I32" s="37">
        <f t="shared" si="2"/>
        <v>0</v>
      </c>
      <c r="J32" s="37">
        <f t="shared" ref="J32" si="6">ROUND(H32*G32,2)</f>
        <v>0</v>
      </c>
      <c r="K32" s="37">
        <f t="shared" ref="K32" si="7">ROUND(G32*I32,2)</f>
        <v>0</v>
      </c>
      <c r="L32" s="38" t="e">
        <f>(K32/K56)</f>
        <v>#DIV/0!</v>
      </c>
      <c r="M32" s="20" t="s">
        <v>105</v>
      </c>
    </row>
    <row r="33" spans="1:13" ht="30" x14ac:dyDescent="0.25">
      <c r="A33" s="34">
        <v>16</v>
      </c>
      <c r="B33" s="34" t="s">
        <v>21</v>
      </c>
      <c r="C33" s="34" t="s">
        <v>22</v>
      </c>
      <c r="D33" s="35">
        <v>97087</v>
      </c>
      <c r="E33" s="36" t="s">
        <v>46</v>
      </c>
      <c r="F33" s="34" t="s">
        <v>27</v>
      </c>
      <c r="G33" s="34">
        <v>620</v>
      </c>
      <c r="H33" s="47"/>
      <c r="I33" s="37">
        <f t="shared" si="2"/>
        <v>0</v>
      </c>
      <c r="J33" s="37">
        <f t="shared" si="4"/>
        <v>0</v>
      </c>
      <c r="K33" s="37">
        <f t="shared" si="5"/>
        <v>0</v>
      </c>
      <c r="L33" s="38" t="e">
        <f>(K33/K55)</f>
        <v>#DIV/0!</v>
      </c>
      <c r="M33" s="20" t="s">
        <v>106</v>
      </c>
    </row>
    <row r="34" spans="1:13" ht="30" x14ac:dyDescent="0.25">
      <c r="A34" s="34">
        <v>17</v>
      </c>
      <c r="B34" s="34" t="s">
        <v>21</v>
      </c>
      <c r="C34" s="34" t="s">
        <v>22</v>
      </c>
      <c r="D34" s="35">
        <v>97086</v>
      </c>
      <c r="E34" s="36" t="s">
        <v>47</v>
      </c>
      <c r="F34" s="34" t="s">
        <v>27</v>
      </c>
      <c r="G34" s="45">
        <f>(20.49*2+30.26*2)*0.2</f>
        <v>20.3</v>
      </c>
      <c r="H34" s="47"/>
      <c r="I34" s="37">
        <f t="shared" si="2"/>
        <v>0</v>
      </c>
      <c r="J34" s="37">
        <f t="shared" si="4"/>
        <v>0</v>
      </c>
      <c r="K34" s="37">
        <f t="shared" si="5"/>
        <v>0</v>
      </c>
      <c r="L34" s="38" t="e">
        <f>(K34/K55)</f>
        <v>#DIV/0!</v>
      </c>
      <c r="M34" s="20" t="s">
        <v>107</v>
      </c>
    </row>
    <row r="35" spans="1:13" ht="30" x14ac:dyDescent="0.25">
      <c r="A35" s="34">
        <v>18</v>
      </c>
      <c r="B35" s="34" t="s">
        <v>21</v>
      </c>
      <c r="C35" s="34" t="s">
        <v>22</v>
      </c>
      <c r="D35" s="35">
        <v>97088</v>
      </c>
      <c r="E35" s="39" t="s">
        <v>48</v>
      </c>
      <c r="F35" s="34" t="s">
        <v>49</v>
      </c>
      <c r="G35" s="34">
        <f>620*1.48</f>
        <v>917.6</v>
      </c>
      <c r="H35" s="47"/>
      <c r="I35" s="37">
        <f t="shared" si="2"/>
        <v>0</v>
      </c>
      <c r="J35" s="37">
        <f t="shared" si="4"/>
        <v>0</v>
      </c>
      <c r="K35" s="37">
        <f t="shared" si="5"/>
        <v>0</v>
      </c>
      <c r="L35" s="38" t="e">
        <f>(K35/K55)</f>
        <v>#DIV/0!</v>
      </c>
      <c r="M35" s="20" t="s">
        <v>76</v>
      </c>
    </row>
    <row r="36" spans="1:13" ht="30" x14ac:dyDescent="0.25">
      <c r="A36" s="34">
        <v>19</v>
      </c>
      <c r="B36" s="34" t="s">
        <v>21</v>
      </c>
      <c r="C36" s="34" t="s">
        <v>22</v>
      </c>
      <c r="D36" s="35">
        <v>97096</v>
      </c>
      <c r="E36" s="39" t="s">
        <v>50</v>
      </c>
      <c r="F36" s="34" t="s">
        <v>42</v>
      </c>
      <c r="G36" s="34">
        <f>620*0.1</f>
        <v>62</v>
      </c>
      <c r="H36" s="47"/>
      <c r="I36" s="37">
        <f t="shared" si="2"/>
        <v>0</v>
      </c>
      <c r="J36" s="37">
        <f t="shared" si="4"/>
        <v>0</v>
      </c>
      <c r="K36" s="37">
        <f t="shared" si="5"/>
        <v>0</v>
      </c>
      <c r="L36" s="38" t="e">
        <f>(K36/K55)</f>
        <v>#DIV/0!</v>
      </c>
      <c r="M36" t="s">
        <v>75</v>
      </c>
    </row>
    <row r="37" spans="1:13" ht="30" x14ac:dyDescent="0.25">
      <c r="A37" s="34">
        <v>20</v>
      </c>
      <c r="B37" s="34" t="s">
        <v>21</v>
      </c>
      <c r="C37" s="34" t="s">
        <v>22</v>
      </c>
      <c r="D37" s="35">
        <v>98575</v>
      </c>
      <c r="E37" s="39" t="s">
        <v>51</v>
      </c>
      <c r="F37" s="34" t="s">
        <v>52</v>
      </c>
      <c r="G37" s="34">
        <f>ROUNDUP(9*20.38+6*30.15,0)</f>
        <v>365</v>
      </c>
      <c r="H37" s="47"/>
      <c r="I37" s="37">
        <f t="shared" si="2"/>
        <v>0</v>
      </c>
      <c r="J37" s="37">
        <f t="shared" si="4"/>
        <v>0</v>
      </c>
      <c r="K37" s="37">
        <f t="shared" si="5"/>
        <v>0</v>
      </c>
      <c r="L37" s="38" t="e">
        <f>(K37/K55)</f>
        <v>#DIV/0!</v>
      </c>
      <c r="M37" s="20" t="s">
        <v>77</v>
      </c>
    </row>
    <row r="38" spans="1:13" ht="24.95" customHeight="1" x14ac:dyDescent="0.25">
      <c r="A38" s="34">
        <v>21</v>
      </c>
      <c r="B38" s="34" t="s">
        <v>21</v>
      </c>
      <c r="C38" s="34" t="s">
        <v>22</v>
      </c>
      <c r="D38" s="35">
        <v>97114</v>
      </c>
      <c r="E38" s="36" t="s">
        <v>53</v>
      </c>
      <c r="F38" s="34" t="s">
        <v>52</v>
      </c>
      <c r="G38" s="34">
        <f>ROUNDUP(9*20.38+6*30.15,0)</f>
        <v>365</v>
      </c>
      <c r="H38" s="47"/>
      <c r="I38" s="37">
        <f t="shared" si="2"/>
        <v>0</v>
      </c>
      <c r="J38" s="37">
        <f t="shared" si="4"/>
        <v>0</v>
      </c>
      <c r="K38" s="37">
        <f t="shared" si="5"/>
        <v>0</v>
      </c>
      <c r="L38" s="38" t="e">
        <f>(K38/K55)</f>
        <v>#DIV/0!</v>
      </c>
      <c r="M38" s="20" t="s">
        <v>77</v>
      </c>
    </row>
    <row r="39" spans="1:13" ht="15.75" x14ac:dyDescent="0.25">
      <c r="A39" s="27" t="s">
        <v>95</v>
      </c>
      <c r="B39" s="12"/>
      <c r="C39" s="12"/>
      <c r="D39" s="25"/>
      <c r="E39" s="13" t="s">
        <v>54</v>
      </c>
      <c r="F39" s="48"/>
      <c r="G39" s="48"/>
      <c r="H39" s="49"/>
      <c r="I39" s="49"/>
      <c r="J39" s="49"/>
      <c r="K39" s="32">
        <f>SUM(K40:K44)</f>
        <v>0</v>
      </c>
      <c r="L39" s="15" t="e">
        <f>(K39/K55)</f>
        <v>#DIV/0!</v>
      </c>
    </row>
    <row r="40" spans="1:13" ht="30" x14ac:dyDescent="0.25">
      <c r="A40" s="34">
        <v>22</v>
      </c>
      <c r="B40" s="34" t="s">
        <v>21</v>
      </c>
      <c r="C40" s="34" t="s">
        <v>22</v>
      </c>
      <c r="D40" s="35">
        <v>102494</v>
      </c>
      <c r="E40" s="39" t="s">
        <v>78</v>
      </c>
      <c r="F40" s="34" t="s">
        <v>27</v>
      </c>
      <c r="G40" s="34">
        <v>139</v>
      </c>
      <c r="H40" s="47"/>
      <c r="I40" s="37">
        <f t="shared" si="2"/>
        <v>0</v>
      </c>
      <c r="J40" s="37">
        <f t="shared" ref="J40:J44" si="8">ROUND(H40*G40,2)</f>
        <v>0</v>
      </c>
      <c r="K40" s="37">
        <f>ROUND(G40*I40,2)</f>
        <v>0</v>
      </c>
      <c r="L40" s="38" t="e">
        <f>(K40/K55)</f>
        <v>#DIV/0!</v>
      </c>
      <c r="M40" s="20" t="s">
        <v>83</v>
      </c>
    </row>
    <row r="41" spans="1:13" ht="30" x14ac:dyDescent="0.25">
      <c r="A41" s="34">
        <v>23</v>
      </c>
      <c r="B41" s="34" t="s">
        <v>21</v>
      </c>
      <c r="C41" s="34" t="s">
        <v>22</v>
      </c>
      <c r="D41" s="35">
        <v>102494</v>
      </c>
      <c r="E41" s="39" t="s">
        <v>79</v>
      </c>
      <c r="F41" s="34" t="s">
        <v>27</v>
      </c>
      <c r="G41" s="34">
        <v>238</v>
      </c>
      <c r="H41" s="47"/>
      <c r="I41" s="37">
        <f t="shared" si="2"/>
        <v>0</v>
      </c>
      <c r="J41" s="37">
        <f t="shared" si="8"/>
        <v>0</v>
      </c>
      <c r="K41" s="37">
        <f>ROUND(G41*I41,2)</f>
        <v>0</v>
      </c>
      <c r="L41" s="38" t="e">
        <f>(K41/K55)</f>
        <v>#DIV/0!</v>
      </c>
      <c r="M41" s="20" t="s">
        <v>83</v>
      </c>
    </row>
    <row r="42" spans="1:13" ht="30" x14ac:dyDescent="0.25">
      <c r="A42" s="34">
        <v>24</v>
      </c>
      <c r="B42" s="34" t="s">
        <v>21</v>
      </c>
      <c r="C42" s="34" t="s">
        <v>22</v>
      </c>
      <c r="D42" s="35">
        <v>102494</v>
      </c>
      <c r="E42" s="39" t="s">
        <v>99</v>
      </c>
      <c r="F42" s="34" t="s">
        <v>27</v>
      </c>
      <c r="G42" s="34">
        <v>68</v>
      </c>
      <c r="H42" s="47"/>
      <c r="I42" s="37">
        <f t="shared" si="2"/>
        <v>0</v>
      </c>
      <c r="J42" s="37">
        <f t="shared" si="8"/>
        <v>0</v>
      </c>
      <c r="K42" s="37">
        <f>ROUND(G42*I42,2)</f>
        <v>0</v>
      </c>
      <c r="L42" s="38" t="e">
        <f>(K42/K55)</f>
        <v>#DIV/0!</v>
      </c>
      <c r="M42" s="20" t="s">
        <v>83</v>
      </c>
    </row>
    <row r="43" spans="1:13" ht="30" x14ac:dyDescent="0.25">
      <c r="A43" s="34">
        <v>25</v>
      </c>
      <c r="B43" s="34" t="s">
        <v>21</v>
      </c>
      <c r="C43" s="34" t="s">
        <v>22</v>
      </c>
      <c r="D43" s="35">
        <v>102494</v>
      </c>
      <c r="E43" s="39" t="s">
        <v>100</v>
      </c>
      <c r="F43" s="34" t="s">
        <v>27</v>
      </c>
      <c r="G43" s="34">
        <v>177</v>
      </c>
      <c r="H43" s="47"/>
      <c r="I43" s="37">
        <f t="shared" si="2"/>
        <v>0</v>
      </c>
      <c r="J43" s="37">
        <f t="shared" si="8"/>
        <v>0</v>
      </c>
      <c r="K43" s="37">
        <f>ROUND(G43*I43,2)</f>
        <v>0</v>
      </c>
      <c r="L43" s="38" t="e">
        <f>(K43/K55)</f>
        <v>#DIV/0!</v>
      </c>
      <c r="M43" s="20" t="s">
        <v>83</v>
      </c>
    </row>
    <row r="44" spans="1:13" ht="30" x14ac:dyDescent="0.25">
      <c r="A44" s="34">
        <v>26</v>
      </c>
      <c r="B44" s="34" t="s">
        <v>21</v>
      </c>
      <c r="C44" s="34" t="s">
        <v>22</v>
      </c>
      <c r="D44" s="35">
        <v>102506</v>
      </c>
      <c r="E44" s="36" t="s">
        <v>55</v>
      </c>
      <c r="F44" s="34" t="s">
        <v>52</v>
      </c>
      <c r="G44" s="34">
        <v>332.2</v>
      </c>
      <c r="H44" s="47"/>
      <c r="I44" s="37">
        <f t="shared" si="2"/>
        <v>0</v>
      </c>
      <c r="J44" s="37">
        <f t="shared" si="8"/>
        <v>0</v>
      </c>
      <c r="K44" s="37">
        <f>ROUND(G44*I44,2)</f>
        <v>0</v>
      </c>
      <c r="L44" s="38" t="e">
        <f>(K44/K55)</f>
        <v>#DIV/0!</v>
      </c>
      <c r="M44" s="20" t="s">
        <v>83</v>
      </c>
    </row>
    <row r="45" spans="1:13" ht="15.75" x14ac:dyDescent="0.25">
      <c r="A45" s="27" t="s">
        <v>96</v>
      </c>
      <c r="B45" s="12"/>
      <c r="C45" s="12"/>
      <c r="D45" s="25"/>
      <c r="E45" s="13" t="s">
        <v>56</v>
      </c>
      <c r="F45" s="48"/>
      <c r="G45" s="48"/>
      <c r="H45" s="49"/>
      <c r="I45" s="49"/>
      <c r="J45" s="49"/>
      <c r="K45" s="32">
        <f>SUM(K46)</f>
        <v>0</v>
      </c>
      <c r="L45" s="15" t="e">
        <f>(K45/K55)</f>
        <v>#DIV/0!</v>
      </c>
    </row>
    <row r="46" spans="1:13" ht="45" customHeight="1" x14ac:dyDescent="0.25">
      <c r="A46" s="34">
        <v>27</v>
      </c>
      <c r="B46" s="34" t="s">
        <v>21</v>
      </c>
      <c r="C46" s="34" t="s">
        <v>57</v>
      </c>
      <c r="D46" s="35">
        <v>271307</v>
      </c>
      <c r="E46" s="36" t="s">
        <v>58</v>
      </c>
      <c r="F46" s="34" t="s">
        <v>52</v>
      </c>
      <c r="G46" s="34">
        <v>12</v>
      </c>
      <c r="H46" s="47"/>
      <c r="I46" s="37">
        <f t="shared" si="2"/>
        <v>0</v>
      </c>
      <c r="J46" s="37">
        <f>ROUND(H46*G46,2)</f>
        <v>0</v>
      </c>
      <c r="K46" s="37">
        <f>ROUND(G46*I46,2)</f>
        <v>0</v>
      </c>
      <c r="L46" s="38" t="e">
        <f>(K46/K55)</f>
        <v>#DIV/0!</v>
      </c>
      <c r="M46" s="20" t="s">
        <v>80</v>
      </c>
    </row>
    <row r="47" spans="1:13" ht="15.75" x14ac:dyDescent="0.25">
      <c r="A47" s="12" t="s">
        <v>59</v>
      </c>
      <c r="B47" s="12"/>
      <c r="C47" s="12"/>
      <c r="D47" s="25"/>
      <c r="E47" s="13" t="s">
        <v>60</v>
      </c>
      <c r="F47" s="48"/>
      <c r="G47" s="48"/>
      <c r="H47" s="49"/>
      <c r="I47" s="49"/>
      <c r="J47" s="49"/>
      <c r="K47" s="32">
        <f>SUM(K48:K49)</f>
        <v>0</v>
      </c>
      <c r="L47" s="15" t="e">
        <f>(K47/K55)</f>
        <v>#DIV/0!</v>
      </c>
    </row>
    <row r="48" spans="1:13" ht="45" x14ac:dyDescent="0.25">
      <c r="A48" s="34">
        <v>28</v>
      </c>
      <c r="B48" s="34" t="s">
        <v>21</v>
      </c>
      <c r="C48" s="34" t="s">
        <v>22</v>
      </c>
      <c r="D48" s="35">
        <v>102362</v>
      </c>
      <c r="E48" s="36" t="s">
        <v>61</v>
      </c>
      <c r="F48" s="34" t="s">
        <v>27</v>
      </c>
      <c r="G48" s="34">
        <f>163.92+242.08</f>
        <v>406</v>
      </c>
      <c r="H48" s="47"/>
      <c r="I48" s="37">
        <f t="shared" si="2"/>
        <v>0</v>
      </c>
      <c r="J48" s="37">
        <f t="shared" ref="J48:J49" si="9">ROUND(H48*G48,2)</f>
        <v>0</v>
      </c>
      <c r="K48" s="37">
        <f>ROUND(G48*I48,2)</f>
        <v>0</v>
      </c>
      <c r="L48" s="38" t="e">
        <f>(K48/K55)</f>
        <v>#DIV/0!</v>
      </c>
      <c r="M48" s="20" t="s">
        <v>81</v>
      </c>
    </row>
    <row r="49" spans="1:13" ht="90" x14ac:dyDescent="0.25">
      <c r="A49" s="34">
        <v>29</v>
      </c>
      <c r="B49" s="34" t="s">
        <v>21</v>
      </c>
      <c r="C49" s="34" t="s">
        <v>62</v>
      </c>
      <c r="D49" s="35" t="s">
        <v>63</v>
      </c>
      <c r="E49" s="36" t="s">
        <v>90</v>
      </c>
      <c r="F49" s="34" t="s">
        <v>27</v>
      </c>
      <c r="G49" s="34">
        <v>4.2</v>
      </c>
      <c r="H49" s="47"/>
      <c r="I49" s="37">
        <f t="shared" si="2"/>
        <v>0</v>
      </c>
      <c r="J49" s="37">
        <f t="shared" si="9"/>
        <v>0</v>
      </c>
      <c r="K49" s="37">
        <f>ROUND(G49*I49,2)</f>
        <v>0</v>
      </c>
      <c r="L49" s="38" t="e">
        <f>(K49/K55)</f>
        <v>#DIV/0!</v>
      </c>
      <c r="M49" s="20" t="s">
        <v>82</v>
      </c>
    </row>
    <row r="50" spans="1:13" ht="15.75" x14ac:dyDescent="0.25">
      <c r="A50" s="27" t="s">
        <v>97</v>
      </c>
      <c r="B50" s="12"/>
      <c r="C50" s="12"/>
      <c r="D50" s="25"/>
      <c r="E50" s="13" t="s">
        <v>64</v>
      </c>
      <c r="F50" s="48"/>
      <c r="G50" s="48"/>
      <c r="H50" s="49"/>
      <c r="I50" s="49"/>
      <c r="J50" s="49"/>
      <c r="K50" s="32">
        <f>SUM(K51:K53)</f>
        <v>0</v>
      </c>
      <c r="L50" s="15" t="e">
        <f>(K50/K55)</f>
        <v>#DIV/0!</v>
      </c>
    </row>
    <row r="51" spans="1:13" ht="30" x14ac:dyDescent="0.25">
      <c r="A51" s="34">
        <v>30</v>
      </c>
      <c r="B51" s="34" t="s">
        <v>21</v>
      </c>
      <c r="C51" s="34" t="s">
        <v>22</v>
      </c>
      <c r="D51" s="35">
        <v>103769</v>
      </c>
      <c r="E51" s="36" t="s">
        <v>65</v>
      </c>
      <c r="F51" s="34" t="s">
        <v>31</v>
      </c>
      <c r="G51" s="34">
        <v>1</v>
      </c>
      <c r="H51" s="47"/>
      <c r="I51" s="37">
        <f t="shared" si="2"/>
        <v>0</v>
      </c>
      <c r="J51" s="37">
        <f t="shared" ref="J51:J53" si="10">ROUND(H51*G51,2)</f>
        <v>0</v>
      </c>
      <c r="K51" s="37">
        <f>ROUND(G51*I51,2)</f>
        <v>0</v>
      </c>
      <c r="L51" s="38" t="e">
        <f>(K51/K55)</f>
        <v>#DIV/0!</v>
      </c>
      <c r="M51" s="20" t="s">
        <v>83</v>
      </c>
    </row>
    <row r="52" spans="1:13" ht="45" x14ac:dyDescent="0.25">
      <c r="A52" s="34">
        <v>31</v>
      </c>
      <c r="B52" s="34" t="s">
        <v>33</v>
      </c>
      <c r="C52" s="34" t="s">
        <v>22</v>
      </c>
      <c r="D52" s="35">
        <v>25399</v>
      </c>
      <c r="E52" s="36" t="s">
        <v>66</v>
      </c>
      <c r="F52" s="34" t="s">
        <v>31</v>
      </c>
      <c r="G52" s="34">
        <v>1</v>
      </c>
      <c r="H52" s="47"/>
      <c r="I52" s="37">
        <f t="shared" si="2"/>
        <v>0</v>
      </c>
      <c r="J52" s="37">
        <f t="shared" si="10"/>
        <v>0</v>
      </c>
      <c r="K52" s="37">
        <f>ROUND(G52*I52,2)</f>
        <v>0</v>
      </c>
      <c r="L52" s="38" t="e">
        <f>(K52/K55)</f>
        <v>#DIV/0!</v>
      </c>
      <c r="M52" s="20" t="s">
        <v>83</v>
      </c>
    </row>
    <row r="53" spans="1:13" ht="45" x14ac:dyDescent="0.25">
      <c r="A53" s="34">
        <v>32</v>
      </c>
      <c r="B53" s="34" t="s">
        <v>33</v>
      </c>
      <c r="C53" s="34" t="s">
        <v>22</v>
      </c>
      <c r="D53" s="35">
        <v>25398</v>
      </c>
      <c r="E53" s="36" t="s">
        <v>67</v>
      </c>
      <c r="F53" s="34" t="s">
        <v>31</v>
      </c>
      <c r="G53" s="34">
        <v>1</v>
      </c>
      <c r="H53" s="47"/>
      <c r="I53" s="37">
        <f t="shared" si="2"/>
        <v>0</v>
      </c>
      <c r="J53" s="37">
        <f t="shared" si="10"/>
        <v>0</v>
      </c>
      <c r="K53" s="37">
        <f>ROUND(G53*I53,2)</f>
        <v>0</v>
      </c>
      <c r="L53" s="38" t="e">
        <f>(K53/K55)</f>
        <v>#DIV/0!</v>
      </c>
      <c r="M53" s="20" t="s">
        <v>83</v>
      </c>
    </row>
    <row r="54" spans="1:13" x14ac:dyDescent="0.25">
      <c r="E54" s="18"/>
      <c r="L54" s="16"/>
    </row>
    <row r="55" spans="1:13" ht="15.75" x14ac:dyDescent="0.25">
      <c r="E55" s="18"/>
      <c r="I55" s="44" t="s">
        <v>18</v>
      </c>
      <c r="J55" s="44"/>
      <c r="K55" s="44">
        <f>SUM(K14:K53)-K50-K47-K45-K39-K27-K23-K16-K14</f>
        <v>0</v>
      </c>
      <c r="L55" s="16"/>
    </row>
    <row r="56" spans="1:13" ht="15.75" x14ac:dyDescent="0.25">
      <c r="E56" s="18"/>
      <c r="I56" s="44" t="s">
        <v>17</v>
      </c>
      <c r="J56" s="44"/>
      <c r="K56" s="44">
        <f>SUM(J15:J53)</f>
        <v>0</v>
      </c>
      <c r="L56" s="16"/>
    </row>
    <row r="57" spans="1:13" ht="15.75" x14ac:dyDescent="0.25">
      <c r="E57" s="18"/>
      <c r="I57" s="44" t="s">
        <v>98</v>
      </c>
      <c r="J57" s="44"/>
      <c r="K57" s="44">
        <f>K55-K56</f>
        <v>0</v>
      </c>
      <c r="L57" s="16"/>
    </row>
    <row r="58" spans="1:13" x14ac:dyDescent="0.25">
      <c r="E58" s="18"/>
      <c r="L58" s="16"/>
    </row>
  </sheetData>
  <sheetProtection sheet="1" objects="1" scenarios="1" selectLockedCells="1"/>
  <autoFilter ref="A13:L13" xr:uid="{00000000-0009-0000-0000-000000000000}"/>
  <mergeCells count="9">
    <mergeCell ref="F39:J39"/>
    <mergeCell ref="F45:J45"/>
    <mergeCell ref="F47:J47"/>
    <mergeCell ref="F50:J50"/>
    <mergeCell ref="A8:B8"/>
    <mergeCell ref="F14:J14"/>
    <mergeCell ref="F16:J16"/>
    <mergeCell ref="F23:J23"/>
    <mergeCell ref="F27:J27"/>
  </mergeCells>
  <pageMargins left="0.7" right="0.7" top="0.75" bottom="0.75" header="0.3" footer="0.3"/>
  <pageSetup scale="4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Patrick da Silveira Valadão</cp:lastModifiedBy>
  <cp:lastPrinted>2026-04-24T13:24:11Z</cp:lastPrinted>
  <dcterms:created xsi:type="dcterms:W3CDTF">2026-03-13T14:18:57Z</dcterms:created>
  <dcterms:modified xsi:type="dcterms:W3CDTF">2026-05-18T13:35:39Z</dcterms:modified>
  <cp:category>Sinapi Excel</cp:category>
</cp:coreProperties>
</file>