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rv02\SMCP\#OLD\LICITACOES\2026\# PREGÃO\PE - 059 - 2026 - SERVIÇOS TERCEIRIZADOS PREFEITURA E IMAS\RETIFICADO\EDITAL E ANEXOS\"/>
    </mc:Choice>
  </mc:AlternateContent>
  <xr:revisionPtr revIDLastSave="0" documentId="13_ncr:1_{A18AC41C-1C72-4DE7-B7F2-2C3ACF94FDE7}" xr6:coauthVersionLast="47" xr6:coauthVersionMax="47" xr10:uidLastSave="{00000000-0000-0000-0000-000000000000}"/>
  <bookViews>
    <workbookView xWindow="-120" yWindow="-120" windowWidth="29040" windowHeight="15720" tabRatio="693" firstSheet="4" activeTab="4" xr2:uid="{00000000-000D-0000-FFFF-FFFF00000000}"/>
  </bookViews>
  <sheets>
    <sheet name="Recepcionista 40h" sheetId="5" r:id="rId1"/>
    <sheet name="Recepcionista 40h sem insalubr" sheetId="9" r:id="rId2"/>
    <sheet name="Recepcionsta 12x36h Diurno" sheetId="11" r:id="rId3"/>
    <sheet name="Recepcionsta 12x36h Noturno" sheetId="10" r:id="rId4"/>
    <sheet name="Auxiliar de Limpeza 40h" sheetId="6" r:id="rId5"/>
    <sheet name="Aux. Limpeza 12x36h Diurno" sheetId="15" r:id="rId6"/>
    <sheet name="Aux. Limpeza 12x36h Noturno" sheetId="16" r:id="rId7"/>
    <sheet name="Auxiliar de Limpeza 20h" sheetId="14" r:id="rId8"/>
    <sheet name="Aux. de Limpeza Urbana 40h" sheetId="7" r:id="rId9"/>
    <sheet name="Supervisor 40h" sheetId="8" r:id="rId10"/>
    <sheet name="Resumo" sheetId="4" r:id="rId11"/>
  </sheets>
  <definedNames>
    <definedName name="_xlnm.Print_Area" localSheetId="8">'Aux. de Limpeza Urbana 40h'!$A$1:$I$175</definedName>
    <definedName name="_xlnm.Print_Area" localSheetId="5">'Aux. Limpeza 12x36h Diurno'!$A$1:$I$172</definedName>
    <definedName name="_xlnm.Print_Area" localSheetId="6">'Aux. Limpeza 12x36h Noturno'!$A$1:$I$179</definedName>
    <definedName name="_xlnm.Print_Area" localSheetId="7">'Auxiliar de Limpeza 20h'!$A$1:$I$175</definedName>
    <definedName name="_xlnm.Print_Area" localSheetId="4">'Auxiliar de Limpeza 40h'!$A$1:$I$175</definedName>
    <definedName name="_xlnm.Print_Area" localSheetId="0">'Recepcionista 40h'!$A$1:$I$175</definedName>
    <definedName name="_xlnm.Print_Area" localSheetId="1">'Recepcionista 40h sem insalubr'!$A$1:$I$175</definedName>
    <definedName name="_xlnm.Print_Area" localSheetId="2">'Recepcionsta 12x36h Diurno'!$A$1:$I$172</definedName>
    <definedName name="_xlnm.Print_Area" localSheetId="3">'Recepcionsta 12x36h Noturno'!$A$1:$I$179</definedName>
    <definedName name="_xlnm.Print_Area" localSheetId="10">Resumo!$A$1:$I$13</definedName>
    <definedName name="_xlnm.Print_Area" localSheetId="9">'Supervisor 40h'!$A$1:$I$175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3" i="4" l="1"/>
  <c r="H3" i="4"/>
  <c r="F13" i="4"/>
  <c r="H13" i="4"/>
  <c r="K12" i="4"/>
  <c r="K11" i="4"/>
  <c r="H177" i="16"/>
  <c r="A177" i="16"/>
  <c r="G153" i="16"/>
  <c r="D150" i="16" s="1"/>
  <c r="E150" i="16" s="1"/>
  <c r="E152" i="16"/>
  <c r="H151" i="16"/>
  <c r="H153" i="16" s="1"/>
  <c r="D151" i="16" s="1"/>
  <c r="E151" i="16" s="1"/>
  <c r="G151" i="16"/>
  <c r="F118" i="16"/>
  <c r="G103" i="16"/>
  <c r="A103" i="16"/>
  <c r="H102" i="16"/>
  <c r="G99" i="16"/>
  <c r="E99" i="16"/>
  <c r="C99" i="16"/>
  <c r="A99" i="16"/>
  <c r="G95" i="16"/>
  <c r="C95" i="16"/>
  <c r="E95" i="16" s="1"/>
  <c r="A95" i="16"/>
  <c r="I90" i="16"/>
  <c r="I89" i="16"/>
  <c r="H80" i="16"/>
  <c r="H81" i="16" s="1"/>
  <c r="H83" i="16" s="1"/>
  <c r="H77" i="16"/>
  <c r="H70" i="16"/>
  <c r="H57" i="16"/>
  <c r="B45" i="16"/>
  <c r="I41" i="16"/>
  <c r="I38" i="16"/>
  <c r="I37" i="16"/>
  <c r="A36" i="16"/>
  <c r="A37" i="16" s="1"/>
  <c r="A38" i="16" s="1"/>
  <c r="A39" i="16" s="1"/>
  <c r="A40" i="16" s="1"/>
  <c r="A41" i="16" s="1"/>
  <c r="A42" i="16" s="1"/>
  <c r="A43" i="16" s="1"/>
  <c r="A44" i="16" s="1"/>
  <c r="A45" i="16" s="1"/>
  <c r="I35" i="16"/>
  <c r="F95" i="16" s="1"/>
  <c r="H95" i="16" s="1"/>
  <c r="I31" i="16"/>
  <c r="I30" i="16"/>
  <c r="I29" i="16"/>
  <c r="I43" i="16" s="1"/>
  <c r="I28" i="16"/>
  <c r="I17" i="16"/>
  <c r="C103" i="16" s="1"/>
  <c r="E103" i="16" s="1"/>
  <c r="I14" i="16"/>
  <c r="G11" i="16"/>
  <c r="A6" i="16"/>
  <c r="I5" i="16"/>
  <c r="G5" i="16"/>
  <c r="H170" i="15"/>
  <c r="A170" i="15"/>
  <c r="H146" i="15"/>
  <c r="D144" i="15" s="1"/>
  <c r="E144" i="15" s="1"/>
  <c r="G146" i="15"/>
  <c r="D143" i="15" s="1"/>
  <c r="E143" i="15" s="1"/>
  <c r="E145" i="15"/>
  <c r="H144" i="15"/>
  <c r="G144" i="15"/>
  <c r="F111" i="15"/>
  <c r="G96" i="15"/>
  <c r="C96" i="15"/>
  <c r="A96" i="15"/>
  <c r="E96" i="15" s="1"/>
  <c r="H95" i="15"/>
  <c r="G92" i="15"/>
  <c r="C92" i="15"/>
  <c r="A92" i="15"/>
  <c r="E92" i="15" s="1"/>
  <c r="G88" i="15"/>
  <c r="A88" i="15"/>
  <c r="E88" i="15" s="1"/>
  <c r="I83" i="15"/>
  <c r="I82" i="15"/>
  <c r="H70" i="15"/>
  <c r="H63" i="15"/>
  <c r="H50" i="15"/>
  <c r="H73" i="15" s="1"/>
  <c r="H74" i="15" s="1"/>
  <c r="B38" i="15"/>
  <c r="I36" i="15"/>
  <c r="I35" i="15"/>
  <c r="I33" i="15"/>
  <c r="I32" i="15"/>
  <c r="A32" i="15"/>
  <c r="A33" i="15" s="1"/>
  <c r="A34" i="15" s="1"/>
  <c r="A35" i="15" s="1"/>
  <c r="A36" i="15" s="1"/>
  <c r="A37" i="15" s="1"/>
  <c r="A38" i="15" s="1"/>
  <c r="I31" i="15"/>
  <c r="I25" i="15" s="1"/>
  <c r="I34" i="15" s="1"/>
  <c r="I17" i="15"/>
  <c r="I14" i="15"/>
  <c r="C88" i="15" s="1"/>
  <c r="A6" i="15"/>
  <c r="I5" i="15"/>
  <c r="G5" i="15"/>
  <c r="O8" i="4"/>
  <c r="S8" i="4"/>
  <c r="I42" i="16" l="1"/>
  <c r="I25" i="16"/>
  <c r="I44" i="16"/>
  <c r="I95" i="16"/>
  <c r="I88" i="16" s="1"/>
  <c r="F103" i="16"/>
  <c r="H103" i="16" s="1"/>
  <c r="I103" i="16" s="1"/>
  <c r="I86" i="16" s="1"/>
  <c r="F99" i="16"/>
  <c r="H99" i="16" s="1"/>
  <c r="I99" i="16" s="1"/>
  <c r="I87" i="16" s="1"/>
  <c r="F96" i="15"/>
  <c r="H96" i="15" s="1"/>
  <c r="I96" i="15" s="1"/>
  <c r="I79" i="15" s="1"/>
  <c r="F92" i="15"/>
  <c r="H92" i="15" s="1"/>
  <c r="I92" i="15" s="1"/>
  <c r="I80" i="15" s="1"/>
  <c r="H80" i="15" s="1"/>
  <c r="H76" i="15"/>
  <c r="F88" i="15"/>
  <c r="H88" i="15" s="1"/>
  <c r="I88" i="15" s="1"/>
  <c r="I81" i="15" s="1"/>
  <c r="I39" i="15"/>
  <c r="H31" i="15" s="1"/>
  <c r="D146" i="9"/>
  <c r="E146" i="9" s="1"/>
  <c r="I39" i="16" l="1"/>
  <c r="I40" i="16"/>
  <c r="I91" i="16"/>
  <c r="I118" i="16"/>
  <c r="I131" i="16"/>
  <c r="I84" i="15"/>
  <c r="H79" i="15"/>
  <c r="I124" i="15"/>
  <c r="I111" i="15"/>
  <c r="H81" i="15"/>
  <c r="H36" i="15"/>
  <c r="I73" i="15"/>
  <c r="I74" i="15" s="1"/>
  <c r="I55" i="15"/>
  <c r="I45" i="15"/>
  <c r="I61" i="15"/>
  <c r="I43" i="15"/>
  <c r="I69" i="15"/>
  <c r="I49" i="15"/>
  <c r="I62" i="15"/>
  <c r="I54" i="15"/>
  <c r="I44" i="15"/>
  <c r="H37" i="15"/>
  <c r="I59" i="15"/>
  <c r="A126" i="15"/>
  <c r="I60" i="15"/>
  <c r="I42" i="15"/>
  <c r="A113" i="15"/>
  <c r="I68" i="15"/>
  <c r="I58" i="15"/>
  <c r="I48" i="15"/>
  <c r="I67" i="15"/>
  <c r="I57" i="15"/>
  <c r="I47" i="15"/>
  <c r="H38" i="15"/>
  <c r="I153" i="15"/>
  <c r="I56" i="15"/>
  <c r="I46" i="15"/>
  <c r="H32" i="15"/>
  <c r="H35" i="15"/>
  <c r="H34" i="15"/>
  <c r="H83" i="15"/>
  <c r="H33" i="15"/>
  <c r="H82" i="15"/>
  <c r="H151" i="10"/>
  <c r="H153" i="10" s="1"/>
  <c r="I46" i="16" l="1"/>
  <c r="I50" i="15"/>
  <c r="H39" i="15"/>
  <c r="G133" i="16"/>
  <c r="I162" i="16"/>
  <c r="G120" i="16"/>
  <c r="C126" i="15"/>
  <c r="C113" i="15"/>
  <c r="I70" i="15"/>
  <c r="H84" i="15"/>
  <c r="H98" i="15" s="1"/>
  <c r="I63" i="15"/>
  <c r="F113" i="15"/>
  <c r="F126" i="15"/>
  <c r="I155" i="15"/>
  <c r="G126" i="15"/>
  <c r="G113" i="15"/>
  <c r="I57" i="8"/>
  <c r="I56" i="8"/>
  <c r="I57" i="7"/>
  <c r="I56" i="7"/>
  <c r="I57" i="14"/>
  <c r="I56" i="14"/>
  <c r="I57" i="6"/>
  <c r="I62" i="10"/>
  <c r="I55" i="11"/>
  <c r="I54" i="11"/>
  <c r="I57" i="9"/>
  <c r="I56" i="9"/>
  <c r="I57" i="5"/>
  <c r="I56" i="5"/>
  <c r="H37" i="16" l="1"/>
  <c r="H87" i="16"/>
  <c r="I51" i="16"/>
  <c r="H90" i="16"/>
  <c r="H89" i="16"/>
  <c r="I69" i="16"/>
  <c r="H88" i="16"/>
  <c r="I67" i="16"/>
  <c r="I75" i="16"/>
  <c r="H35" i="16"/>
  <c r="I74" i="16"/>
  <c r="H44" i="16"/>
  <c r="H43" i="16"/>
  <c r="I80" i="16"/>
  <c r="I81" i="16" s="1"/>
  <c r="I63" i="16"/>
  <c r="H36" i="16"/>
  <c r="I61" i="16"/>
  <c r="I49" i="16"/>
  <c r="H42" i="16"/>
  <c r="I68" i="16"/>
  <c r="I65" i="16"/>
  <c r="I55" i="16"/>
  <c r="H38" i="16"/>
  <c r="I54" i="16"/>
  <c r="H40" i="16"/>
  <c r="I53" i="16"/>
  <c r="H45" i="16"/>
  <c r="H39" i="16"/>
  <c r="I160" i="16"/>
  <c r="I66" i="16"/>
  <c r="A133" i="16"/>
  <c r="I56" i="16"/>
  <c r="H86" i="16"/>
  <c r="I50" i="16"/>
  <c r="A120" i="16"/>
  <c r="I64" i="16"/>
  <c r="I76" i="16"/>
  <c r="I62" i="16"/>
  <c r="I52" i="16"/>
  <c r="H41" i="16"/>
  <c r="E126" i="15"/>
  <c r="E113" i="15"/>
  <c r="I154" i="15"/>
  <c r="I76" i="15"/>
  <c r="I98" i="15" s="1"/>
  <c r="D113" i="15"/>
  <c r="D126" i="15"/>
  <c r="I37" i="10"/>
  <c r="I32" i="11"/>
  <c r="F120" i="16" l="1"/>
  <c r="F133" i="16"/>
  <c r="I77" i="16"/>
  <c r="I57" i="16"/>
  <c r="H46" i="16"/>
  <c r="H105" i="16" s="1"/>
  <c r="H91" i="16"/>
  <c r="I70" i="16"/>
  <c r="H113" i="15"/>
  <c r="I113" i="15" s="1"/>
  <c r="H105" i="15" s="1"/>
  <c r="H126" i="15"/>
  <c r="I126" i="15" s="1"/>
  <c r="G124" i="15" s="1"/>
  <c r="H107" i="15"/>
  <c r="H106" i="15"/>
  <c r="H104" i="15"/>
  <c r="G111" i="15"/>
  <c r="I108" i="15" s="1"/>
  <c r="H103" i="15"/>
  <c r="H102" i="15"/>
  <c r="H121" i="15"/>
  <c r="H122" i="15" s="1"/>
  <c r="H117" i="15"/>
  <c r="H116" i="15"/>
  <c r="H136" i="15"/>
  <c r="A142" i="15"/>
  <c r="I156" i="15"/>
  <c r="K8" i="4"/>
  <c r="P8" i="4" s="1"/>
  <c r="H173" i="14"/>
  <c r="A173" i="14"/>
  <c r="E147" i="14"/>
  <c r="H146" i="14"/>
  <c r="H149" i="14" s="1"/>
  <c r="D146" i="14" s="1"/>
  <c r="E146" i="14" s="1"/>
  <c r="G146" i="14"/>
  <c r="G149" i="14" s="1"/>
  <c r="D145" i="14" s="1"/>
  <c r="E145" i="14" s="1"/>
  <c r="F146" i="14"/>
  <c r="F145" i="14"/>
  <c r="F144" i="14"/>
  <c r="F113" i="14"/>
  <c r="G98" i="14"/>
  <c r="C98" i="14"/>
  <c r="A98" i="14"/>
  <c r="E98" i="14" s="1"/>
  <c r="F98" i="14" s="1"/>
  <c r="H97" i="14"/>
  <c r="G94" i="14"/>
  <c r="C94" i="14"/>
  <c r="A94" i="14"/>
  <c r="E94" i="14" s="1"/>
  <c r="F94" i="14" s="1"/>
  <c r="G90" i="14"/>
  <c r="C90" i="14"/>
  <c r="A90" i="14"/>
  <c r="E90" i="14" s="1"/>
  <c r="I85" i="14"/>
  <c r="I84" i="14"/>
  <c r="H72" i="14"/>
  <c r="H65" i="14"/>
  <c r="H52" i="14"/>
  <c r="B40" i="14"/>
  <c r="I39" i="14"/>
  <c r="I38" i="14"/>
  <c r="I37" i="14"/>
  <c r="I35" i="14"/>
  <c r="I34" i="14"/>
  <c r="A34" i="14"/>
  <c r="A35" i="14" s="1"/>
  <c r="A36" i="14" s="1"/>
  <c r="A37" i="14" s="1"/>
  <c r="A38" i="14" s="1"/>
  <c r="A39" i="14" s="1"/>
  <c r="A40" i="14" s="1"/>
  <c r="I33" i="14"/>
  <c r="A33" i="14"/>
  <c r="G11" i="14"/>
  <c r="A6" i="14"/>
  <c r="I5" i="14"/>
  <c r="I32" i="14" s="1"/>
  <c r="G5" i="14"/>
  <c r="I83" i="16" l="1"/>
  <c r="I105" i="16" s="1"/>
  <c r="C133" i="16"/>
  <c r="I161" i="16"/>
  <c r="I163" i="16" s="1"/>
  <c r="C120" i="16"/>
  <c r="E133" i="16"/>
  <c r="E120" i="16"/>
  <c r="D133" i="16"/>
  <c r="D120" i="16"/>
  <c r="H108" i="15"/>
  <c r="I159" i="15"/>
  <c r="I118" i="15"/>
  <c r="I160" i="15" s="1"/>
  <c r="I122" i="15"/>
  <c r="I161" i="15" s="1"/>
  <c r="H118" i="15"/>
  <c r="H98" i="14"/>
  <c r="H94" i="14"/>
  <c r="I94" i="14" s="1"/>
  <c r="I82" i="14" s="1"/>
  <c r="H75" i="14"/>
  <c r="H76" i="14" s="1"/>
  <c r="H78" i="14" s="1"/>
  <c r="F90" i="14"/>
  <c r="H90" i="14" s="1"/>
  <c r="I90" i="14" s="1"/>
  <c r="I83" i="14" s="1"/>
  <c r="I24" i="14"/>
  <c r="I36" i="14" s="1"/>
  <c r="I41" i="14" s="1"/>
  <c r="I98" i="14"/>
  <c r="I81" i="14" s="1"/>
  <c r="H120" i="16" l="1"/>
  <c r="I120" i="16" s="1"/>
  <c r="H133" i="16"/>
  <c r="I133" i="16" s="1"/>
  <c r="H143" i="16"/>
  <c r="A149" i="16"/>
  <c r="I162" i="15"/>
  <c r="I128" i="15"/>
  <c r="C142" i="15" s="1"/>
  <c r="D142" i="15" s="1"/>
  <c r="H128" i="15"/>
  <c r="I126" i="14"/>
  <c r="I113" i="14"/>
  <c r="H83" i="14"/>
  <c r="I62" i="14"/>
  <c r="I51" i="14"/>
  <c r="H84" i="14"/>
  <c r="I70" i="14"/>
  <c r="I60" i="14"/>
  <c r="I49" i="14"/>
  <c r="H40" i="14"/>
  <c r="H35" i="14"/>
  <c r="A115" i="14"/>
  <c r="I71" i="14"/>
  <c r="I61" i="14"/>
  <c r="I50" i="14"/>
  <c r="I69" i="14"/>
  <c r="I72" i="14" s="1"/>
  <c r="I59" i="14"/>
  <c r="I48" i="14"/>
  <c r="I58" i="14"/>
  <c r="I47" i="14"/>
  <c r="H37" i="14"/>
  <c r="I75" i="14"/>
  <c r="I76" i="14" s="1"/>
  <c r="I46" i="14"/>
  <c r="H34" i="14"/>
  <c r="I45" i="14"/>
  <c r="I64" i="14"/>
  <c r="I44" i="14"/>
  <c r="I63" i="14"/>
  <c r="I156" i="14"/>
  <c r="A128" i="14"/>
  <c r="H39" i="14"/>
  <c r="H33" i="14"/>
  <c r="H38" i="14"/>
  <c r="H81" i="14"/>
  <c r="I86" i="14"/>
  <c r="H36" i="14"/>
  <c r="H32" i="14"/>
  <c r="H82" i="14"/>
  <c r="H85" i="14"/>
  <c r="H128" i="16" l="1"/>
  <c r="H129" i="16" s="1"/>
  <c r="G131" i="16"/>
  <c r="H124" i="16"/>
  <c r="H123" i="16"/>
  <c r="H112" i="16"/>
  <c r="H113" i="16"/>
  <c r="H111" i="16"/>
  <c r="H114" i="16"/>
  <c r="H109" i="16"/>
  <c r="G118" i="16"/>
  <c r="I115" i="16" s="1"/>
  <c r="H110" i="16"/>
  <c r="I132" i="15"/>
  <c r="I135" i="15"/>
  <c r="H135" i="15" s="1"/>
  <c r="I134" i="15"/>
  <c r="H134" i="15" s="1"/>
  <c r="I133" i="15"/>
  <c r="H133" i="15" s="1"/>
  <c r="H41" i="14"/>
  <c r="I65" i="14"/>
  <c r="D128" i="14" s="1"/>
  <c r="D115" i="14"/>
  <c r="F128" i="14"/>
  <c r="F115" i="14"/>
  <c r="I52" i="14"/>
  <c r="E128" i="14"/>
  <c r="E115" i="14"/>
  <c r="G128" i="14"/>
  <c r="I158" i="14"/>
  <c r="G115" i="14"/>
  <c r="H86" i="14"/>
  <c r="H125" i="16" l="1"/>
  <c r="I166" i="16"/>
  <c r="I129" i="16"/>
  <c r="I168" i="16" s="1"/>
  <c r="I125" i="16"/>
  <c r="I167" i="16" s="1"/>
  <c r="H115" i="16"/>
  <c r="H135" i="16" s="1"/>
  <c r="H132" i="15"/>
  <c r="H137" i="15" s="1"/>
  <c r="H149" i="15" s="1"/>
  <c r="I137" i="15"/>
  <c r="H100" i="14"/>
  <c r="C115" i="14"/>
  <c r="H115" i="14" s="1"/>
  <c r="I115" i="14" s="1"/>
  <c r="I78" i="14"/>
  <c r="I100" i="14" s="1"/>
  <c r="A144" i="14" s="1"/>
  <c r="I157" i="14"/>
  <c r="C128" i="14"/>
  <c r="H128" i="14" s="1"/>
  <c r="I128" i="14" s="1"/>
  <c r="I135" i="16" l="1"/>
  <c r="C149" i="16" s="1"/>
  <c r="D149" i="16" s="1"/>
  <c r="I169" i="16"/>
  <c r="I149" i="15"/>
  <c r="I166" i="15"/>
  <c r="G170" i="15" s="1"/>
  <c r="I165" i="15"/>
  <c r="I159" i="14"/>
  <c r="H119" i="14"/>
  <c r="G126" i="14"/>
  <c r="H118" i="14"/>
  <c r="H123" i="14"/>
  <c r="H124" i="14" s="1"/>
  <c r="H108" i="14"/>
  <c r="H106" i="14"/>
  <c r="H107" i="14"/>
  <c r="G113" i="14"/>
  <c r="I110" i="14" s="1"/>
  <c r="H105" i="14"/>
  <c r="H104" i="14"/>
  <c r="H109" i="14"/>
  <c r="H165" i="15" l="1"/>
  <c r="H166" i="15" s="1"/>
  <c r="I139" i="16"/>
  <c r="I140" i="16"/>
  <c r="H140" i="16" s="1"/>
  <c r="I142" i="16"/>
  <c r="H142" i="16" s="1"/>
  <c r="I141" i="16"/>
  <c r="H141" i="16" s="1"/>
  <c r="I170" i="15"/>
  <c r="H153" i="15"/>
  <c r="H155" i="15"/>
  <c r="H154" i="15"/>
  <c r="H161" i="15"/>
  <c r="H160" i="15"/>
  <c r="H159" i="15"/>
  <c r="H120" i="14"/>
  <c r="H110" i="14"/>
  <c r="I124" i="14"/>
  <c r="I164" i="14" s="1"/>
  <c r="I120" i="14"/>
  <c r="I163" i="14" s="1"/>
  <c r="I162" i="14"/>
  <c r="I172" i="15" l="1"/>
  <c r="E11" i="4"/>
  <c r="G11" i="4" s="1"/>
  <c r="H11" i="4" s="1"/>
  <c r="H139" i="16"/>
  <c r="H144" i="16" s="1"/>
  <c r="H156" i="16" s="1"/>
  <c r="I144" i="16"/>
  <c r="H162" i="15"/>
  <c r="H156" i="15"/>
  <c r="H130" i="14"/>
  <c r="I130" i="14"/>
  <c r="C144" i="14" s="1"/>
  <c r="D144" i="14" s="1"/>
  <c r="I165" i="14"/>
  <c r="I156" i="16" l="1"/>
  <c r="I173" i="16"/>
  <c r="G177" i="16" s="1"/>
  <c r="I172" i="16"/>
  <c r="I136" i="14"/>
  <c r="H136" i="14" s="1"/>
  <c r="I135" i="14"/>
  <c r="H135" i="14" s="1"/>
  <c r="I138" i="14"/>
  <c r="H138" i="14" s="1"/>
  <c r="I134" i="14"/>
  <c r="I137" i="14"/>
  <c r="H137" i="14" s="1"/>
  <c r="H172" i="16" l="1"/>
  <c r="H173" i="16" s="1"/>
  <c r="H167" i="16"/>
  <c r="H166" i="16"/>
  <c r="I177" i="16"/>
  <c r="I179" i="16" s="1"/>
  <c r="E12" i="4" s="1"/>
  <c r="G12" i="4" s="1"/>
  <c r="H12" i="4" s="1"/>
  <c r="H162" i="16"/>
  <c r="H161" i="16"/>
  <c r="H160" i="16"/>
  <c r="H163" i="16" s="1"/>
  <c r="H168" i="16"/>
  <c r="I139" i="14"/>
  <c r="H134" i="14"/>
  <c r="H139" i="14" s="1"/>
  <c r="H152" i="14" s="1"/>
  <c r="H169" i="16" l="1"/>
  <c r="I152" i="14"/>
  <c r="I169" i="14"/>
  <c r="G173" i="14" s="1"/>
  <c r="I168" i="14"/>
  <c r="H168" i="14" l="1"/>
  <c r="H169" i="14" s="1"/>
  <c r="I173" i="14"/>
  <c r="I175" i="14" s="1"/>
  <c r="E8" i="4" s="1"/>
  <c r="G8" i="4" s="1"/>
  <c r="H8" i="4" s="1"/>
  <c r="H156" i="14"/>
  <c r="H158" i="14"/>
  <c r="H157" i="14"/>
  <c r="H163" i="14"/>
  <c r="H162" i="14"/>
  <c r="H164" i="14"/>
  <c r="H165" i="14" l="1"/>
  <c r="H159" i="14"/>
  <c r="I85" i="8" l="1"/>
  <c r="I85" i="7"/>
  <c r="I31" i="10" l="1"/>
  <c r="K10" i="4"/>
  <c r="K9" i="4"/>
  <c r="K7" i="4"/>
  <c r="I85" i="6"/>
  <c r="K5" i="4"/>
  <c r="I83" i="11" l="1"/>
  <c r="H170" i="11"/>
  <c r="A170" i="11"/>
  <c r="E145" i="11"/>
  <c r="H144" i="11"/>
  <c r="H146" i="11" s="1"/>
  <c r="D144" i="11" s="1"/>
  <c r="E144" i="11" s="1"/>
  <c r="G144" i="11"/>
  <c r="G146" i="11" s="1"/>
  <c r="D143" i="11" s="1"/>
  <c r="E143" i="11" s="1"/>
  <c r="F111" i="11"/>
  <c r="G96" i="11"/>
  <c r="A96" i="11"/>
  <c r="H95" i="11"/>
  <c r="G92" i="11"/>
  <c r="C92" i="11"/>
  <c r="A92" i="11"/>
  <c r="G88" i="11"/>
  <c r="A88" i="11"/>
  <c r="I82" i="11"/>
  <c r="H70" i="11"/>
  <c r="H63" i="11"/>
  <c r="H50" i="11"/>
  <c r="B38" i="11"/>
  <c r="I36" i="11"/>
  <c r="I35" i="11"/>
  <c r="I33" i="11"/>
  <c r="A32" i="11"/>
  <c r="A33" i="11" s="1"/>
  <c r="A34" i="11" s="1"/>
  <c r="A35" i="11" s="1"/>
  <c r="A36" i="11" s="1"/>
  <c r="A37" i="11" s="1"/>
  <c r="A38" i="11" s="1"/>
  <c r="I31" i="11"/>
  <c r="F88" i="11" s="1"/>
  <c r="I17" i="11"/>
  <c r="C96" i="11" s="1"/>
  <c r="I14" i="11"/>
  <c r="C88" i="11" s="1"/>
  <c r="A6" i="11"/>
  <c r="I5" i="11"/>
  <c r="G5" i="11"/>
  <c r="K6" i="4"/>
  <c r="I90" i="10"/>
  <c r="E92" i="11" l="1"/>
  <c r="E88" i="11"/>
  <c r="E96" i="11"/>
  <c r="H88" i="11"/>
  <c r="I25" i="11"/>
  <c r="I34" i="11" s="1"/>
  <c r="H73" i="11"/>
  <c r="H74" i="11" s="1"/>
  <c r="H76" i="11" s="1"/>
  <c r="I88" i="11"/>
  <c r="I81" i="11" s="1"/>
  <c r="I111" i="11" s="1"/>
  <c r="F96" i="11"/>
  <c r="H96" i="11" s="1"/>
  <c r="I96" i="11" s="1"/>
  <c r="I79" i="11" s="1"/>
  <c r="F92" i="11"/>
  <c r="H92" i="11" s="1"/>
  <c r="I92" i="11" s="1"/>
  <c r="I80" i="11" s="1"/>
  <c r="H177" i="10"/>
  <c r="A177" i="10"/>
  <c r="E152" i="10"/>
  <c r="D151" i="10"/>
  <c r="E151" i="10" s="1"/>
  <c r="G151" i="10"/>
  <c r="G153" i="10" s="1"/>
  <c r="D150" i="10" s="1"/>
  <c r="E150" i="10" s="1"/>
  <c r="F118" i="10"/>
  <c r="G103" i="10"/>
  <c r="A103" i="10"/>
  <c r="H102" i="10"/>
  <c r="G99" i="10"/>
  <c r="C99" i="10"/>
  <c r="A99" i="10"/>
  <c r="G95" i="10"/>
  <c r="A95" i="10"/>
  <c r="H77" i="10"/>
  <c r="H70" i="10"/>
  <c r="H57" i="10"/>
  <c r="B45" i="10"/>
  <c r="I41" i="10"/>
  <c r="I40" i="10"/>
  <c r="I38" i="10"/>
  <c r="A36" i="10"/>
  <c r="A37" i="10" s="1"/>
  <c r="A38" i="10" s="1"/>
  <c r="A39" i="10" s="1"/>
  <c r="A40" i="10" s="1"/>
  <c r="A41" i="10" s="1"/>
  <c r="A42" i="10" s="1"/>
  <c r="A43" i="10" s="1"/>
  <c r="A44" i="10" s="1"/>
  <c r="A45" i="10" s="1"/>
  <c r="I30" i="10"/>
  <c r="I28" i="10"/>
  <c r="I17" i="10"/>
  <c r="C103" i="10" s="1"/>
  <c r="I14" i="10"/>
  <c r="C95" i="10" s="1"/>
  <c r="G11" i="10"/>
  <c r="A6" i="10"/>
  <c r="I5" i="10"/>
  <c r="G5" i="10"/>
  <c r="I124" i="11" l="1"/>
  <c r="I84" i="11"/>
  <c r="I39" i="11"/>
  <c r="H32" i="11" s="1"/>
  <c r="H80" i="10"/>
  <c r="H81" i="10" s="1"/>
  <c r="H83" i="10" s="1"/>
  <c r="E103" i="10"/>
  <c r="E99" i="10"/>
  <c r="F99" i="10" s="1"/>
  <c r="H99" i="10" s="1"/>
  <c r="I99" i="10" s="1"/>
  <c r="I87" i="10" s="1"/>
  <c r="F103" i="10"/>
  <c r="H103" i="10" s="1"/>
  <c r="I103" i="10" s="1"/>
  <c r="I86" i="10" s="1"/>
  <c r="E95" i="10"/>
  <c r="I42" i="10"/>
  <c r="I35" i="10"/>
  <c r="I25" i="10" s="1"/>
  <c r="I39" i="10" s="1"/>
  <c r="I89" i="10"/>
  <c r="I29" i="10"/>
  <c r="I43" i="10" s="1"/>
  <c r="I56" i="11" l="1"/>
  <c r="I45" i="11"/>
  <c r="I57" i="11"/>
  <c r="I73" i="11"/>
  <c r="I74" i="11" s="1"/>
  <c r="I44" i="11"/>
  <c r="H31" i="11"/>
  <c r="I59" i="11"/>
  <c r="I153" i="11"/>
  <c r="I62" i="11"/>
  <c r="I43" i="11"/>
  <c r="H36" i="11"/>
  <c r="I46" i="11"/>
  <c r="A126" i="11"/>
  <c r="I61" i="11"/>
  <c r="I42" i="11"/>
  <c r="I48" i="11"/>
  <c r="H35" i="11"/>
  <c r="I67" i="11"/>
  <c r="H37" i="11"/>
  <c r="A113" i="11"/>
  <c r="H83" i="11"/>
  <c r="I60" i="11"/>
  <c r="I49" i="11"/>
  <c r="I69" i="11"/>
  <c r="I68" i="11"/>
  <c r="I58" i="11"/>
  <c r="I47" i="11"/>
  <c r="H38" i="11"/>
  <c r="H81" i="11"/>
  <c r="H33" i="11"/>
  <c r="H82" i="11"/>
  <c r="H34" i="11"/>
  <c r="H80" i="11"/>
  <c r="H79" i="11"/>
  <c r="G113" i="11"/>
  <c r="I155" i="11"/>
  <c r="G126" i="11"/>
  <c r="I44" i="10"/>
  <c r="F95" i="10"/>
  <c r="H95" i="10" s="1"/>
  <c r="I95" i="10" s="1"/>
  <c r="I88" i="10" s="1"/>
  <c r="S5" i="4" l="1"/>
  <c r="I70" i="11"/>
  <c r="E126" i="11" s="1"/>
  <c r="H84" i="11"/>
  <c r="I63" i="11"/>
  <c r="D126" i="11" s="1"/>
  <c r="F113" i="11"/>
  <c r="F126" i="11"/>
  <c r="I50" i="11"/>
  <c r="H39" i="11"/>
  <c r="I131" i="10"/>
  <c r="I118" i="10"/>
  <c r="I91" i="10"/>
  <c r="H98" i="11" l="1"/>
  <c r="E113" i="11"/>
  <c r="D113" i="11"/>
  <c r="C126" i="11"/>
  <c r="H126" i="11" s="1"/>
  <c r="I126" i="11" s="1"/>
  <c r="C113" i="11"/>
  <c r="I154" i="11"/>
  <c r="I76" i="11"/>
  <c r="I98" i="11" s="1"/>
  <c r="I162" i="10"/>
  <c r="G133" i="10"/>
  <c r="G120" i="10"/>
  <c r="I46" i="10"/>
  <c r="H113" i="11" l="1"/>
  <c r="I113" i="11" s="1"/>
  <c r="H105" i="11" s="1"/>
  <c r="H121" i="11"/>
  <c r="H122" i="11" s="1"/>
  <c r="H117" i="11"/>
  <c r="G124" i="11"/>
  <c r="I122" i="11" s="1"/>
  <c r="H116" i="11"/>
  <c r="H136" i="11"/>
  <c r="A142" i="11"/>
  <c r="I156" i="11"/>
  <c r="I80" i="10"/>
  <c r="I81" i="10" s="1"/>
  <c r="I61" i="10"/>
  <c r="I51" i="10"/>
  <c r="H40" i="10"/>
  <c r="I69" i="10"/>
  <c r="I68" i="10"/>
  <c r="I49" i="10"/>
  <c r="I56" i="10"/>
  <c r="H38" i="10"/>
  <c r="I50" i="10"/>
  <c r="A133" i="10"/>
  <c r="H90" i="10"/>
  <c r="I67" i="10"/>
  <c r="A120" i="10"/>
  <c r="I76" i="10"/>
  <c r="I66" i="10"/>
  <c r="I55" i="10"/>
  <c r="H36" i="10"/>
  <c r="I160" i="10"/>
  <c r="I52" i="10"/>
  <c r="I75" i="10"/>
  <c r="I65" i="10"/>
  <c r="I54" i="10"/>
  <c r="H45" i="10"/>
  <c r="H41" i="10"/>
  <c r="I74" i="10"/>
  <c r="I64" i="10"/>
  <c r="I53" i="10"/>
  <c r="I63" i="10"/>
  <c r="H39" i="10"/>
  <c r="H87" i="10"/>
  <c r="H35" i="10"/>
  <c r="H86" i="10"/>
  <c r="H42" i="10"/>
  <c r="H89" i="10"/>
  <c r="H43" i="10"/>
  <c r="H88" i="10"/>
  <c r="H44" i="10"/>
  <c r="H37" i="10"/>
  <c r="S6" i="4" l="1"/>
  <c r="I161" i="11"/>
  <c r="O5" i="4"/>
  <c r="P5" i="4" s="1"/>
  <c r="I118" i="11"/>
  <c r="I160" i="11" s="1"/>
  <c r="J5" i="4"/>
  <c r="L5" i="4" s="1"/>
  <c r="M5" i="4" s="1"/>
  <c r="H118" i="11"/>
  <c r="H102" i="11"/>
  <c r="H107" i="11"/>
  <c r="H103" i="11"/>
  <c r="H106" i="11"/>
  <c r="H104" i="11"/>
  <c r="G111" i="11"/>
  <c r="I108" i="11" s="1"/>
  <c r="I57" i="10"/>
  <c r="I77" i="10"/>
  <c r="F120" i="10"/>
  <c r="F133" i="10"/>
  <c r="H91" i="10"/>
  <c r="H46" i="10"/>
  <c r="I70" i="10"/>
  <c r="I128" i="11" l="1"/>
  <c r="C142" i="11" s="1"/>
  <c r="D142" i="11" s="1"/>
  <c r="I159" i="11"/>
  <c r="I162" i="11" s="1"/>
  <c r="H108" i="11"/>
  <c r="H128" i="11" s="1"/>
  <c r="H105" i="10"/>
  <c r="E133" i="10"/>
  <c r="E120" i="10"/>
  <c r="D133" i="10"/>
  <c r="D120" i="10"/>
  <c r="C133" i="10"/>
  <c r="C120" i="10"/>
  <c r="I83" i="10"/>
  <c r="I105" i="10" s="1"/>
  <c r="I161" i="10"/>
  <c r="I135" i="11" l="1"/>
  <c r="H135" i="11" s="1"/>
  <c r="I134" i="11"/>
  <c r="H134" i="11" s="1"/>
  <c r="I132" i="11"/>
  <c r="I133" i="11"/>
  <c r="H133" i="11" s="1"/>
  <c r="H120" i="10"/>
  <c r="I120" i="10" s="1"/>
  <c r="H112" i="10" s="1"/>
  <c r="H133" i="10"/>
  <c r="I133" i="10" s="1"/>
  <c r="I163" i="10"/>
  <c r="H143" i="10"/>
  <c r="A149" i="10"/>
  <c r="J6" i="4" s="1"/>
  <c r="H113" i="10" l="1"/>
  <c r="H114" i="10"/>
  <c r="H109" i="10"/>
  <c r="H110" i="10"/>
  <c r="G118" i="10"/>
  <c r="H111" i="10"/>
  <c r="I137" i="11"/>
  <c r="H132" i="11"/>
  <c r="H137" i="11" s="1"/>
  <c r="H149" i="11" s="1"/>
  <c r="H123" i="10"/>
  <c r="H128" i="10"/>
  <c r="H129" i="10" s="1"/>
  <c r="L6" i="4"/>
  <c r="M6" i="4" s="1"/>
  <c r="G131" i="10"/>
  <c r="H124" i="10"/>
  <c r="I115" i="10" l="1"/>
  <c r="I166" i="10" s="1"/>
  <c r="H115" i="10"/>
  <c r="H125" i="10"/>
  <c r="I166" i="11"/>
  <c r="G170" i="11" s="1"/>
  <c r="I165" i="11"/>
  <c r="I149" i="11"/>
  <c r="I125" i="10"/>
  <c r="I129" i="10"/>
  <c r="H135" i="10" l="1"/>
  <c r="H160" i="11"/>
  <c r="H159" i="11"/>
  <c r="H155" i="11"/>
  <c r="H153" i="11"/>
  <c r="H154" i="11"/>
  <c r="I170" i="11"/>
  <c r="H161" i="11"/>
  <c r="H165" i="11"/>
  <c r="H166" i="11" s="1"/>
  <c r="I168" i="10"/>
  <c r="O6" i="4"/>
  <c r="P6" i="4" s="1"/>
  <c r="I167" i="10"/>
  <c r="I135" i="10"/>
  <c r="C149" i="10" s="1"/>
  <c r="D149" i="10" s="1"/>
  <c r="H156" i="11" l="1"/>
  <c r="I172" i="11"/>
  <c r="E5" i="4"/>
  <c r="G5" i="4" s="1"/>
  <c r="H5" i="4" s="1"/>
  <c r="H162" i="11"/>
  <c r="I169" i="10"/>
  <c r="I139" i="10"/>
  <c r="I142" i="10"/>
  <c r="H142" i="10" s="1"/>
  <c r="I141" i="10"/>
  <c r="H141" i="10" s="1"/>
  <c r="I140" i="10"/>
  <c r="H140" i="10" s="1"/>
  <c r="H139" i="10" l="1"/>
  <c r="H144" i="10" s="1"/>
  <c r="H156" i="10" s="1"/>
  <c r="I144" i="10"/>
  <c r="I156" i="10" l="1"/>
  <c r="I172" i="10"/>
  <c r="I173" i="10"/>
  <c r="G177" i="10" s="1"/>
  <c r="K4" i="4"/>
  <c r="K3" i="4"/>
  <c r="H173" i="9"/>
  <c r="A173" i="9"/>
  <c r="G149" i="9"/>
  <c r="D145" i="9" s="1"/>
  <c r="E145" i="9" s="1"/>
  <c r="E147" i="9"/>
  <c r="H146" i="9"/>
  <c r="H149" i="9" s="1"/>
  <c r="G146" i="9"/>
  <c r="F146" i="9"/>
  <c r="F145" i="9"/>
  <c r="F144" i="9"/>
  <c r="F113" i="9"/>
  <c r="G98" i="9"/>
  <c r="C98" i="9"/>
  <c r="A98" i="9"/>
  <c r="E98" i="9" s="1"/>
  <c r="F98" i="9" s="1"/>
  <c r="H98" i="9" s="1"/>
  <c r="H97" i="9"/>
  <c r="G94" i="9"/>
  <c r="C94" i="9"/>
  <c r="A94" i="9"/>
  <c r="E94" i="9" s="1"/>
  <c r="F94" i="9" s="1"/>
  <c r="H94" i="9" s="1"/>
  <c r="G90" i="9"/>
  <c r="C90" i="9"/>
  <c r="A90" i="9"/>
  <c r="I85" i="9"/>
  <c r="I84" i="9"/>
  <c r="H72" i="9"/>
  <c r="H65" i="9"/>
  <c r="H52" i="9"/>
  <c r="B40" i="9"/>
  <c r="I39" i="9"/>
  <c r="I38" i="9"/>
  <c r="I37" i="9"/>
  <c r="I36" i="9"/>
  <c r="I34" i="9"/>
  <c r="I33" i="9"/>
  <c r="A33" i="9"/>
  <c r="A34" i="9" s="1"/>
  <c r="A35" i="9" s="1"/>
  <c r="A36" i="9" s="1"/>
  <c r="A37" i="9" s="1"/>
  <c r="A38" i="9" s="1"/>
  <c r="A39" i="9" s="1"/>
  <c r="A40" i="9" s="1"/>
  <c r="G11" i="9"/>
  <c r="A6" i="9"/>
  <c r="I5" i="9"/>
  <c r="I32" i="9" s="1"/>
  <c r="I24" i="9" s="1"/>
  <c r="I35" i="9" s="1"/>
  <c r="G5" i="9"/>
  <c r="I85" i="5"/>
  <c r="H75" i="9" l="1"/>
  <c r="H76" i="9" s="1"/>
  <c r="H78" i="9" s="1"/>
  <c r="E90" i="9"/>
  <c r="H166" i="10"/>
  <c r="H161" i="10"/>
  <c r="H167" i="10"/>
  <c r="H168" i="10"/>
  <c r="H162" i="10"/>
  <c r="H160" i="10"/>
  <c r="I177" i="10"/>
  <c r="I179" i="10" s="1"/>
  <c r="E6" i="4" s="1"/>
  <c r="G6" i="4" s="1"/>
  <c r="H6" i="4" s="1"/>
  <c r="H172" i="10"/>
  <c r="H173" i="10" s="1"/>
  <c r="I41" i="9"/>
  <c r="H35" i="9" s="1"/>
  <c r="F90" i="9"/>
  <c r="H90" i="9" s="1"/>
  <c r="I94" i="9"/>
  <c r="I82" i="9" s="1"/>
  <c r="I98" i="9"/>
  <c r="I81" i="9" s="1"/>
  <c r="H163" i="10" l="1"/>
  <c r="I90" i="9"/>
  <c r="I83" i="9" s="1"/>
  <c r="H169" i="10"/>
  <c r="H83" i="9"/>
  <c r="I113" i="9"/>
  <c r="I126" i="9"/>
  <c r="I69" i="9"/>
  <c r="H32" i="9"/>
  <c r="I58" i="9"/>
  <c r="I47" i="9"/>
  <c r="I75" i="9"/>
  <c r="I76" i="9" s="1"/>
  <c r="I46" i="9"/>
  <c r="H34" i="9"/>
  <c r="I70" i="9"/>
  <c r="I64" i="9"/>
  <c r="I45" i="9"/>
  <c r="I63" i="9"/>
  <c r="I44" i="9"/>
  <c r="H36" i="9"/>
  <c r="I50" i="9"/>
  <c r="I60" i="9"/>
  <c r="I48" i="9"/>
  <c r="I71" i="9"/>
  <c r="H40" i="9"/>
  <c r="I59" i="9"/>
  <c r="I156" i="9"/>
  <c r="A128" i="9"/>
  <c r="I62" i="9"/>
  <c r="I51" i="9"/>
  <c r="A115" i="9"/>
  <c r="I61" i="9"/>
  <c r="H38" i="9"/>
  <c r="H84" i="9"/>
  <c r="I49" i="9"/>
  <c r="H85" i="9"/>
  <c r="H37" i="9"/>
  <c r="H33" i="9"/>
  <c r="I86" i="9"/>
  <c r="H81" i="9"/>
  <c r="H82" i="9"/>
  <c r="H39" i="9"/>
  <c r="S4" i="4" l="1"/>
  <c r="H86" i="9"/>
  <c r="I158" i="9"/>
  <c r="G115" i="9"/>
  <c r="G128" i="9"/>
  <c r="H41" i="9"/>
  <c r="H100" i="9" s="1"/>
  <c r="I72" i="9"/>
  <c r="I65" i="9"/>
  <c r="I52" i="9"/>
  <c r="F128" i="9"/>
  <c r="F115" i="9"/>
  <c r="E128" i="9" l="1"/>
  <c r="E115" i="9"/>
  <c r="I157" i="9"/>
  <c r="I78" i="9"/>
  <c r="I100" i="9" s="1"/>
  <c r="A144" i="9" s="1"/>
  <c r="C128" i="9"/>
  <c r="C115" i="9"/>
  <c r="D128" i="9"/>
  <c r="D115" i="9"/>
  <c r="J4" i="4" l="1"/>
  <c r="L4" i="4" s="1"/>
  <c r="M4" i="4" s="1"/>
  <c r="H115" i="9"/>
  <c r="I115" i="9" s="1"/>
  <c r="H105" i="9" s="1"/>
  <c r="H108" i="9"/>
  <c r="H106" i="9"/>
  <c r="G113" i="9"/>
  <c r="I110" i="9" s="1"/>
  <c r="H128" i="9"/>
  <c r="I128" i="9" s="1"/>
  <c r="I159" i="9"/>
  <c r="H107" i="9" l="1"/>
  <c r="H109" i="9"/>
  <c r="H104" i="9"/>
  <c r="H123" i="9"/>
  <c r="H124" i="9" s="1"/>
  <c r="H119" i="9"/>
  <c r="H118" i="9"/>
  <c r="G126" i="9"/>
  <c r="I162" i="9"/>
  <c r="H110" i="9" l="1"/>
  <c r="I120" i="9"/>
  <c r="I124" i="9"/>
  <c r="H120" i="9"/>
  <c r="H130" i="9" s="1"/>
  <c r="I164" i="9" l="1"/>
  <c r="O4" i="4"/>
  <c r="P4" i="4" s="1"/>
  <c r="I163" i="9"/>
  <c r="I130" i="9"/>
  <c r="C144" i="9" s="1"/>
  <c r="D144" i="9" s="1"/>
  <c r="I138" i="9" l="1"/>
  <c r="H138" i="9" s="1"/>
  <c r="I134" i="9"/>
  <c r="I135" i="9"/>
  <c r="H135" i="9" s="1"/>
  <c r="I137" i="9"/>
  <c r="H137" i="9" s="1"/>
  <c r="I136" i="9"/>
  <c r="H136" i="9" s="1"/>
  <c r="I165" i="9"/>
  <c r="I139" i="9" l="1"/>
  <c r="H134" i="9"/>
  <c r="H139" i="9" s="1"/>
  <c r="H152" i="9" s="1"/>
  <c r="I169" i="9" l="1"/>
  <c r="G173" i="9" s="1"/>
  <c r="I168" i="9"/>
  <c r="I152" i="9"/>
  <c r="I173" i="9" l="1"/>
  <c r="I175" i="9" s="1"/>
  <c r="E4" i="4" s="1"/>
  <c r="G4" i="4" s="1"/>
  <c r="H4" i="4" s="1"/>
  <c r="H156" i="9"/>
  <c r="H158" i="9"/>
  <c r="H157" i="9"/>
  <c r="H162" i="9"/>
  <c r="H164" i="9"/>
  <c r="H163" i="9"/>
  <c r="H168" i="9"/>
  <c r="H169" i="9" s="1"/>
  <c r="H165" i="9" l="1"/>
  <c r="H159" i="9"/>
  <c r="D8" i="8" l="1"/>
  <c r="D7" i="8"/>
  <c r="D8" i="7"/>
  <c r="D7" i="7"/>
  <c r="K13" i="4" l="1"/>
  <c r="H173" i="8" l="1"/>
  <c r="A173" i="8"/>
  <c r="E147" i="8"/>
  <c r="H146" i="8"/>
  <c r="H149" i="8" s="1"/>
  <c r="D146" i="8" s="1"/>
  <c r="E146" i="8" s="1"/>
  <c r="G146" i="8"/>
  <c r="G149" i="8" s="1"/>
  <c r="D145" i="8" s="1"/>
  <c r="E145" i="8" s="1"/>
  <c r="F146" i="8"/>
  <c r="F145" i="8"/>
  <c r="F144" i="8"/>
  <c r="F113" i="8"/>
  <c r="G98" i="8"/>
  <c r="C98" i="8"/>
  <c r="A98" i="8"/>
  <c r="E98" i="8" s="1"/>
  <c r="H97" i="8"/>
  <c r="G94" i="8"/>
  <c r="C94" i="8"/>
  <c r="A94" i="8"/>
  <c r="E94" i="8" s="1"/>
  <c r="G90" i="8"/>
  <c r="C90" i="8"/>
  <c r="A90" i="8"/>
  <c r="I84" i="8"/>
  <c r="H72" i="8"/>
  <c r="H65" i="8"/>
  <c r="H52" i="8"/>
  <c r="B40" i="8"/>
  <c r="I39" i="8"/>
  <c r="I38" i="8"/>
  <c r="I35" i="8"/>
  <c r="I34" i="8"/>
  <c r="I33" i="8"/>
  <c r="A33" i="8"/>
  <c r="A34" i="8" s="1"/>
  <c r="A35" i="8" s="1"/>
  <c r="A36" i="8" s="1"/>
  <c r="A37" i="8" s="1"/>
  <c r="A38" i="8" s="1"/>
  <c r="A39" i="8" s="1"/>
  <c r="A40" i="8" s="1"/>
  <c r="G11" i="8"/>
  <c r="A6" i="8"/>
  <c r="I5" i="8"/>
  <c r="I32" i="8" s="1"/>
  <c r="I37" i="8" s="1"/>
  <c r="G5" i="8"/>
  <c r="H173" i="7"/>
  <c r="A173" i="7"/>
  <c r="E147" i="7"/>
  <c r="H146" i="7"/>
  <c r="H149" i="7" s="1"/>
  <c r="D146" i="7" s="1"/>
  <c r="E146" i="7" s="1"/>
  <c r="G146" i="7"/>
  <c r="G149" i="7" s="1"/>
  <c r="D145" i="7" s="1"/>
  <c r="E145" i="7" s="1"/>
  <c r="F146" i="7"/>
  <c r="F145" i="7"/>
  <c r="F144" i="7"/>
  <c r="F113" i="7"/>
  <c r="G98" i="7"/>
  <c r="C98" i="7"/>
  <c r="A98" i="7"/>
  <c r="H97" i="7"/>
  <c r="G94" i="7"/>
  <c r="C94" i="7"/>
  <c r="A94" i="7"/>
  <c r="G90" i="7"/>
  <c r="C90" i="7"/>
  <c r="A90" i="7"/>
  <c r="E90" i="7" s="1"/>
  <c r="I84" i="7"/>
  <c r="H72" i="7"/>
  <c r="H65" i="7"/>
  <c r="H52" i="7"/>
  <c r="B40" i="7"/>
  <c r="I39" i="7"/>
  <c r="I38" i="7"/>
  <c r="I37" i="7"/>
  <c r="I35" i="7"/>
  <c r="I34" i="7"/>
  <c r="I33" i="7"/>
  <c r="A33" i="7"/>
  <c r="A34" i="7" s="1"/>
  <c r="A35" i="7" s="1"/>
  <c r="A36" i="7" s="1"/>
  <c r="A37" i="7" s="1"/>
  <c r="A38" i="7" s="1"/>
  <c r="A39" i="7" s="1"/>
  <c r="A40" i="7" s="1"/>
  <c r="G11" i="7"/>
  <c r="A6" i="7"/>
  <c r="I5" i="7"/>
  <c r="I32" i="7" s="1"/>
  <c r="F90" i="7" s="1"/>
  <c r="H90" i="7" s="1"/>
  <c r="G5" i="7"/>
  <c r="H173" i="6"/>
  <c r="A173" i="6"/>
  <c r="E147" i="6"/>
  <c r="H146" i="6"/>
  <c r="H149" i="6" s="1"/>
  <c r="D146" i="6" s="1"/>
  <c r="E146" i="6" s="1"/>
  <c r="G146" i="6"/>
  <c r="G149" i="6" s="1"/>
  <c r="D145" i="6" s="1"/>
  <c r="E145" i="6" s="1"/>
  <c r="F146" i="6"/>
  <c r="F145" i="6"/>
  <c r="F144" i="6"/>
  <c r="F113" i="6"/>
  <c r="G98" i="6"/>
  <c r="C98" i="6"/>
  <c r="A98" i="6"/>
  <c r="H97" i="6"/>
  <c r="G94" i="6"/>
  <c r="C94" i="6"/>
  <c r="A94" i="6"/>
  <c r="G90" i="6"/>
  <c r="C90" i="6"/>
  <c r="A90" i="6"/>
  <c r="I84" i="6"/>
  <c r="H72" i="6"/>
  <c r="H65" i="6"/>
  <c r="H52" i="6"/>
  <c r="B40" i="6"/>
  <c r="I39" i="6"/>
  <c r="I38" i="6"/>
  <c r="I37" i="6"/>
  <c r="I35" i="6"/>
  <c r="I34" i="6"/>
  <c r="I33" i="6"/>
  <c r="A33" i="6"/>
  <c r="A34" i="6" s="1"/>
  <c r="A35" i="6" s="1"/>
  <c r="A36" i="6" s="1"/>
  <c r="A37" i="6" s="1"/>
  <c r="A38" i="6" s="1"/>
  <c r="A39" i="6" s="1"/>
  <c r="A40" i="6" s="1"/>
  <c r="G11" i="6"/>
  <c r="A6" i="6"/>
  <c r="I5" i="6"/>
  <c r="I32" i="6" s="1"/>
  <c r="F90" i="6" s="1"/>
  <c r="H90" i="6" s="1"/>
  <c r="G5" i="6"/>
  <c r="H173" i="5"/>
  <c r="A173" i="5"/>
  <c r="E147" i="5"/>
  <c r="H146" i="5"/>
  <c r="H149" i="5" s="1"/>
  <c r="D146" i="5" s="1"/>
  <c r="E146" i="5" s="1"/>
  <c r="G146" i="5"/>
  <c r="G149" i="5" s="1"/>
  <c r="D145" i="5" s="1"/>
  <c r="E145" i="5" s="1"/>
  <c r="F146" i="5"/>
  <c r="F145" i="5"/>
  <c r="F144" i="5"/>
  <c r="F113" i="5"/>
  <c r="G98" i="5"/>
  <c r="C98" i="5"/>
  <c r="A98" i="5"/>
  <c r="E98" i="5" s="1"/>
  <c r="H97" i="5"/>
  <c r="G94" i="5"/>
  <c r="C94" i="5"/>
  <c r="A94" i="5"/>
  <c r="G90" i="5"/>
  <c r="C90" i="5"/>
  <c r="A90" i="5"/>
  <c r="I84" i="5"/>
  <c r="H72" i="5"/>
  <c r="H65" i="5"/>
  <c r="H52" i="5"/>
  <c r="B40" i="5"/>
  <c r="I39" i="5"/>
  <c r="I38" i="5"/>
  <c r="I37" i="5"/>
  <c r="I34" i="5"/>
  <c r="I33" i="5"/>
  <c r="A33" i="5"/>
  <c r="A34" i="5" s="1"/>
  <c r="A35" i="5" s="1"/>
  <c r="A36" i="5" s="1"/>
  <c r="A37" i="5" s="1"/>
  <c r="A38" i="5" s="1"/>
  <c r="A39" i="5" s="1"/>
  <c r="A40" i="5" s="1"/>
  <c r="G11" i="5"/>
  <c r="A6" i="5"/>
  <c r="I5" i="5"/>
  <c r="I32" i="5" s="1"/>
  <c r="G5" i="5"/>
  <c r="E90" i="8" l="1"/>
  <c r="E98" i="7"/>
  <c r="H75" i="7"/>
  <c r="H76" i="7" s="1"/>
  <c r="H78" i="7" s="1"/>
  <c r="E94" i="7"/>
  <c r="F94" i="7" s="1"/>
  <c r="H94" i="7" s="1"/>
  <c r="I94" i="7" s="1"/>
  <c r="I82" i="7" s="1"/>
  <c r="I90" i="7"/>
  <c r="I83" i="7" s="1"/>
  <c r="I126" i="7" s="1"/>
  <c r="E90" i="6"/>
  <c r="I90" i="6" s="1"/>
  <c r="I83" i="6" s="1"/>
  <c r="E94" i="6"/>
  <c r="F94" i="6" s="1"/>
  <c r="H94" i="6" s="1"/>
  <c r="I94" i="6" s="1"/>
  <c r="I82" i="6" s="1"/>
  <c r="E98" i="6"/>
  <c r="F98" i="6" s="1"/>
  <c r="H98" i="6" s="1"/>
  <c r="I98" i="6" s="1"/>
  <c r="I81" i="6" s="1"/>
  <c r="H75" i="6"/>
  <c r="H76" i="6" s="1"/>
  <c r="H78" i="6" s="1"/>
  <c r="F90" i="8"/>
  <c r="H90" i="8" s="1"/>
  <c r="I90" i="8" s="1"/>
  <c r="I83" i="8" s="1"/>
  <c r="I24" i="8"/>
  <c r="I36" i="8" s="1"/>
  <c r="I41" i="8" s="1"/>
  <c r="F98" i="8"/>
  <c r="H98" i="8" s="1"/>
  <c r="I98" i="8" s="1"/>
  <c r="I81" i="8" s="1"/>
  <c r="F94" i="8"/>
  <c r="H94" i="8" s="1"/>
  <c r="I94" i="8"/>
  <c r="I82" i="8" s="1"/>
  <c r="H75" i="8"/>
  <c r="H76" i="8" s="1"/>
  <c r="H78" i="8" s="1"/>
  <c r="F98" i="7"/>
  <c r="H98" i="7" s="1"/>
  <c r="I98" i="7" s="1"/>
  <c r="I81" i="7" s="1"/>
  <c r="I24" i="7"/>
  <c r="I36" i="7" s="1"/>
  <c r="I24" i="6"/>
  <c r="I36" i="6" s="1"/>
  <c r="I41" i="6" s="1"/>
  <c r="H35" i="6" s="1"/>
  <c r="E94" i="5"/>
  <c r="F94" i="5" s="1"/>
  <c r="H94" i="5" s="1"/>
  <c r="E90" i="5"/>
  <c r="F90" i="5"/>
  <c r="H90" i="5" s="1"/>
  <c r="I24" i="5"/>
  <c r="F98" i="5"/>
  <c r="H98" i="5" s="1"/>
  <c r="I98" i="5" s="1"/>
  <c r="I81" i="5" s="1"/>
  <c r="H75" i="5"/>
  <c r="H76" i="5" s="1"/>
  <c r="H78" i="5" s="1"/>
  <c r="I113" i="7" l="1"/>
  <c r="I36" i="5"/>
  <c r="I35" i="5"/>
  <c r="A115" i="8"/>
  <c r="I71" i="8"/>
  <c r="I61" i="8"/>
  <c r="I50" i="8"/>
  <c r="I51" i="8"/>
  <c r="H33" i="8"/>
  <c r="I70" i="8"/>
  <c r="I60" i="8"/>
  <c r="I49" i="8"/>
  <c r="H40" i="8"/>
  <c r="I69" i="8"/>
  <c r="I59" i="8"/>
  <c r="I48" i="8"/>
  <c r="I58" i="8"/>
  <c r="I47" i="8"/>
  <c r="I75" i="8"/>
  <c r="I76" i="8" s="1"/>
  <c r="I46" i="8"/>
  <c r="I156" i="8"/>
  <c r="I64" i="8"/>
  <c r="I45" i="8"/>
  <c r="I62" i="8"/>
  <c r="I63" i="8"/>
  <c r="I44" i="8"/>
  <c r="A128" i="8"/>
  <c r="H85" i="8"/>
  <c r="H34" i="8"/>
  <c r="H39" i="8"/>
  <c r="H84" i="8"/>
  <c r="H37" i="8"/>
  <c r="H35" i="8"/>
  <c r="H38" i="8"/>
  <c r="H32" i="8"/>
  <c r="H81" i="8"/>
  <c r="I86" i="8"/>
  <c r="I126" i="8"/>
  <c r="I113" i="8"/>
  <c r="H83" i="8"/>
  <c r="H36" i="8"/>
  <c r="H82" i="8"/>
  <c r="I86" i="7"/>
  <c r="I41" i="7"/>
  <c r="H82" i="7" s="1"/>
  <c r="H85" i="6"/>
  <c r="H36" i="6"/>
  <c r="H37" i="6"/>
  <c r="I126" i="6"/>
  <c r="I113" i="6"/>
  <c r="H83" i="6"/>
  <c r="A115" i="6"/>
  <c r="I71" i="6"/>
  <c r="I61" i="6"/>
  <c r="I50" i="6"/>
  <c r="H84" i="6"/>
  <c r="I70" i="6"/>
  <c r="I60" i="6"/>
  <c r="I49" i="6"/>
  <c r="H40" i="6"/>
  <c r="I64" i="6"/>
  <c r="I45" i="6"/>
  <c r="I69" i="6"/>
  <c r="I59" i="6"/>
  <c r="I48" i="6"/>
  <c r="H32" i="6"/>
  <c r="I46" i="6"/>
  <c r="H34" i="6"/>
  <c r="I58" i="6"/>
  <c r="I47" i="6"/>
  <c r="I75" i="6"/>
  <c r="I76" i="6" s="1"/>
  <c r="I56" i="6"/>
  <c r="H39" i="6"/>
  <c r="I63" i="6"/>
  <c r="I44" i="6"/>
  <c r="I62" i="6"/>
  <c r="I51" i="6"/>
  <c r="H33" i="6"/>
  <c r="H38" i="6"/>
  <c r="I156" i="6"/>
  <c r="A128" i="6"/>
  <c r="H82" i="6"/>
  <c r="I86" i="6"/>
  <c r="H81" i="6"/>
  <c r="I94" i="5"/>
  <c r="I82" i="5" s="1"/>
  <c r="I90" i="5"/>
  <c r="I83" i="5" s="1"/>
  <c r="S10" i="4" l="1"/>
  <c r="I41" i="5"/>
  <c r="H35" i="5" s="1"/>
  <c r="H82" i="5"/>
  <c r="S7" i="4"/>
  <c r="J8" i="4" s="1"/>
  <c r="L8" i="4" s="1"/>
  <c r="M8" i="4" s="1"/>
  <c r="I52" i="8"/>
  <c r="C128" i="8" s="1"/>
  <c r="I61" i="5"/>
  <c r="H81" i="7"/>
  <c r="I72" i="8"/>
  <c r="E128" i="8" s="1"/>
  <c r="G128" i="8"/>
  <c r="I158" i="8"/>
  <c r="G115" i="8"/>
  <c r="H86" i="8"/>
  <c r="H41" i="8"/>
  <c r="I65" i="8"/>
  <c r="F128" i="8"/>
  <c r="F115" i="8"/>
  <c r="H36" i="7"/>
  <c r="G128" i="7"/>
  <c r="I158" i="7"/>
  <c r="G115" i="7"/>
  <c r="A115" i="7"/>
  <c r="I71" i="7"/>
  <c r="I61" i="7"/>
  <c r="I50" i="7"/>
  <c r="I156" i="7"/>
  <c r="H85" i="7"/>
  <c r="H84" i="7"/>
  <c r="I70" i="7"/>
  <c r="I60" i="7"/>
  <c r="I49" i="7"/>
  <c r="H40" i="7"/>
  <c r="H35" i="7"/>
  <c r="I69" i="7"/>
  <c r="I59" i="7"/>
  <c r="I48" i="7"/>
  <c r="I58" i="7"/>
  <c r="I47" i="7"/>
  <c r="I45" i="7"/>
  <c r="I62" i="7"/>
  <c r="I75" i="7"/>
  <c r="I76" i="7" s="1"/>
  <c r="I46" i="7"/>
  <c r="H34" i="7"/>
  <c r="A128" i="7"/>
  <c r="I51" i="7"/>
  <c r="H33" i="7"/>
  <c r="I64" i="7"/>
  <c r="H39" i="7"/>
  <c r="I63" i="7"/>
  <c r="I44" i="7"/>
  <c r="H83" i="7"/>
  <c r="H38" i="7"/>
  <c r="H32" i="7"/>
  <c r="H37" i="7"/>
  <c r="I65" i="6"/>
  <c r="D128" i="6" s="1"/>
  <c r="I72" i="6"/>
  <c r="H86" i="6"/>
  <c r="F128" i="6"/>
  <c r="F115" i="6"/>
  <c r="I52" i="6"/>
  <c r="H41" i="6"/>
  <c r="G128" i="6"/>
  <c r="I158" i="6"/>
  <c r="G115" i="6"/>
  <c r="I86" i="5"/>
  <c r="I158" i="5" s="1"/>
  <c r="I126" i="5"/>
  <c r="H83" i="5"/>
  <c r="I113" i="5"/>
  <c r="S9" i="4" l="1"/>
  <c r="H34" i="5"/>
  <c r="H38" i="5"/>
  <c r="I62" i="5"/>
  <c r="I70" i="5"/>
  <c r="H33" i="5"/>
  <c r="I46" i="5"/>
  <c r="H32" i="5"/>
  <c r="H41" i="5" s="1"/>
  <c r="I60" i="5"/>
  <c r="I58" i="5"/>
  <c r="I64" i="5"/>
  <c r="H84" i="5"/>
  <c r="H81" i="5"/>
  <c r="I49" i="5"/>
  <c r="I47" i="5"/>
  <c r="I45" i="5"/>
  <c r="A115" i="5"/>
  <c r="H40" i="5"/>
  <c r="H37" i="5"/>
  <c r="H39" i="5"/>
  <c r="I48" i="5"/>
  <c r="I51" i="5"/>
  <c r="H36" i="5"/>
  <c r="I71" i="5"/>
  <c r="I69" i="5"/>
  <c r="I156" i="5"/>
  <c r="I63" i="5"/>
  <c r="I50" i="5"/>
  <c r="I59" i="5"/>
  <c r="H85" i="5"/>
  <c r="I44" i="5"/>
  <c r="A128" i="5"/>
  <c r="I75" i="5"/>
  <c r="I76" i="5" s="1"/>
  <c r="C115" i="8"/>
  <c r="I157" i="8"/>
  <c r="I159" i="8" s="1"/>
  <c r="H100" i="6"/>
  <c r="I78" i="8"/>
  <c r="I100" i="8" s="1"/>
  <c r="A144" i="8" s="1"/>
  <c r="J10" i="4" s="1"/>
  <c r="E115" i="8"/>
  <c r="D128" i="8"/>
  <c r="H128" i="8" s="1"/>
  <c r="I128" i="8" s="1"/>
  <c r="D115" i="8"/>
  <c r="H100" i="8"/>
  <c r="H86" i="7"/>
  <c r="I52" i="7"/>
  <c r="C128" i="7" s="1"/>
  <c r="I65" i="7"/>
  <c r="F128" i="7"/>
  <c r="F115" i="7"/>
  <c r="I72" i="7"/>
  <c r="C115" i="7"/>
  <c r="H41" i="7"/>
  <c r="D115" i="6"/>
  <c r="E115" i="6"/>
  <c r="E128" i="6"/>
  <c r="I78" i="6"/>
  <c r="I100" i="6" s="1"/>
  <c r="A144" i="6" s="1"/>
  <c r="J7" i="4" s="1"/>
  <c r="I157" i="6"/>
  <c r="C128" i="6"/>
  <c r="H128" i="6" s="1"/>
  <c r="I128" i="6" s="1"/>
  <c r="C115" i="6"/>
  <c r="G128" i="5"/>
  <c r="G115" i="5"/>
  <c r="I72" i="5" l="1"/>
  <c r="E128" i="5" s="1"/>
  <c r="H86" i="5"/>
  <c r="I65" i="5"/>
  <c r="D115" i="5" s="1"/>
  <c r="S3" i="4"/>
  <c r="H100" i="5"/>
  <c r="D128" i="5"/>
  <c r="F115" i="5"/>
  <c r="F128" i="5"/>
  <c r="I52" i="5"/>
  <c r="E115" i="5"/>
  <c r="L10" i="4"/>
  <c r="M10" i="4" s="1"/>
  <c r="L7" i="4"/>
  <c r="M7" i="4" s="1"/>
  <c r="I157" i="7"/>
  <c r="H115" i="8"/>
  <c r="I115" i="8" s="1"/>
  <c r="H107" i="8" s="1"/>
  <c r="H118" i="8"/>
  <c r="H119" i="8"/>
  <c r="G126" i="8"/>
  <c r="H123" i="8"/>
  <c r="H124" i="8" s="1"/>
  <c r="H100" i="7"/>
  <c r="D128" i="7"/>
  <c r="D115" i="7"/>
  <c r="I78" i="7"/>
  <c r="I100" i="7" s="1"/>
  <c r="A144" i="7" s="1"/>
  <c r="J9" i="4" s="1"/>
  <c r="I159" i="7"/>
  <c r="E128" i="7"/>
  <c r="E115" i="7"/>
  <c r="H118" i="6"/>
  <c r="G126" i="6"/>
  <c r="I124" i="6" s="1"/>
  <c r="H123" i="6"/>
  <c r="H124" i="6" s="1"/>
  <c r="H119" i="6"/>
  <c r="I159" i="6"/>
  <c r="H115" i="6"/>
  <c r="I115" i="6" s="1"/>
  <c r="H115" i="7" l="1"/>
  <c r="I115" i="7" s="1"/>
  <c r="I78" i="5"/>
  <c r="I100" i="5" s="1"/>
  <c r="A144" i="5" s="1"/>
  <c r="J3" i="4" s="1"/>
  <c r="L3" i="4" s="1"/>
  <c r="M3" i="4" s="1"/>
  <c r="C115" i="5"/>
  <c r="H115" i="5" s="1"/>
  <c r="I115" i="5" s="1"/>
  <c r="H105" i="5" s="1"/>
  <c r="I157" i="5"/>
  <c r="I159" i="5" s="1"/>
  <c r="C128" i="5"/>
  <c r="H128" i="5" s="1"/>
  <c r="I128" i="5" s="1"/>
  <c r="H118" i="5" s="1"/>
  <c r="O7" i="4"/>
  <c r="P7" i="4" s="1"/>
  <c r="I164" i="6"/>
  <c r="I120" i="6"/>
  <c r="I163" i="6" s="1"/>
  <c r="I124" i="8"/>
  <c r="I120" i="8"/>
  <c r="I163" i="8" s="1"/>
  <c r="H109" i="8"/>
  <c r="H108" i="8"/>
  <c r="H104" i="8"/>
  <c r="H105" i="8"/>
  <c r="L9" i="4"/>
  <c r="M9" i="4" s="1"/>
  <c r="H128" i="7"/>
  <c r="I128" i="7" s="1"/>
  <c r="H120" i="8"/>
  <c r="G113" i="8"/>
  <c r="I110" i="8" s="1"/>
  <c r="H106" i="8"/>
  <c r="H107" i="7"/>
  <c r="H106" i="7"/>
  <c r="G113" i="7"/>
  <c r="I110" i="7" s="1"/>
  <c r="H105" i="7"/>
  <c r="H104" i="7"/>
  <c r="H108" i="7"/>
  <c r="H109" i="7"/>
  <c r="H107" i="6"/>
  <c r="H106" i="6"/>
  <c r="G113" i="6"/>
  <c r="I110" i="6" s="1"/>
  <c r="H105" i="6"/>
  <c r="H104" i="6"/>
  <c r="H109" i="6"/>
  <c r="H108" i="6"/>
  <c r="H120" i="6"/>
  <c r="H107" i="5"/>
  <c r="H106" i="5"/>
  <c r="G113" i="5"/>
  <c r="I110" i="5" s="1"/>
  <c r="I162" i="5" s="1"/>
  <c r="H104" i="5"/>
  <c r="H109" i="5"/>
  <c r="H108" i="5"/>
  <c r="H123" i="5" l="1"/>
  <c r="H124" i="5" s="1"/>
  <c r="H119" i="5"/>
  <c r="H120" i="5" s="1"/>
  <c r="G126" i="5"/>
  <c r="I124" i="5" s="1"/>
  <c r="O3" i="4" s="1"/>
  <c r="P3" i="4" s="1"/>
  <c r="H119" i="7"/>
  <c r="H123" i="7"/>
  <c r="H124" i="7" s="1"/>
  <c r="I162" i="7"/>
  <c r="I162" i="6"/>
  <c r="I165" i="6" s="1"/>
  <c r="I130" i="6"/>
  <c r="C144" i="6" s="1"/>
  <c r="D144" i="6" s="1"/>
  <c r="I164" i="8"/>
  <c r="O10" i="4"/>
  <c r="P10" i="4" s="1"/>
  <c r="I162" i="8"/>
  <c r="I130" i="8"/>
  <c r="C144" i="8" s="1"/>
  <c r="D144" i="8" s="1"/>
  <c r="H110" i="8"/>
  <c r="H130" i="8" s="1"/>
  <c r="H118" i="7"/>
  <c r="L13" i="4"/>
  <c r="G126" i="7"/>
  <c r="M13" i="4"/>
  <c r="H110" i="7"/>
  <c r="H110" i="6"/>
  <c r="H130" i="6" s="1"/>
  <c r="H110" i="5"/>
  <c r="H120" i="7" l="1"/>
  <c r="I120" i="5"/>
  <c r="I124" i="7"/>
  <c r="I120" i="7"/>
  <c r="I138" i="6"/>
  <c r="H138" i="6" s="1"/>
  <c r="I136" i="6"/>
  <c r="H136" i="6" s="1"/>
  <c r="I135" i="6"/>
  <c r="H135" i="6" s="1"/>
  <c r="I137" i="6"/>
  <c r="H137" i="6" s="1"/>
  <c r="I134" i="6"/>
  <c r="I165" i="8"/>
  <c r="I136" i="8"/>
  <c r="H136" i="8" s="1"/>
  <c r="I134" i="8"/>
  <c r="I137" i="8"/>
  <c r="H137" i="8" s="1"/>
  <c r="I138" i="8"/>
  <c r="H138" i="8" s="1"/>
  <c r="I135" i="8"/>
  <c r="H135" i="8" s="1"/>
  <c r="H130" i="7"/>
  <c r="H130" i="5"/>
  <c r="O9" i="4" l="1"/>
  <c r="P9" i="4" s="1"/>
  <c r="I164" i="7"/>
  <c r="I163" i="7"/>
  <c r="I130" i="7"/>
  <c r="C144" i="7" s="1"/>
  <c r="D144" i="7" s="1"/>
  <c r="H134" i="6"/>
  <c r="H139" i="6" s="1"/>
  <c r="H152" i="6" s="1"/>
  <c r="I139" i="6"/>
  <c r="H134" i="8"/>
  <c r="H139" i="8" s="1"/>
  <c r="H152" i="8" s="1"/>
  <c r="I139" i="8"/>
  <c r="I165" i="7" l="1"/>
  <c r="I138" i="7"/>
  <c r="H138" i="7" s="1"/>
  <c r="I135" i="7"/>
  <c r="H135" i="7" s="1"/>
  <c r="I136" i="7"/>
  <c r="H136" i="7" s="1"/>
  <c r="I137" i="7"/>
  <c r="H137" i="7" s="1"/>
  <c r="I134" i="7"/>
  <c r="I169" i="6"/>
  <c r="G173" i="6" s="1"/>
  <c r="I152" i="6"/>
  <c r="I168" i="6"/>
  <c r="I152" i="8"/>
  <c r="I168" i="8"/>
  <c r="I169" i="8"/>
  <c r="G173" i="8" s="1"/>
  <c r="I164" i="5"/>
  <c r="I163" i="5"/>
  <c r="H168" i="6" l="1"/>
  <c r="H169" i="6" s="1"/>
  <c r="H134" i="7"/>
  <c r="H139" i="7" s="1"/>
  <c r="H152" i="7" s="1"/>
  <c r="I139" i="7"/>
  <c r="I173" i="6"/>
  <c r="I175" i="6" s="1"/>
  <c r="E7" i="4" s="1"/>
  <c r="G7" i="4" s="1"/>
  <c r="H7" i="4" s="1"/>
  <c r="H156" i="6"/>
  <c r="H158" i="6"/>
  <c r="H163" i="6"/>
  <c r="H164" i="6"/>
  <c r="H162" i="6"/>
  <c r="H157" i="6"/>
  <c r="I173" i="8"/>
  <c r="I175" i="8" s="1"/>
  <c r="E10" i="4" s="1"/>
  <c r="G10" i="4" s="1"/>
  <c r="H10" i="4" s="1"/>
  <c r="H163" i="8"/>
  <c r="H156" i="8"/>
  <c r="H157" i="8"/>
  <c r="H158" i="8"/>
  <c r="H164" i="8"/>
  <c r="H162" i="8"/>
  <c r="H168" i="8"/>
  <c r="H169" i="8" s="1"/>
  <c r="I165" i="5"/>
  <c r="I130" i="5"/>
  <c r="C144" i="5" s="1"/>
  <c r="D144" i="5" s="1"/>
  <c r="H165" i="6" l="1"/>
  <c r="I152" i="7"/>
  <c r="I168" i="7"/>
  <c r="I169" i="7"/>
  <c r="G173" i="7" s="1"/>
  <c r="H159" i="6"/>
  <c r="H165" i="8"/>
  <c r="H159" i="8"/>
  <c r="I136" i="5"/>
  <c r="H136" i="5" s="1"/>
  <c r="I134" i="5"/>
  <c r="I138" i="5"/>
  <c r="H138" i="5" s="1"/>
  <c r="I135" i="5"/>
  <c r="H135" i="5" s="1"/>
  <c r="I137" i="5"/>
  <c r="H137" i="5" s="1"/>
  <c r="H162" i="7" l="1"/>
  <c r="H163" i="7"/>
  <c r="H164" i="7"/>
  <c r="H158" i="7"/>
  <c r="I173" i="7"/>
  <c r="I175" i="7" s="1"/>
  <c r="E9" i="4" s="1"/>
  <c r="G9" i="4" s="1"/>
  <c r="H9" i="4" s="1"/>
  <c r="H157" i="7"/>
  <c r="H156" i="7"/>
  <c r="H159" i="7" s="1"/>
  <c r="H168" i="7"/>
  <c r="H169" i="7" s="1"/>
  <c r="H134" i="5"/>
  <c r="H139" i="5" s="1"/>
  <c r="H152" i="5" s="1"/>
  <c r="I139" i="5"/>
  <c r="H165" i="7" l="1"/>
  <c r="I152" i="5"/>
  <c r="I168" i="5"/>
  <c r="I169" i="5"/>
  <c r="G173" i="5" s="1"/>
  <c r="H157" i="5" l="1"/>
  <c r="H156" i="5"/>
  <c r="I173" i="5"/>
  <c r="I175" i="5" s="1"/>
  <c r="E3" i="4" s="1"/>
  <c r="G3" i="4" s="1"/>
  <c r="H162" i="5"/>
  <c r="H158" i="5"/>
  <c r="H163" i="5"/>
  <c r="H164" i="5"/>
  <c r="H168" i="5"/>
  <c r="H169" i="5" s="1"/>
  <c r="H159" i="5" l="1"/>
  <c r="H165" i="5"/>
  <c r="P13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Ilete-Kuhn</author>
  </authors>
  <commentList>
    <comment ref="B146" authorId="0" shapeId="0" xr:uid="{3415C88D-EECD-47CF-8D58-700DD7BF8C00}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Ilete-Kuhn</author>
  </authors>
  <commentList>
    <comment ref="B153" authorId="0" shapeId="0" xr:uid="{3BAD11D3-73F6-4397-97E7-9749E775FB74}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Ilete-Kuhn</author>
  </authors>
  <commentList>
    <comment ref="B146" authorId="0" shapeId="0" xr:uid="{7B03FB3C-81BB-4956-80D6-5007D4A810E7}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Ilete-Kuhn</author>
  </authors>
  <commentList>
    <comment ref="B153" authorId="0" shapeId="0" xr:uid="{68E16E72-65E1-44DC-81CF-95ED828C9EFE}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sharedStrings.xml><?xml version="1.0" encoding="utf-8"?>
<sst xmlns="http://schemas.openxmlformats.org/spreadsheetml/2006/main" count="2657" uniqueCount="260">
  <si>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</si>
  <si>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</si>
  <si>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t>LICITAÇÃO/EDITAL</t>
  </si>
  <si>
    <t>ABERTURA:</t>
  </si>
  <si>
    <t>Cargo/Função:</t>
  </si>
  <si>
    <t>Supervisor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</si>
  <si>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</si>
  <si>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</si>
  <si>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</si>
  <si>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</si>
  <si>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</si>
  <si>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</si>
  <si>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</si>
  <si>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</si>
  <si>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</si>
  <si>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</si>
  <si>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</si>
  <si>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</si>
  <si>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</si>
  <si>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</si>
  <si>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</si>
  <si>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</si>
  <si>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</si>
  <si>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</si>
  <si>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</si>
  <si>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</si>
  <si>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</si>
  <si>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</si>
  <si>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</si>
  <si>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</si>
  <si>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</si>
  <si>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</si>
  <si>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</si>
  <si>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</si>
  <si>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</si>
  <si>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</si>
  <si>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</si>
  <si>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</si>
  <si>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</si>
  <si>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</si>
  <si>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</si>
  <si>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</si>
  <si>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</si>
  <si>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</si>
  <si>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</si>
  <si>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</si>
  <si>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</si>
  <si>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</si>
  <si>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</si>
  <si>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</si>
  <si>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</si>
  <si>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</si>
  <si>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</si>
  <si>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</si>
  <si>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</si>
  <si>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</si>
  <si>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</si>
  <si>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</si>
  <si>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</si>
  <si>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</si>
  <si>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</si>
  <si>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</si>
  <si>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</si>
  <si>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</si>
  <si>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</si>
  <si>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</si>
  <si>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</si>
  <si>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</si>
  <si>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</si>
  <si>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</si>
  <si>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</si>
  <si>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</si>
  <si>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</si>
  <si>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</si>
  <si>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</si>
  <si>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</si>
  <si>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</si>
  <si>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</si>
  <si>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</si>
  <si>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</si>
  <si>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</si>
  <si>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</si>
  <si>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</si>
  <si>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</si>
  <si>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</si>
  <si>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</si>
  <si>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</si>
  <si>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</si>
  <si>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</si>
  <si>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</si>
  <si>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</si>
  <si>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</si>
  <si>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</si>
  <si>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</si>
  <si>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</si>
  <si>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</si>
  <si>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</si>
  <si>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</si>
  <si>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</si>
  <si>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</si>
  <si>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</si>
  <si>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</si>
  <si>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</si>
  <si>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</si>
  <si>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</si>
  <si>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</si>
  <si>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</si>
  <si>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</si>
  <si>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</si>
  <si>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</si>
  <si>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t>Seguro de vida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</si>
  <si>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</si>
  <si>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</si>
  <si>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</si>
  <si>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</si>
  <si>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</si>
  <si>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</si>
  <si>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</si>
  <si>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</si>
  <si>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</si>
  <si>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</si>
  <si>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</si>
  <si>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</si>
  <si>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</si>
  <si>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</si>
  <si>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</si>
  <si>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</si>
  <si>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</si>
  <si>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</si>
  <si>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</si>
  <si>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</si>
  <si>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</si>
  <si>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</si>
  <si>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</si>
  <si>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</si>
  <si>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</si>
  <si>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</si>
  <si>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</si>
  <si>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</si>
  <si>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</si>
  <si>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</si>
  <si>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</si>
  <si>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</si>
  <si>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</si>
  <si>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</si>
  <si>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</si>
  <si>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</si>
  <si>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</si>
  <si>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</si>
  <si>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</si>
  <si>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</si>
  <si>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</si>
  <si>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</si>
  <si>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</si>
  <si>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</si>
  <si>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</si>
  <si>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</si>
  <si>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</si>
  <si>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</si>
  <si>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</si>
  <si>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</si>
  <si>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</si>
  <si>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</si>
  <si>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</si>
  <si>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</si>
  <si>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</si>
  <si>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</si>
  <si>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</si>
  <si>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</si>
  <si>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</si>
  <si>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</si>
  <si>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</si>
  <si>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</si>
  <si>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</si>
  <si>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</si>
  <si>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</si>
  <si>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Cidade</t>
  </si>
  <si>
    <t>Carga Horária</t>
  </si>
  <si>
    <t>Dias da semana</t>
  </si>
  <si>
    <t>Nº de Postos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</si>
  <si>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</t>
    </r>
  </si>
  <si>
    <t>Nova Santa Rita</t>
  </si>
  <si>
    <t>Auxiliar de Limpeza Urbana</t>
  </si>
  <si>
    <t>40h</t>
  </si>
  <si>
    <t>seg a sex</t>
  </si>
  <si>
    <t>Valor Total Mensal</t>
  </si>
  <si>
    <t>Valor Total Anual</t>
  </si>
  <si>
    <t>LIMITE QUADRO I (Despesas Diretas) sobre Montante A (exceto Vale-transporte): 10% SEM MATERIAIS/EQUIPAMENTOS; 20% COM MATERIAIS/EQUIPAMENTOS</t>
  </si>
  <si>
    <t>LIMITE DOS QUADROS II (Despesas Indiretas) e III (Lucro) sobre Montante A (exceto Vale-transporte)</t>
  </si>
  <si>
    <t>Quadro Resumo Mensal - VALORES MÍNIMOS</t>
  </si>
  <si>
    <t>Recepcionista (4221)</t>
  </si>
  <si>
    <t>Auxiliar de Limpeza (5143)</t>
  </si>
  <si>
    <t>Auxiliar de Limpeza Urbana (5142)</t>
  </si>
  <si>
    <t>Supervisor (4110)</t>
  </si>
  <si>
    <t>RS000041/2026</t>
  </si>
  <si>
    <t>CONVENÇÃO COLETIVA DE TRABALHO RS000041/2026</t>
  </si>
  <si>
    <t>PRÊMIO ASSIDUIDADE CLÁUSULA 19ª DA CCT.</t>
  </si>
  <si>
    <t>PLANO DE BENEFÍCIO SOCIAL FAMILIAR  CLÁUSULA 31ª DA CCT.</t>
  </si>
  <si>
    <t>Auxílio Alimentação - CLÁUSULA 20ª DA CCT.</t>
  </si>
  <si>
    <t>Auxílio Lanche - CLÁUSULA 21ª DA CCT.</t>
  </si>
  <si>
    <t>Recepcionista s/ Insalubridade</t>
  </si>
  <si>
    <t>12x36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</si>
  <si>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</t>
    </r>
  </si>
  <si>
    <t>Quantidade de dias trabalhados no mês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</si>
  <si>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</si>
  <si>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</si>
  <si>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</si>
  <si>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</rPr>
      <t xml:space="preserve"> 4,33 horas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</si>
  <si>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Adicional Noturno 20% </t>
    </r>
    <r>
      <rPr>
        <b/>
        <sz val="5"/>
        <color theme="1"/>
        <rFont val="Calibri"/>
        <family val="2"/>
        <scheme val="minor"/>
      </rPr>
      <t>(Ver súmula 60 TST)</t>
    </r>
  </si>
  <si>
    <t>Adicional Periculosidade 30%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</si>
  <si>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</si>
  <si>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</si>
  <si>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</si>
  <si>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</si>
  <si>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</si>
  <si>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</si>
  <si>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</si>
  <si>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</si>
  <si>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</si>
  <si>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</si>
  <si>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</si>
  <si>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</si>
  <si>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</si>
  <si>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</si>
  <si>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</si>
  <si>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</si>
  <si>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</si>
  <si>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r>
      <t>Vale-Transporte</t>
    </r>
    <r>
      <rPr>
        <sz val="8"/>
        <color theme="1"/>
        <rFont val="Calibri"/>
        <family val="2"/>
      </rPr>
      <t>⁽⁵⁾</t>
    </r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</si>
  <si>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</si>
  <si>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</si>
  <si>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</si>
  <si>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</si>
  <si>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</si>
  <si>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OUTRO</t>
  </si>
  <si>
    <t>Recepcionsta 12x36h Noturno</t>
  </si>
  <si>
    <t>DSR - Descanso Semanal Remunerado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</si>
  <si>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</si>
  <si>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LIMITE DOS QUADROS II (Despesas Indiretas) e III (Lucro) sobre Montante A (exceto Vale-transporte), conforme alínea "b1", Inc. II, art. 7º, do Decreto 52.768</t>
  </si>
  <si>
    <t>Recepcionsta 12x36h Diurno</t>
  </si>
  <si>
    <t>seg a dom</t>
  </si>
  <si>
    <t>Adicional de Supervisor</t>
  </si>
  <si>
    <t>Auxiliar de Limpeza 20h</t>
  </si>
  <si>
    <t>20h</t>
  </si>
  <si>
    <t>Recepcionista c/ Insalubridade</t>
  </si>
  <si>
    <t>Auxiliar de Limpeza 40h</t>
  </si>
  <si>
    <t>16150/26</t>
  </si>
  <si>
    <t>PE/59/2026</t>
  </si>
  <si>
    <t>1.a</t>
  </si>
  <si>
    <t>1.b</t>
  </si>
  <si>
    <t>SUBSTITUTO NA COBERTURA DE FÉRIAS</t>
  </si>
  <si>
    <t>LUCRO PRESUMIDO (REFERÊNCIA)</t>
  </si>
  <si>
    <t>(*) Alíquotas aplicadas exclusivamente como parâmetro estimativo da Administração Pública (Lucro Presumido). Cada empresa licitante deverá preencher o Montante C com as alíquotas efetivas do seu próprio regime tributário (Simples Nacional, Lucro Presumido ou Lucro Real), mediante comprovação.</t>
  </si>
  <si>
    <t>OUTROS</t>
  </si>
  <si>
    <t>Nº de Funcionários</t>
  </si>
  <si>
    <t>Quadro Resumo Mensal - VALOR DE REFERÊNCIA</t>
  </si>
  <si>
    <t>Aux Limpeza 12x36h Diurno</t>
  </si>
  <si>
    <t>Aux Limpeza 12x36h Noturno</t>
  </si>
  <si>
    <t>Uniformes</t>
  </si>
  <si>
    <r>
      <t xml:space="preserve">Equipamentos/EPI </t>
    </r>
    <r>
      <rPr>
        <vertAlign val="superscript"/>
        <sz val="8"/>
        <color rgb="FF000000"/>
        <rFont val="Calibri"/>
        <family val="2"/>
      </rPr>
      <t xml:space="preserve">(6a) </t>
    </r>
  </si>
  <si>
    <t>Hora Intervalar (indenizada)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</si>
</sst>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&quot;R$ &quot;#,##0.00"/>
    <numFmt numFmtId="167" formatCode="0.0%"/>
    <numFmt numFmtId="168" formatCode="0.0000"/>
    <numFmt numFmtId="169" formatCode="_-* #,##0.00_-;\-* #,##0.00_-;_-* \-??_-;_-@_-"/>
    <numFmt numFmtId="170" formatCode="&quot;R$&quot;\ #,##0.00"/>
  </numFmts>
  <fonts count="5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rgb="FFFF0000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theme="1"/>
      <name val="Calibri"/>
      <family val="2"/>
    </font>
    <font>
      <b/>
      <i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9"/>
      <color indexed="81"/>
      <name val="Segoe UI"/>
      <family val="2"/>
    </font>
    <font>
      <b/>
      <sz val="6"/>
      <color theme="1"/>
      <name val="Calibri"/>
      <family val="2"/>
      <scheme val="minor"/>
    </font>
    <font>
      <b/>
      <sz val="10"/>
      <name val="Calibri"/>
      <family val="2"/>
      <charset val="1"/>
    </font>
    <font>
      <b/>
      <sz val="9"/>
      <color theme="0"/>
      <name val="Calibri"/>
      <family val="2"/>
      <scheme val="minor"/>
    </font>
    <font>
      <sz val="8"/>
      <color rgb="FF000000"/>
      <name val="Calibri"/>
      <family val="2"/>
    </font>
    <font>
      <vertAlign val="superscript"/>
      <sz val="8"/>
      <color rgb="FF00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E6E0E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rgb="FFFFFF00"/>
      </patternFill>
    </fill>
    <fill>
      <patternFill patternType="solid">
        <fgColor theme="0"/>
        <bgColor rgb="FFD9D9D9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3" fillId="0" borderId="0" applyBorder="0" applyProtection="0"/>
    <xf numFmtId="0" fontId="3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0" fontId="2" fillId="0" borderId="0"/>
    <xf numFmtId="9" fontId="28" fillId="0" borderId="0" applyFont="0" applyFill="0" applyBorder="0" applyAlignment="0" applyProtection="0"/>
    <xf numFmtId="0" fontId="1" fillId="0" borderId="0"/>
    <xf numFmtId="0" fontId="32" fillId="0" borderId="0" applyNumberFormat="0" applyFill="0" applyBorder="0" applyAlignment="0" applyProtection="0">
      <alignment vertical="top"/>
      <protection locked="0"/>
    </xf>
  </cellStyleXfs>
  <cellXfs count="346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3" fillId="0" borderId="0" xfId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66" fontId="4" fillId="4" borderId="1" xfId="0" applyNumberFormat="1" applyFont="1" applyFill="1" applyBorder="1" applyAlignment="1">
      <alignment horizontal="center" vertical="center"/>
    </xf>
    <xf numFmtId="10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166" fontId="4" fillId="4" borderId="3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5" fontId="15" fillId="4" borderId="1" xfId="0" applyNumberFormat="1" applyFont="1" applyFill="1" applyBorder="1" applyAlignment="1">
      <alignment horizontal="center" vertical="center"/>
    </xf>
    <xf numFmtId="4" fontId="15" fillId="4" borderId="1" xfId="0" applyNumberFormat="1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9" fontId="16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165" fontId="15" fillId="7" borderId="1" xfId="0" applyNumberFormat="1" applyFont="1" applyFill="1" applyBorder="1" applyAlignment="1">
      <alignment horizontal="center" vertical="center"/>
    </xf>
    <xf numFmtId="4" fontId="15" fillId="7" borderId="1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5" fontId="15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/>
    </xf>
    <xf numFmtId="9" fontId="5" fillId="8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/>
    </xf>
    <xf numFmtId="10" fontId="12" fillId="2" borderId="1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15" fillId="3" borderId="5" xfId="0" applyNumberFormat="1" applyFont="1" applyFill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4" fontId="4" fillId="10" borderId="1" xfId="0" applyNumberFormat="1" applyFont="1" applyFill="1" applyBorder="1" applyAlignment="1">
      <alignment horizontal="center" vertical="center"/>
    </xf>
    <xf numFmtId="4" fontId="15" fillId="10" borderId="1" xfId="0" applyNumberFormat="1" applyFont="1" applyFill="1" applyBorder="1" applyAlignment="1">
      <alignment horizontal="center" vertical="center"/>
    </xf>
    <xf numFmtId="9" fontId="4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26" fillId="12" borderId="1" xfId="4" applyFont="1" applyFill="1" applyBorder="1" applyAlignment="1">
      <alignment horizontal="center" vertical="center" wrapText="1"/>
    </xf>
    <xf numFmtId="0" fontId="25" fillId="12" borderId="1" xfId="4" applyFont="1" applyFill="1" applyBorder="1" applyAlignment="1">
      <alignment horizontal="center" vertical="center" wrapText="1"/>
    </xf>
    <xf numFmtId="0" fontId="28" fillId="0" borderId="1" xfId="4" applyBorder="1"/>
    <xf numFmtId="0" fontId="25" fillId="0" borderId="1" xfId="4" applyFont="1" applyBorder="1" applyAlignment="1">
      <alignment horizontal="center"/>
    </xf>
    <xf numFmtId="0" fontId="28" fillId="0" borderId="1" xfId="4" applyBorder="1" applyAlignment="1">
      <alignment horizontal="center"/>
    </xf>
    <xf numFmtId="164" fontId="28" fillId="0" borderId="1" xfId="4" applyNumberFormat="1" applyBorder="1"/>
    <xf numFmtId="164" fontId="25" fillId="0" borderId="1" xfId="4" applyNumberFormat="1" applyFont="1" applyBorder="1"/>
    <xf numFmtId="169" fontId="28" fillId="0" borderId="0" xfId="4" applyNumberFormat="1"/>
    <xf numFmtId="0" fontId="27" fillId="0" borderId="0" xfId="4" applyFont="1"/>
    <xf numFmtId="0" fontId="0" fillId="0" borderId="1" xfId="4" applyFont="1" applyBorder="1" applyAlignment="1">
      <alignment horizontal="center"/>
    </xf>
    <xf numFmtId="0" fontId="0" fillId="0" borderId="1" xfId="4" applyFont="1" applyBorder="1"/>
    <xf numFmtId="0" fontId="0" fillId="0" borderId="0" xfId="4" quotePrefix="1" applyFont="1"/>
    <xf numFmtId="0" fontId="29" fillId="0" borderId="1" xfId="10" applyFont="1" applyBorder="1" applyAlignment="1">
      <alignment horizontal="center" vertical="center" wrapText="1"/>
    </xf>
    <xf numFmtId="165" fontId="31" fillId="0" borderId="0" xfId="10" applyNumberFormat="1" applyFont="1" applyAlignment="1">
      <alignment horizontal="center" vertical="center" wrapText="1"/>
    </xf>
    <xf numFmtId="0" fontId="32" fillId="0" borderId="0" xfId="11" applyFill="1" applyAlignment="1" applyProtection="1">
      <alignment horizontal="center" vertical="center" wrapText="1"/>
    </xf>
    <xf numFmtId="0" fontId="31" fillId="0" borderId="0" xfId="10" applyFont="1" applyAlignment="1">
      <alignment horizontal="center" vertical="center" wrapText="1"/>
    </xf>
    <xf numFmtId="9" fontId="31" fillId="15" borderId="3" xfId="10" applyNumberFormat="1" applyFont="1" applyFill="1" applyBorder="1" applyAlignment="1">
      <alignment horizontal="center" vertical="center" wrapText="1"/>
    </xf>
    <xf numFmtId="9" fontId="31" fillId="15" borderId="1" xfId="10" applyNumberFormat="1" applyFont="1" applyFill="1" applyBorder="1" applyAlignment="1">
      <alignment horizontal="center" vertical="center" wrapText="1"/>
    </xf>
    <xf numFmtId="0" fontId="34" fillId="15" borderId="1" xfId="10" applyFont="1" applyFill="1" applyBorder="1" applyAlignment="1">
      <alignment horizontal="center" vertical="center" wrapText="1"/>
    </xf>
    <xf numFmtId="0" fontId="31" fillId="15" borderId="1" xfId="10" applyFont="1" applyFill="1" applyBorder="1" applyAlignment="1">
      <alignment horizontal="center" vertical="center" wrapText="1"/>
    </xf>
    <xf numFmtId="170" fontId="31" fillId="15" borderId="1" xfId="10" applyNumberFormat="1" applyFont="1" applyFill="1" applyBorder="1" applyAlignment="1">
      <alignment horizontal="center" vertical="center" wrapText="1"/>
    </xf>
    <xf numFmtId="10" fontId="31" fillId="15" borderId="1" xfId="10" applyNumberFormat="1" applyFont="1" applyFill="1" applyBorder="1" applyAlignment="1">
      <alignment horizontal="center" vertical="center" wrapText="1"/>
    </xf>
    <xf numFmtId="3" fontId="31" fillId="15" borderId="1" xfId="10" applyNumberFormat="1" applyFont="1" applyFill="1" applyBorder="1" applyAlignment="1">
      <alignment horizontal="center" vertical="center" wrapText="1"/>
    </xf>
    <xf numFmtId="0" fontId="31" fillId="0" borderId="1" xfId="10" applyFont="1" applyBorder="1" applyAlignment="1">
      <alignment horizontal="center" vertical="center" wrapText="1"/>
    </xf>
    <xf numFmtId="0" fontId="31" fillId="15" borderId="3" xfId="10" applyFont="1" applyFill="1" applyBorder="1" applyAlignment="1">
      <alignment horizontal="center" vertical="center" wrapText="1"/>
    </xf>
    <xf numFmtId="170" fontId="31" fillId="15" borderId="3" xfId="10" applyNumberFormat="1" applyFont="1" applyFill="1" applyBorder="1" applyAlignment="1">
      <alignment horizontal="center" vertical="center" wrapText="1"/>
    </xf>
    <xf numFmtId="0" fontId="4" fillId="16" borderId="1" xfId="10" applyFont="1" applyFill="1" applyBorder="1" applyAlignment="1">
      <alignment horizontal="center" vertical="center" wrapText="1"/>
    </xf>
    <xf numFmtId="4" fontId="31" fillId="15" borderId="1" xfId="10" applyNumberFormat="1" applyFont="1" applyFill="1" applyBorder="1" applyAlignment="1">
      <alignment horizontal="center" vertical="center" wrapText="1"/>
    </xf>
    <xf numFmtId="0" fontId="4" fillId="16" borderId="3" xfId="10" applyFont="1" applyFill="1" applyBorder="1" applyAlignment="1">
      <alignment horizontal="center" vertical="center" wrapText="1"/>
    </xf>
    <xf numFmtId="2" fontId="4" fillId="16" borderId="3" xfId="10" applyNumberFormat="1" applyFont="1" applyFill="1" applyBorder="1" applyAlignment="1">
      <alignment horizontal="center" vertical="center" wrapText="1"/>
    </xf>
    <xf numFmtId="4" fontId="4" fillId="16" borderId="3" xfId="10" applyNumberFormat="1" applyFont="1" applyFill="1" applyBorder="1" applyAlignment="1">
      <alignment horizontal="center" vertical="center" wrapText="1"/>
    </xf>
    <xf numFmtId="4" fontId="4" fillId="16" borderId="1" xfId="10" applyNumberFormat="1" applyFont="1" applyFill="1" applyBorder="1" applyAlignment="1">
      <alignment horizontal="center" vertical="center" wrapText="1"/>
    </xf>
    <xf numFmtId="168" fontId="31" fillId="0" borderId="0" xfId="10" applyNumberFormat="1" applyFont="1" applyAlignment="1">
      <alignment horizontal="center" vertical="center" wrapText="1"/>
    </xf>
    <xf numFmtId="0" fontId="29" fillId="18" borderId="1" xfId="10" applyFont="1" applyFill="1" applyBorder="1" applyAlignment="1">
      <alignment horizontal="center" vertical="center" wrapText="1"/>
    </xf>
    <xf numFmtId="165" fontId="31" fillId="0" borderId="1" xfId="10" applyNumberFormat="1" applyFont="1" applyBorder="1" applyAlignment="1">
      <alignment horizontal="center" vertical="center" wrapText="1"/>
    </xf>
    <xf numFmtId="4" fontId="31" fillId="0" borderId="1" xfId="10" applyNumberFormat="1" applyFont="1" applyBorder="1" applyAlignment="1">
      <alignment horizontal="center" vertical="center" wrapText="1"/>
    </xf>
    <xf numFmtId="4" fontId="31" fillId="14" borderId="1" xfId="10" applyNumberFormat="1" applyFont="1" applyFill="1" applyBorder="1" applyAlignment="1">
      <alignment horizontal="center" vertical="center" wrapText="1"/>
    </xf>
    <xf numFmtId="2" fontId="31" fillId="0" borderId="0" xfId="10" applyNumberFormat="1" applyFont="1" applyAlignment="1">
      <alignment horizontal="center" vertical="center" wrapText="1"/>
    </xf>
    <xf numFmtId="4" fontId="4" fillId="0" borderId="1" xfId="10" applyNumberFormat="1" applyFont="1" applyBorder="1" applyAlignment="1">
      <alignment horizontal="center" vertical="center" wrapText="1"/>
    </xf>
    <xf numFmtId="165" fontId="38" fillId="0" borderId="1" xfId="10" applyNumberFormat="1" applyFont="1" applyBorder="1" applyAlignment="1">
      <alignment horizontal="center" vertical="center" wrapText="1"/>
    </xf>
    <xf numFmtId="4" fontId="38" fillId="0" borderId="1" xfId="10" applyNumberFormat="1" applyFont="1" applyBorder="1" applyAlignment="1">
      <alignment horizontal="center" vertical="center" wrapText="1"/>
    </xf>
    <xf numFmtId="2" fontId="39" fillId="0" borderId="0" xfId="10" applyNumberFormat="1" applyFont="1" applyAlignment="1">
      <alignment horizontal="center" vertical="center" wrapText="1"/>
    </xf>
    <xf numFmtId="0" fontId="38" fillId="0" borderId="0" xfId="10" applyFont="1" applyAlignment="1">
      <alignment horizontal="center" vertical="center" wrapText="1"/>
    </xf>
    <xf numFmtId="0" fontId="1" fillId="0" borderId="0" xfId="10"/>
    <xf numFmtId="0" fontId="37" fillId="0" borderId="0" xfId="10" quotePrefix="1" applyFont="1" applyAlignment="1">
      <alignment horizontal="center" vertical="center" wrapText="1"/>
    </xf>
    <xf numFmtId="2" fontId="38" fillId="0" borderId="0" xfId="10" applyNumberFormat="1" applyFont="1" applyAlignment="1">
      <alignment horizontal="center" vertical="center" wrapText="1"/>
    </xf>
    <xf numFmtId="167" fontId="31" fillId="0" borderId="0" xfId="10" applyNumberFormat="1" applyFont="1" applyAlignment="1">
      <alignment horizontal="center" vertical="center" wrapText="1"/>
    </xf>
    <xf numFmtId="165" fontId="38" fillId="15" borderId="1" xfId="10" applyNumberFormat="1" applyFont="1" applyFill="1" applyBorder="1" applyAlignment="1">
      <alignment horizontal="center" vertical="center" wrapText="1"/>
    </xf>
    <xf numFmtId="4" fontId="38" fillId="15" borderId="1" xfId="10" applyNumberFormat="1" applyFont="1" applyFill="1" applyBorder="1" applyAlignment="1">
      <alignment horizontal="center" vertical="center" wrapText="1"/>
    </xf>
    <xf numFmtId="165" fontId="38" fillId="0" borderId="0" xfId="10" applyNumberFormat="1" applyFont="1" applyAlignment="1">
      <alignment horizontal="center" vertical="center" wrapText="1"/>
    </xf>
    <xf numFmtId="4" fontId="38" fillId="0" borderId="0" xfId="10" applyNumberFormat="1" applyFont="1" applyAlignment="1">
      <alignment horizontal="center" vertical="center" wrapText="1"/>
    </xf>
    <xf numFmtId="2" fontId="31" fillId="0" borderId="1" xfId="10" applyNumberFormat="1" applyFont="1" applyBorder="1" applyAlignment="1">
      <alignment horizontal="center" vertical="center" wrapText="1"/>
    </xf>
    <xf numFmtId="9" fontId="31" fillId="0" borderId="1" xfId="10" applyNumberFormat="1" applyFont="1" applyBorder="1" applyAlignment="1">
      <alignment horizontal="center" vertical="center" wrapText="1"/>
    </xf>
    <xf numFmtId="170" fontId="31" fillId="0" borderId="0" xfId="10" applyNumberFormat="1" applyFont="1" applyAlignment="1">
      <alignment horizontal="center" vertical="center" wrapText="1"/>
    </xf>
    <xf numFmtId="9" fontId="31" fillId="0" borderId="0" xfId="10" applyNumberFormat="1" applyFont="1" applyAlignment="1">
      <alignment horizontal="center" vertical="center" wrapText="1"/>
    </xf>
    <xf numFmtId="4" fontId="4" fillId="0" borderId="0" xfId="10" applyNumberFormat="1" applyFont="1" applyAlignment="1">
      <alignment horizontal="center" vertical="center" wrapText="1"/>
    </xf>
    <xf numFmtId="1" fontId="31" fillId="0" borderId="1" xfId="10" applyNumberFormat="1" applyFont="1" applyBorder="1" applyAlignment="1">
      <alignment horizontal="center" vertical="center" wrapText="1"/>
    </xf>
    <xf numFmtId="10" fontId="31" fillId="0" borderId="1" xfId="10" applyNumberFormat="1" applyFont="1" applyBorder="1" applyAlignment="1">
      <alignment horizontal="center" vertical="center" wrapText="1"/>
    </xf>
    <xf numFmtId="0" fontId="39" fillId="0" borderId="0" xfId="10" applyFont="1" applyAlignment="1">
      <alignment horizontal="center" vertical="center" wrapText="1"/>
    </xf>
    <xf numFmtId="9" fontId="39" fillId="0" borderId="0" xfId="10" applyNumberFormat="1" applyFont="1" applyAlignment="1">
      <alignment horizontal="center" vertical="center" wrapText="1"/>
    </xf>
    <xf numFmtId="4" fontId="39" fillId="0" borderId="0" xfId="10" applyNumberFormat="1" applyFont="1" applyAlignment="1">
      <alignment horizontal="center" vertical="center" wrapText="1"/>
    </xf>
    <xf numFmtId="165" fontId="38" fillId="21" borderId="1" xfId="10" applyNumberFormat="1" applyFont="1" applyFill="1" applyBorder="1" applyAlignment="1">
      <alignment horizontal="center" vertical="center" wrapText="1"/>
    </xf>
    <xf numFmtId="4" fontId="38" fillId="21" borderId="1" xfId="10" applyNumberFormat="1" applyFont="1" applyFill="1" applyBorder="1" applyAlignment="1">
      <alignment horizontal="center" vertical="center" wrapText="1"/>
    </xf>
    <xf numFmtId="0" fontId="38" fillId="14" borderId="0" xfId="10" applyFont="1" applyFill="1" applyAlignment="1">
      <alignment horizontal="center" vertical="center" wrapText="1"/>
    </xf>
    <xf numFmtId="165" fontId="38" fillId="14" borderId="0" xfId="10" applyNumberFormat="1" applyFont="1" applyFill="1" applyAlignment="1">
      <alignment horizontal="center" vertical="center" wrapText="1"/>
    </xf>
    <xf numFmtId="4" fontId="38" fillId="14" borderId="0" xfId="10" applyNumberFormat="1" applyFont="1" applyFill="1" applyAlignment="1">
      <alignment horizontal="center" vertical="center" wrapText="1"/>
    </xf>
    <xf numFmtId="2" fontId="31" fillId="14" borderId="0" xfId="10" applyNumberFormat="1" applyFont="1" applyFill="1" applyAlignment="1">
      <alignment horizontal="center" vertical="center" wrapText="1"/>
    </xf>
    <xf numFmtId="0" fontId="31" fillId="14" borderId="0" xfId="10" applyFont="1" applyFill="1" applyAlignment="1">
      <alignment horizontal="center" vertical="center" wrapText="1"/>
    </xf>
    <xf numFmtId="9" fontId="29" fillId="13" borderId="1" xfId="10" quotePrefix="1" applyNumberFormat="1" applyFont="1" applyFill="1" applyBorder="1" applyAlignment="1">
      <alignment horizontal="center" vertical="center" wrapText="1"/>
    </xf>
    <xf numFmtId="4" fontId="29" fillId="20" borderId="1" xfId="10" quotePrefix="1" applyNumberFormat="1" applyFont="1" applyFill="1" applyBorder="1" applyAlignment="1">
      <alignment horizontal="center" vertical="center" wrapText="1"/>
    </xf>
    <xf numFmtId="0" fontId="45" fillId="14" borderId="1" xfId="10" applyFont="1" applyFill="1" applyBorder="1" applyAlignment="1">
      <alignment horizontal="center" vertical="center" wrapText="1"/>
    </xf>
    <xf numFmtId="2" fontId="45" fillId="14" borderId="1" xfId="10" applyNumberFormat="1" applyFont="1" applyFill="1" applyBorder="1" applyAlignment="1">
      <alignment horizontal="center" vertical="center" wrapText="1"/>
    </xf>
    <xf numFmtId="0" fontId="45" fillId="14" borderId="1" xfId="10" quotePrefix="1" applyFont="1" applyFill="1" applyBorder="1" applyAlignment="1">
      <alignment horizontal="center" vertical="center" wrapText="1"/>
    </xf>
    <xf numFmtId="10" fontId="45" fillId="14" borderId="1" xfId="10" applyNumberFormat="1" applyFont="1" applyFill="1" applyBorder="1" applyAlignment="1">
      <alignment horizontal="center" vertical="center" wrapText="1"/>
    </xf>
    <xf numFmtId="165" fontId="45" fillId="0" borderId="0" xfId="10" applyNumberFormat="1" applyFont="1" applyAlignment="1">
      <alignment horizontal="center" vertical="center" wrapText="1"/>
    </xf>
    <xf numFmtId="0" fontId="45" fillId="0" borderId="0" xfId="10" applyFont="1" applyAlignment="1">
      <alignment horizontal="center" vertical="center" wrapText="1"/>
    </xf>
    <xf numFmtId="49" fontId="31" fillId="0" borderId="1" xfId="10" applyNumberFormat="1" applyFont="1" applyBorder="1" applyAlignment="1">
      <alignment horizontal="center" vertical="center" wrapText="1"/>
    </xf>
    <xf numFmtId="49" fontId="38" fillId="0" borderId="1" xfId="10" applyNumberFormat="1" applyFont="1" applyBorder="1" applyAlignment="1">
      <alignment horizontal="center" vertical="center" wrapText="1"/>
    </xf>
    <xf numFmtId="168" fontId="31" fillId="14" borderId="1" xfId="10" applyNumberFormat="1" applyFont="1" applyFill="1" applyBorder="1" applyAlignment="1">
      <alignment horizontal="center" vertical="center" wrapText="1"/>
    </xf>
    <xf numFmtId="168" fontId="38" fillId="14" borderId="1" xfId="10" applyNumberFormat="1" applyFont="1" applyFill="1" applyBorder="1" applyAlignment="1">
      <alignment horizontal="center" vertical="center" wrapText="1"/>
    </xf>
    <xf numFmtId="0" fontId="49" fillId="14" borderId="1" xfId="10" quotePrefix="1" applyFont="1" applyFill="1" applyBorder="1" applyAlignment="1">
      <alignment horizontal="center" vertical="center" wrapText="1"/>
    </xf>
    <xf numFmtId="10" fontId="29" fillId="0" borderId="1" xfId="10" applyNumberFormat="1" applyFont="1" applyBorder="1" applyAlignment="1">
      <alignment horizontal="center" vertical="center" wrapText="1"/>
    </xf>
    <xf numFmtId="0" fontId="50" fillId="0" borderId="0" xfId="10" quotePrefix="1" applyFont="1" applyAlignment="1">
      <alignment horizontal="center" vertical="center" wrapText="1"/>
    </xf>
    <xf numFmtId="4" fontId="29" fillId="0" borderId="1" xfId="10" applyNumberFormat="1" applyFont="1" applyBorder="1" applyAlignment="1">
      <alignment horizontal="center" vertical="center" wrapText="1"/>
    </xf>
    <xf numFmtId="4" fontId="31" fillId="0" borderId="0" xfId="10" applyNumberFormat="1" applyFont="1" applyAlignment="1">
      <alignment horizontal="center" vertical="center" wrapText="1"/>
    </xf>
    <xf numFmtId="0" fontId="31" fillId="22" borderId="1" xfId="10" applyFont="1" applyFill="1" applyBorder="1" applyAlignment="1">
      <alignment horizontal="center" vertical="center" wrapText="1"/>
    </xf>
    <xf numFmtId="4" fontId="38" fillId="22" borderId="1" xfId="10" applyNumberFormat="1" applyFont="1" applyFill="1" applyBorder="1" applyAlignment="1">
      <alignment horizontal="center" vertical="center" wrapText="1"/>
    </xf>
    <xf numFmtId="2" fontId="29" fillId="20" borderId="1" xfId="10" quotePrefix="1" applyNumberFormat="1" applyFont="1" applyFill="1" applyBorder="1" applyAlignment="1">
      <alignment horizontal="center" vertical="center" wrapText="1"/>
    </xf>
    <xf numFmtId="4" fontId="28" fillId="0" borderId="0" xfId="4" applyNumberFormat="1"/>
    <xf numFmtId="10" fontId="28" fillId="0" borderId="0" xfId="4" applyNumberFormat="1"/>
    <xf numFmtId="43" fontId="28" fillId="0" borderId="0" xfId="4" applyNumberFormat="1"/>
    <xf numFmtId="0" fontId="0" fillId="0" borderId="0" xfId="4" applyFont="1"/>
    <xf numFmtId="10" fontId="28" fillId="0" borderId="0" xfId="9" applyNumberFormat="1"/>
    <xf numFmtId="14" fontId="53" fillId="2" borderId="2" xfId="0" applyNumberFormat="1" applyFont="1" applyFill="1" applyBorder="1" applyAlignment="1">
      <alignment horizontal="center" vertical="center"/>
    </xf>
    <xf numFmtId="0" fontId="31" fillId="23" borderId="1" xfId="10" applyFont="1" applyFill="1" applyBorder="1" applyAlignment="1">
      <alignment horizontal="center" vertical="center" wrapText="1"/>
    </xf>
    <xf numFmtId="49" fontId="31" fillId="23" borderId="1" xfId="10" applyNumberFormat="1" applyFont="1" applyFill="1" applyBorder="1" applyAlignment="1">
      <alignment horizontal="center" vertical="center" wrapText="1"/>
    </xf>
    <xf numFmtId="49" fontId="38" fillId="23" borderId="5" xfId="10" applyNumberFormat="1" applyFont="1" applyFill="1" applyBorder="1" applyAlignment="1">
      <alignment horizontal="center" vertical="center" wrapText="1"/>
    </xf>
    <xf numFmtId="165" fontId="4" fillId="25" borderId="1" xfId="0" applyNumberFormat="1" applyFont="1" applyFill="1" applyBorder="1" applyAlignment="1">
      <alignment horizontal="center" vertical="center"/>
    </xf>
    <xf numFmtId="4" fontId="31" fillId="25" borderId="1" xfId="10" applyNumberFormat="1" applyFont="1" applyFill="1" applyBorder="1" applyAlignment="1">
      <alignment horizontal="center" vertical="center" wrapText="1"/>
    </xf>
    <xf numFmtId="0" fontId="31" fillId="14" borderId="1" xfId="1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/>
    </xf>
    <xf numFmtId="49" fontId="4" fillId="26" borderId="1" xfId="0" applyNumberFormat="1" applyFont="1" applyFill="1" applyBorder="1" applyAlignment="1">
      <alignment horizontal="center" vertical="center"/>
    </xf>
    <xf numFmtId="49" fontId="15" fillId="26" borderId="5" xfId="0" applyNumberFormat="1" applyFont="1" applyFill="1" applyBorder="1" applyAlignment="1">
      <alignment horizontal="center" vertical="center"/>
    </xf>
    <xf numFmtId="4" fontId="4" fillId="27" borderId="1" xfId="0" applyNumberFormat="1" applyFont="1" applyFill="1" applyBorder="1" applyAlignment="1">
      <alignment horizontal="center" vertical="center"/>
    </xf>
    <xf numFmtId="0" fontId="4" fillId="27" borderId="1" xfId="0" applyFont="1" applyFill="1" applyBorder="1" applyAlignment="1">
      <alignment horizontal="center" vertical="center" wrapText="1"/>
    </xf>
    <xf numFmtId="4" fontId="4" fillId="25" borderId="1" xfId="0" applyNumberFormat="1" applyFont="1" applyFill="1" applyBorder="1" applyAlignment="1">
      <alignment horizontal="center" vertical="center"/>
    </xf>
    <xf numFmtId="0" fontId="4" fillId="27" borderId="1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54" fillId="24" borderId="1" xfId="10" quotePrefix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0" fontId="4" fillId="26" borderId="1" xfId="0" applyNumberFormat="1" applyFont="1" applyFill="1" applyBorder="1" applyAlignment="1">
      <alignment horizontal="center" vertical="center"/>
    </xf>
    <xf numFmtId="10" fontId="5" fillId="26" borderId="1" xfId="0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55" fillId="0" borderId="1" xfId="0" applyFont="1" applyBorder="1" applyAlignment="1">
      <alignment horizontal="left" vertical="center" wrapText="1"/>
    </xf>
    <xf numFmtId="0" fontId="4" fillId="26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29" fillId="0" borderId="1" xfId="10" quotePrefix="1" applyFont="1" applyBorder="1" applyAlignment="1">
      <alignment horizontal="center" vertical="center" wrapText="1"/>
    </xf>
    <xf numFmtId="0" fontId="29" fillId="0" borderId="1" xfId="10" applyFont="1" applyBorder="1" applyAlignment="1">
      <alignment horizontal="center" vertical="center" wrapText="1"/>
    </xf>
    <xf numFmtId="0" fontId="29" fillId="0" borderId="5" xfId="10" applyFont="1" applyBorder="1" applyAlignment="1">
      <alignment horizontal="center" vertical="center" wrapText="1"/>
    </xf>
    <xf numFmtId="0" fontId="29" fillId="23" borderId="1" xfId="1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15" fillId="0" borderId="5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29" fillId="13" borderId="1" xfId="8" quotePrefix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9" fillId="13" borderId="5" xfId="8" applyFont="1" applyFill="1" applyBorder="1" applyAlignment="1">
      <alignment horizontal="center" vertical="center" wrapText="1"/>
    </xf>
    <xf numFmtId="0" fontId="29" fillId="13" borderId="7" xfId="8" quotePrefix="1" applyFont="1" applyFill="1" applyBorder="1" applyAlignment="1">
      <alignment horizontal="center" vertical="center" wrapText="1"/>
    </xf>
    <xf numFmtId="0" fontId="29" fillId="13" borderId="10" xfId="8" quotePrefix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left" vertical="center" wrapText="1"/>
    </xf>
    <xf numFmtId="166" fontId="4" fillId="0" borderId="1" xfId="0" applyNumberFormat="1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2" fillId="14" borderId="1" xfId="10" quotePrefix="1" applyFont="1" applyFill="1" applyBorder="1" applyAlignment="1">
      <alignment horizontal="left" vertical="center" wrapText="1"/>
    </xf>
    <xf numFmtId="0" fontId="49" fillId="14" borderId="1" xfId="10" quotePrefix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53" fillId="2" borderId="5" xfId="0" applyFont="1" applyFill="1" applyBorder="1" applyAlignment="1">
      <alignment horizontal="center" vertical="center"/>
    </xf>
    <xf numFmtId="0" fontId="53" fillId="2" borderId="1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left" vertical="center"/>
    </xf>
    <xf numFmtId="0" fontId="31" fillId="14" borderId="5" xfId="10" applyFont="1" applyFill="1" applyBorder="1" applyAlignment="1">
      <alignment horizontal="left" vertical="center" wrapText="1"/>
    </xf>
    <xf numFmtId="0" fontId="31" fillId="14" borderId="7" xfId="10" applyFont="1" applyFill="1" applyBorder="1" applyAlignment="1">
      <alignment horizontal="left" vertical="center" wrapText="1"/>
    </xf>
    <xf numFmtId="0" fontId="31" fillId="14" borderId="10" xfId="10" applyFont="1" applyFill="1" applyBorder="1" applyAlignment="1">
      <alignment horizontal="left" vertical="center" wrapText="1"/>
    </xf>
    <xf numFmtId="0" fontId="38" fillId="22" borderId="5" xfId="10" applyFont="1" applyFill="1" applyBorder="1" applyAlignment="1">
      <alignment horizontal="center" vertical="center" wrapText="1"/>
    </xf>
    <xf numFmtId="0" fontId="38" fillId="22" borderId="7" xfId="10" applyFont="1" applyFill="1" applyBorder="1" applyAlignment="1">
      <alignment horizontal="center" vertical="center" wrapText="1"/>
    </xf>
    <xf numFmtId="0" fontId="38" fillId="22" borderId="10" xfId="10" applyFont="1" applyFill="1" applyBorder="1" applyAlignment="1">
      <alignment horizontal="center" vertical="center" wrapText="1"/>
    </xf>
    <xf numFmtId="0" fontId="29" fillId="17" borderId="1" xfId="10" applyFont="1" applyFill="1" applyBorder="1" applyAlignment="1">
      <alignment horizontal="center" vertical="center" wrapText="1"/>
    </xf>
    <xf numFmtId="0" fontId="31" fillId="0" borderId="5" xfId="10" applyFont="1" applyBorder="1" applyAlignment="1">
      <alignment horizontal="left" vertical="center" wrapText="1"/>
    </xf>
    <xf numFmtId="0" fontId="31" fillId="0" borderId="7" xfId="10" applyFont="1" applyBorder="1" applyAlignment="1">
      <alignment horizontal="left" vertical="center" wrapText="1"/>
    </xf>
    <xf numFmtId="0" fontId="31" fillId="0" borderId="10" xfId="10" applyFont="1" applyBorder="1" applyAlignment="1">
      <alignment horizontal="left" vertical="center" wrapText="1"/>
    </xf>
    <xf numFmtId="0" fontId="38" fillId="21" borderId="5" xfId="10" applyFont="1" applyFill="1" applyBorder="1" applyAlignment="1">
      <alignment horizontal="center" vertical="center" wrapText="1"/>
    </xf>
    <xf numFmtId="0" fontId="38" fillId="21" borderId="7" xfId="10" applyFont="1" applyFill="1" applyBorder="1" applyAlignment="1">
      <alignment horizontal="center" vertical="center" wrapText="1"/>
    </xf>
    <xf numFmtId="0" fontId="38" fillId="21" borderId="10" xfId="10" applyFont="1" applyFill="1" applyBorder="1" applyAlignment="1">
      <alignment horizontal="center" vertical="center" wrapText="1"/>
    </xf>
    <xf numFmtId="0" fontId="29" fillId="22" borderId="1" xfId="10" applyFont="1" applyFill="1" applyBorder="1" applyAlignment="1">
      <alignment horizontal="center" vertical="center" wrapText="1"/>
    </xf>
    <xf numFmtId="0" fontId="38" fillId="21" borderId="1" xfId="10" applyFont="1" applyFill="1" applyBorder="1" applyAlignment="1">
      <alignment horizontal="center" vertical="center" wrapText="1"/>
    </xf>
    <xf numFmtId="0" fontId="31" fillId="0" borderId="1" xfId="10" applyFont="1" applyBorder="1" applyAlignment="1">
      <alignment horizontal="left" vertical="center" wrapText="1"/>
    </xf>
    <xf numFmtId="0" fontId="45" fillId="0" borderId="1" xfId="10" quotePrefix="1" applyFont="1" applyBorder="1" applyAlignment="1">
      <alignment horizontal="left" vertical="center" wrapText="1"/>
    </xf>
    <xf numFmtId="10" fontId="31" fillId="23" borderId="1" xfId="10" applyNumberFormat="1" applyFont="1" applyFill="1" applyBorder="1" applyAlignment="1">
      <alignment horizontal="center" vertical="center" wrapText="1"/>
    </xf>
    <xf numFmtId="0" fontId="46" fillId="14" borderId="1" xfId="10" applyFont="1" applyFill="1" applyBorder="1" applyAlignment="1">
      <alignment horizontal="left" vertical="center" wrapText="1"/>
    </xf>
    <xf numFmtId="10" fontId="29" fillId="23" borderId="1" xfId="10" applyNumberFormat="1" applyFont="1" applyFill="1" applyBorder="1" applyAlignment="1">
      <alignment horizontal="center" vertical="center" wrapText="1"/>
    </xf>
    <xf numFmtId="0" fontId="45" fillId="0" borderId="9" xfId="10" applyFont="1" applyBorder="1" applyAlignment="1">
      <alignment horizontal="left" vertical="center" wrapText="1"/>
    </xf>
    <xf numFmtId="4" fontId="31" fillId="0" borderId="5" xfId="10" applyNumberFormat="1" applyFont="1" applyBorder="1" applyAlignment="1">
      <alignment horizontal="center" vertical="center" wrapText="1"/>
    </xf>
    <xf numFmtId="4" fontId="31" fillId="0" borderId="10" xfId="10" applyNumberFormat="1" applyFont="1" applyBorder="1" applyAlignment="1">
      <alignment horizontal="center" vertical="center" wrapText="1"/>
    </xf>
    <xf numFmtId="4" fontId="38" fillId="0" borderId="1" xfId="10" applyNumberFormat="1" applyFont="1" applyBorder="1" applyAlignment="1">
      <alignment horizontal="center" vertical="center" wrapText="1"/>
    </xf>
    <xf numFmtId="4" fontId="38" fillId="0" borderId="5" xfId="10" applyNumberFormat="1" applyFont="1" applyBorder="1" applyAlignment="1">
      <alignment horizontal="center" vertical="center" wrapText="1"/>
    </xf>
    <xf numFmtId="0" fontId="31" fillId="0" borderId="1" xfId="10" quotePrefix="1" applyFont="1" applyBorder="1" applyAlignment="1">
      <alignment horizontal="left" vertical="center" wrapText="1"/>
    </xf>
    <xf numFmtId="0" fontId="31" fillId="23" borderId="1" xfId="10" quotePrefix="1" applyFont="1" applyFill="1" applyBorder="1" applyAlignment="1">
      <alignment horizontal="left" vertical="center" wrapText="1"/>
    </xf>
    <xf numFmtId="0" fontId="40" fillId="0" borderId="8" xfId="10" applyFont="1" applyBorder="1" applyAlignment="1">
      <alignment horizontal="left" vertical="center" wrapText="1"/>
    </xf>
    <xf numFmtId="0" fontId="40" fillId="0" borderId="0" xfId="10" applyFont="1" applyAlignment="1">
      <alignment horizontal="left" vertical="center" wrapText="1"/>
    </xf>
    <xf numFmtId="0" fontId="38" fillId="0" borderId="5" xfId="10" applyFont="1" applyBorder="1" applyAlignment="1">
      <alignment horizontal="center" vertical="center" wrapText="1"/>
    </xf>
    <xf numFmtId="0" fontId="38" fillId="0" borderId="7" xfId="10" applyFont="1" applyBorder="1" applyAlignment="1">
      <alignment horizontal="center" vertical="center" wrapText="1"/>
    </xf>
    <xf numFmtId="0" fontId="38" fillId="0" borderId="10" xfId="10" applyFont="1" applyBorder="1" applyAlignment="1">
      <alignment horizontal="center" vertical="center" wrapText="1"/>
    </xf>
    <xf numFmtId="0" fontId="29" fillId="13" borderId="1" xfId="10" quotePrefix="1" applyFont="1" applyFill="1" applyBorder="1" applyAlignment="1">
      <alignment horizontal="center" vertical="center" wrapText="1"/>
    </xf>
    <xf numFmtId="0" fontId="45" fillId="14" borderId="1" xfId="10" quotePrefix="1" applyFont="1" applyFill="1" applyBorder="1" applyAlignment="1">
      <alignment horizontal="center" vertical="center" wrapText="1"/>
    </xf>
    <xf numFmtId="4" fontId="31" fillId="14" borderId="1" xfId="10" applyNumberFormat="1" applyFont="1" applyFill="1" applyBorder="1" applyAlignment="1">
      <alignment horizontal="center" vertical="center" wrapText="1"/>
    </xf>
    <xf numFmtId="0" fontId="36" fillId="18" borderId="5" xfId="10" applyFont="1" applyFill="1" applyBorder="1" applyAlignment="1">
      <alignment horizontal="center" vertical="center" wrapText="1"/>
    </xf>
    <xf numFmtId="0" fontId="36" fillId="18" borderId="7" xfId="10" applyFont="1" applyFill="1" applyBorder="1" applyAlignment="1">
      <alignment horizontal="center" vertical="center" wrapText="1"/>
    </xf>
    <xf numFmtId="0" fontId="36" fillId="18" borderId="10" xfId="10" applyFont="1" applyFill="1" applyBorder="1" applyAlignment="1">
      <alignment horizontal="center" vertical="center" wrapText="1"/>
    </xf>
    <xf numFmtId="0" fontId="29" fillId="13" borderId="5" xfId="10" applyFont="1" applyFill="1" applyBorder="1" applyAlignment="1">
      <alignment vertical="top" wrapText="1"/>
    </xf>
    <xf numFmtId="0" fontId="29" fillId="13" borderId="7" xfId="10" quotePrefix="1" applyFont="1" applyFill="1" applyBorder="1" applyAlignment="1">
      <alignment vertical="top" wrapText="1"/>
    </xf>
    <xf numFmtId="0" fontId="29" fillId="13" borderId="10" xfId="10" quotePrefix="1" applyFont="1" applyFill="1" applyBorder="1" applyAlignment="1">
      <alignment vertical="top" wrapText="1"/>
    </xf>
    <xf numFmtId="0" fontId="46" fillId="0" borderId="9" xfId="10" applyFont="1" applyBorder="1" applyAlignment="1">
      <alignment horizontal="left" vertical="center" wrapText="1"/>
    </xf>
    <xf numFmtId="0" fontId="31" fillId="0" borderId="1" xfId="10" applyFont="1" applyBorder="1" applyAlignment="1">
      <alignment horizontal="center" vertical="center" wrapText="1"/>
    </xf>
    <xf numFmtId="2" fontId="31" fillId="0" borderId="1" xfId="10" applyNumberFormat="1" applyFont="1" applyBorder="1" applyAlignment="1">
      <alignment horizontal="center" vertical="center" wrapText="1"/>
    </xf>
    <xf numFmtId="170" fontId="31" fillId="0" borderId="1" xfId="10" applyNumberFormat="1" applyFont="1" applyBorder="1" applyAlignment="1">
      <alignment horizontal="center" vertical="center" wrapText="1"/>
    </xf>
    <xf numFmtId="0" fontId="38" fillId="20" borderId="1" xfId="10" applyFont="1" applyFill="1" applyBorder="1" applyAlignment="1">
      <alignment horizontal="center" vertical="center" wrapText="1"/>
    </xf>
    <xf numFmtId="0" fontId="40" fillId="0" borderId="7" xfId="10" applyFont="1" applyBorder="1" applyAlignment="1">
      <alignment horizontal="left" vertical="center" wrapText="1"/>
    </xf>
    <xf numFmtId="0" fontId="44" fillId="0" borderId="7" xfId="10" applyFont="1" applyBorder="1" applyAlignment="1">
      <alignment horizontal="left" vertical="center" wrapText="1"/>
    </xf>
    <xf numFmtId="0" fontId="38" fillId="15" borderId="1" xfId="10" applyFont="1" applyFill="1" applyBorder="1" applyAlignment="1">
      <alignment horizontal="center" vertical="center" wrapText="1"/>
    </xf>
    <xf numFmtId="0" fontId="40" fillId="0" borderId="9" xfId="10" applyFont="1" applyBorder="1" applyAlignment="1">
      <alignment horizontal="left" vertical="center" wrapText="1"/>
    </xf>
    <xf numFmtId="0" fontId="40" fillId="0" borderId="7" xfId="10" applyFont="1" applyBorder="1" applyAlignment="1">
      <alignment horizontal="justify" vertical="center" wrapText="1"/>
    </xf>
    <xf numFmtId="0" fontId="4" fillId="19" borderId="5" xfId="10" applyFont="1" applyFill="1" applyBorder="1" applyAlignment="1">
      <alignment horizontal="left" vertical="center" wrapText="1"/>
    </xf>
    <xf numFmtId="0" fontId="4" fillId="19" borderId="7" xfId="10" applyFont="1" applyFill="1" applyBorder="1" applyAlignment="1">
      <alignment horizontal="left" vertical="center" wrapText="1"/>
    </xf>
    <xf numFmtId="0" fontId="4" fillId="19" borderId="10" xfId="10" applyFont="1" applyFill="1" applyBorder="1" applyAlignment="1">
      <alignment horizontal="left" vertical="center" wrapText="1"/>
    </xf>
    <xf numFmtId="0" fontId="31" fillId="0" borderId="5" xfId="10" applyFont="1" applyBorder="1" applyAlignment="1">
      <alignment horizontal="center" vertical="center" wrapText="1"/>
    </xf>
    <xf numFmtId="0" fontId="31" fillId="0" borderId="7" xfId="10" applyFont="1" applyBorder="1" applyAlignment="1">
      <alignment horizontal="center" vertical="center" wrapText="1"/>
    </xf>
    <xf numFmtId="0" fontId="31" fillId="0" borderId="10" xfId="10" applyFont="1" applyBorder="1" applyAlignment="1">
      <alignment horizontal="center" vertical="center" wrapText="1"/>
    </xf>
    <xf numFmtId="0" fontId="31" fillId="0" borderId="6" xfId="10" applyFont="1" applyBorder="1" applyAlignment="1">
      <alignment horizontal="center" vertical="center" wrapText="1"/>
    </xf>
    <xf numFmtId="0" fontId="31" fillId="0" borderId="8" xfId="10" applyFont="1" applyBorder="1" applyAlignment="1">
      <alignment horizontal="center" vertical="center" wrapText="1"/>
    </xf>
    <xf numFmtId="0" fontId="31" fillId="0" borderId="12" xfId="10" applyFont="1" applyBorder="1" applyAlignment="1">
      <alignment horizontal="center" vertical="center" wrapText="1"/>
    </xf>
    <xf numFmtId="0" fontId="31" fillId="0" borderId="0" xfId="10" applyFont="1" applyAlignment="1">
      <alignment horizontal="center" vertical="center" wrapText="1"/>
    </xf>
    <xf numFmtId="0" fontId="31" fillId="0" borderId="4" xfId="10" applyFont="1" applyBorder="1" applyAlignment="1">
      <alignment horizontal="center" vertical="center" wrapText="1"/>
    </xf>
    <xf numFmtId="0" fontId="31" fillId="0" borderId="9" xfId="10" applyFont="1" applyBorder="1" applyAlignment="1">
      <alignment horizontal="center" vertical="center" wrapText="1"/>
    </xf>
    <xf numFmtId="0" fontId="31" fillId="15" borderId="1" xfId="10" applyFont="1" applyFill="1" applyBorder="1" applyAlignment="1">
      <alignment horizontal="center" vertical="center" wrapText="1"/>
    </xf>
    <xf numFmtId="0" fontId="31" fillId="0" borderId="1" xfId="10" applyFont="1" applyBorder="1" applyAlignment="1">
      <alignment horizontal="left" vertical="center"/>
    </xf>
    <xf numFmtId="0" fontId="29" fillId="0" borderId="5" xfId="10" applyFont="1" applyBorder="1" applyAlignment="1">
      <alignment horizontal="left" vertical="center"/>
    </xf>
    <xf numFmtId="0" fontId="29" fillId="0" borderId="7" xfId="10" applyFont="1" applyBorder="1" applyAlignment="1">
      <alignment horizontal="left" vertical="center"/>
    </xf>
    <xf numFmtId="0" fontId="29" fillId="0" borderId="10" xfId="10" applyFont="1" applyBorder="1" applyAlignment="1">
      <alignment horizontal="left" vertical="center"/>
    </xf>
    <xf numFmtId="0" fontId="34" fillId="15" borderId="1" xfId="10" applyFont="1" applyFill="1" applyBorder="1" applyAlignment="1">
      <alignment horizontal="center" vertical="center" wrapText="1"/>
    </xf>
    <xf numFmtId="0" fontId="31" fillId="0" borderId="5" xfId="10" applyFont="1" applyBorder="1" applyAlignment="1">
      <alignment horizontal="left" vertical="center"/>
    </xf>
    <xf numFmtId="0" fontId="31" fillId="0" borderId="7" xfId="10" applyFont="1" applyBorder="1" applyAlignment="1">
      <alignment horizontal="left" vertical="center"/>
    </xf>
    <xf numFmtId="0" fontId="31" fillId="0" borderId="10" xfId="10" applyFont="1" applyBorder="1" applyAlignment="1">
      <alignment horizontal="left" vertical="center"/>
    </xf>
    <xf numFmtId="0" fontId="34" fillId="15" borderId="6" xfId="10" applyFont="1" applyFill="1" applyBorder="1" applyAlignment="1">
      <alignment horizontal="center" vertical="center" wrapText="1"/>
    </xf>
    <xf numFmtId="0" fontId="34" fillId="15" borderId="11" xfId="10" applyFont="1" applyFill="1" applyBorder="1" applyAlignment="1">
      <alignment horizontal="center" vertical="center" wrapText="1"/>
    </xf>
    <xf numFmtId="0" fontId="34" fillId="15" borderId="4" xfId="10" applyFont="1" applyFill="1" applyBorder="1" applyAlignment="1">
      <alignment horizontal="center" vertical="center" wrapText="1"/>
    </xf>
    <xf numFmtId="0" fontId="34" fillId="15" borderId="15" xfId="10" applyFont="1" applyFill="1" applyBorder="1" applyAlignment="1">
      <alignment horizontal="center" vertical="center" wrapText="1"/>
    </xf>
    <xf numFmtId="9" fontId="31" fillId="15" borderId="3" xfId="10" applyNumberFormat="1" applyFont="1" applyFill="1" applyBorder="1" applyAlignment="1">
      <alignment horizontal="center" vertical="center" wrapText="1"/>
    </xf>
    <xf numFmtId="9" fontId="31" fillId="15" borderId="2" xfId="10" applyNumberFormat="1" applyFont="1" applyFill="1" applyBorder="1" applyAlignment="1">
      <alignment horizontal="center" vertical="center" wrapText="1"/>
    </xf>
    <xf numFmtId="0" fontId="31" fillId="15" borderId="6" xfId="10" applyFont="1" applyFill="1" applyBorder="1" applyAlignment="1">
      <alignment horizontal="center" vertical="center" wrapText="1"/>
    </xf>
    <xf numFmtId="0" fontId="31" fillId="15" borderId="11" xfId="10" applyFont="1" applyFill="1" applyBorder="1" applyAlignment="1">
      <alignment horizontal="center" vertical="center" wrapText="1"/>
    </xf>
    <xf numFmtId="0" fontId="31" fillId="15" borderId="12" xfId="10" applyFont="1" applyFill="1" applyBorder="1" applyAlignment="1">
      <alignment horizontal="center" vertical="center" wrapText="1"/>
    </xf>
    <xf numFmtId="0" fontId="31" fillId="15" borderId="13" xfId="10" applyFont="1" applyFill="1" applyBorder="1" applyAlignment="1">
      <alignment horizontal="center" vertical="center" wrapText="1"/>
    </xf>
    <xf numFmtId="0" fontId="33" fillId="15" borderId="3" xfId="10" applyFont="1" applyFill="1" applyBorder="1" applyAlignment="1">
      <alignment horizontal="center" vertical="center" wrapText="1"/>
    </xf>
    <xf numFmtId="0" fontId="33" fillId="15" borderId="14" xfId="10" applyFont="1" applyFill="1" applyBorder="1" applyAlignment="1">
      <alignment horizontal="center" vertical="center" wrapText="1"/>
    </xf>
    <xf numFmtId="0" fontId="29" fillId="0" borderId="1" xfId="10" quotePrefix="1" applyFont="1" applyBorder="1" applyAlignment="1">
      <alignment horizontal="left" vertical="center" wrapText="1"/>
    </xf>
    <xf numFmtId="0" fontId="45" fillId="23" borderId="1" xfId="10" quotePrefix="1" applyFont="1" applyFill="1" applyBorder="1" applyAlignment="1">
      <alignment horizontal="left" vertical="center" wrapText="1"/>
    </xf>
    <xf numFmtId="0" fontId="4" fillId="0" borderId="1" xfId="10" applyFont="1" applyBorder="1" applyAlignment="1">
      <alignment horizontal="left" vertical="center" wrapText="1"/>
    </xf>
    <xf numFmtId="0" fontId="4" fillId="16" borderId="1" xfId="10" applyFont="1" applyFill="1" applyBorder="1" applyAlignment="1">
      <alignment horizontal="center" vertical="center" wrapText="1"/>
    </xf>
    <xf numFmtId="0" fontId="5" fillId="0" borderId="5" xfId="10" applyFont="1" applyBorder="1" applyAlignment="1">
      <alignment horizontal="center" vertical="center" wrapText="1"/>
    </xf>
    <xf numFmtId="0" fontId="5" fillId="0" borderId="1" xfId="10" applyFont="1" applyBorder="1" applyAlignment="1">
      <alignment horizontal="center" vertical="center" wrapText="1"/>
    </xf>
    <xf numFmtId="0" fontId="34" fillId="15" borderId="5" xfId="10" applyFont="1" applyFill="1" applyBorder="1" applyAlignment="1">
      <alignment horizontal="center" vertical="center" wrapText="1"/>
    </xf>
    <xf numFmtId="0" fontId="34" fillId="15" borderId="10" xfId="1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4" fillId="10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25" fillId="11" borderId="1" xfId="4" applyFont="1" applyFill="1" applyBorder="1" applyAlignment="1">
      <alignment horizontal="center"/>
    </xf>
    <xf numFmtId="0" fontId="25" fillId="0" borderId="1" xfId="4" applyFont="1" applyBorder="1" applyAlignment="1">
      <alignment horizontal="right"/>
    </xf>
    <xf numFmtId="0" fontId="25" fillId="11" borderId="5" xfId="4" applyFont="1" applyFill="1" applyBorder="1" applyAlignment="1">
      <alignment horizontal="center"/>
    </xf>
    <xf numFmtId="0" fontId="25" fillId="11" borderId="7" xfId="4" applyFont="1" applyFill="1" applyBorder="1" applyAlignment="1">
      <alignment horizontal="center"/>
    </xf>
    <xf numFmtId="0" fontId="25" fillId="11" borderId="10" xfId="4" applyFont="1" applyFill="1" applyBorder="1" applyAlignment="1">
      <alignment horizontal="center"/>
    </xf>
  </cellXfs>
  <cellStyles count="12">
    <cellStyle name="Hiperlink" xfId="1" builtinId="8"/>
    <cellStyle name="Hiperlink 2" xfId="2" xr:uid="{00000000-0005-0000-0000-000006000000}"/>
    <cellStyle name="Hiperlink 3" xfId="11" xr:uid="{E9D9D3D2-18D5-42C9-A4FE-9623DAEC8314}"/>
    <cellStyle name="Moeda 2" xfId="3" xr:uid="{00000000-0005-0000-0000-000007000000}"/>
    <cellStyle name="Normal" xfId="0" builtinId="0"/>
    <cellStyle name="Normal 2" xfId="4" xr:uid="{00000000-0005-0000-0000-000008000000}"/>
    <cellStyle name="Normal 2 2" xfId="5" xr:uid="{00000000-0005-0000-0000-000009000000}"/>
    <cellStyle name="Normal 3" xfId="6" xr:uid="{00000000-0005-0000-0000-00000A000000}"/>
    <cellStyle name="Normal 4" xfId="8" xr:uid="{E2421213-A853-4E01-B6C9-480B652EBA1E}"/>
    <cellStyle name="Normal 4 2" xfId="10" xr:uid="{7E2AE1A4-2D0A-4A67-A11E-28A541A46FB9}"/>
    <cellStyle name="Porcentagem" xfId="9" builtinId="5"/>
    <cellStyle name="Porcentagem 2" xfId="7" xr:uid="{00000000-0005-0000-0000-00000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7F861-08BC-458E-897A-69B79442FE09}">
  <dimension ref="A1:M175"/>
  <sheetViews>
    <sheetView view="pageBreakPreview" zoomScale="130" zoomScaleNormal="130" zoomScalePageLayoutView="130" workbookViewId="0">
      <selection activeCell="G7" sqref="G7:H8"/>
    </sheetView>
  </sheetViews>
  <sheetFormatPr defaultColWidth="9.140625" defaultRowHeight="11.25" x14ac:dyDescent="0.25"/>
  <cols>
    <col min="1" max="1" width="2.85546875" style="6" customWidth="1"/>
    <col min="2" max="2" width="13.4257812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234" t="s">
        <v>180</v>
      </c>
      <c r="B1" s="234"/>
      <c r="C1" s="234"/>
      <c r="D1" s="234"/>
      <c r="E1" s="234"/>
      <c r="F1" s="234"/>
      <c r="G1" s="234"/>
      <c r="H1" s="234"/>
      <c r="I1" s="234"/>
      <c r="K1" s="8"/>
      <c r="M1" s="43"/>
    </row>
    <row r="2" spans="1:13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3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3" ht="4.5" customHeight="1" x14ac:dyDescent="0.25"/>
    <row r="5" spans="1:13" ht="18.75" customHeight="1" x14ac:dyDescent="0.25">
      <c r="A5" s="214" t="s">
        <v>4</v>
      </c>
      <c r="B5" s="214"/>
      <c r="C5" s="214"/>
      <c r="D5" s="237" t="s">
        <v>190</v>
      </c>
      <c r="E5" s="237"/>
      <c r="F5" s="237"/>
      <c r="G5" s="238" t="str">
        <f>IF(D6="12x36","Regime de trabalho:","Quantidade de HORAS/MÊS")</f>
        <v>Quantidade de HORAS/MÊS</v>
      </c>
      <c r="H5" s="238"/>
      <c r="I5" s="239">
        <f>IF(D6="12x36",D6,5*D6)</f>
        <v>200</v>
      </c>
    </row>
    <row r="6" spans="1:13" ht="18.75" customHeight="1" x14ac:dyDescent="0.25">
      <c r="A6" s="214" t="str">
        <f>IF(D6="12x36","Regime de trabalho:","Regime de trabalho (horas semanais):")</f>
        <v>Regime de trabalho (horas semanais):</v>
      </c>
      <c r="B6" s="214"/>
      <c r="C6" s="214"/>
      <c r="D6" s="214">
        <v>40</v>
      </c>
      <c r="E6" s="214"/>
      <c r="F6" s="214"/>
      <c r="G6" s="238"/>
      <c r="H6" s="238"/>
      <c r="I6" s="239"/>
    </row>
    <row r="7" spans="1:13" ht="22.5" customHeight="1" x14ac:dyDescent="0.25">
      <c r="A7" s="214" t="s">
        <v>6</v>
      </c>
      <c r="B7" s="214"/>
      <c r="C7" s="214"/>
      <c r="D7" s="189" t="s">
        <v>194</v>
      </c>
      <c r="E7" s="189"/>
      <c r="F7" s="189"/>
      <c r="G7" s="227" t="s">
        <v>7</v>
      </c>
      <c r="H7" s="227"/>
      <c r="I7" s="233">
        <v>0.2</v>
      </c>
    </row>
    <row r="8" spans="1:13" ht="22.5" customHeight="1" x14ac:dyDescent="0.25">
      <c r="A8" s="214" t="s">
        <v>9</v>
      </c>
      <c r="B8" s="214"/>
      <c r="C8" s="214"/>
      <c r="D8" s="189" t="s">
        <v>195</v>
      </c>
      <c r="E8" s="189"/>
      <c r="F8" s="189"/>
      <c r="G8" s="227"/>
      <c r="H8" s="227"/>
      <c r="I8" s="233"/>
    </row>
    <row r="9" spans="1:13" ht="24.75" customHeight="1" x14ac:dyDescent="0.25">
      <c r="A9" s="214" t="s">
        <v>10</v>
      </c>
      <c r="B9" s="214"/>
      <c r="C9" s="214"/>
      <c r="D9" s="237" t="s">
        <v>181</v>
      </c>
      <c r="E9" s="237"/>
      <c r="F9" s="237"/>
      <c r="G9" s="227" t="s">
        <v>11</v>
      </c>
      <c r="H9" s="227"/>
      <c r="I9" s="3" t="s">
        <v>8</v>
      </c>
    </row>
    <row r="10" spans="1:13" ht="32.25" customHeight="1" x14ac:dyDescent="0.25">
      <c r="A10" s="242" t="s">
        <v>12</v>
      </c>
      <c r="B10" s="242"/>
      <c r="C10" s="242"/>
      <c r="D10" s="242"/>
      <c r="E10" s="242"/>
      <c r="F10" s="242"/>
      <c r="G10" s="4" t="s">
        <v>13</v>
      </c>
      <c r="H10" s="11">
        <v>220</v>
      </c>
      <c r="I10" s="12">
        <v>1996.44</v>
      </c>
    </row>
    <row r="11" spans="1:13" ht="11.25" customHeight="1" x14ac:dyDescent="0.25">
      <c r="A11" s="228" t="s">
        <v>14</v>
      </c>
      <c r="B11" s="228"/>
      <c r="C11" s="228"/>
      <c r="D11" s="228"/>
      <c r="E11" s="228"/>
      <c r="F11" s="228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228" t="s">
        <v>16</v>
      </c>
      <c r="B12" s="228"/>
      <c r="C12" s="228"/>
      <c r="D12" s="228"/>
      <c r="E12" s="228"/>
      <c r="F12" s="228"/>
      <c r="G12" s="229" t="s">
        <v>17</v>
      </c>
      <c r="H12" s="1" t="s">
        <v>18</v>
      </c>
      <c r="I12" s="12">
        <v>8</v>
      </c>
    </row>
    <row r="13" spans="1:13" x14ac:dyDescent="0.25">
      <c r="A13" s="228"/>
      <c r="B13" s="228"/>
      <c r="C13" s="228"/>
      <c r="D13" s="228"/>
      <c r="E13" s="228"/>
      <c r="F13" s="228"/>
      <c r="G13" s="229"/>
      <c r="H13" s="1" t="s">
        <v>19</v>
      </c>
      <c r="I13" s="14">
        <v>22</v>
      </c>
    </row>
    <row r="14" spans="1:13" x14ac:dyDescent="0.25">
      <c r="A14" s="228"/>
      <c r="B14" s="228"/>
      <c r="C14" s="228"/>
      <c r="D14" s="228"/>
      <c r="E14" s="228"/>
      <c r="F14" s="228"/>
      <c r="G14" s="229"/>
      <c r="H14" s="1" t="s">
        <v>20</v>
      </c>
      <c r="I14" s="3">
        <v>0.06</v>
      </c>
    </row>
    <row r="15" spans="1:13" ht="11.25" customHeight="1" x14ac:dyDescent="0.25">
      <c r="A15" s="228" t="s">
        <v>198</v>
      </c>
      <c r="B15" s="228"/>
      <c r="C15" s="228"/>
      <c r="D15" s="228"/>
      <c r="E15" s="228"/>
      <c r="F15" s="228"/>
      <c r="G15" s="229" t="s">
        <v>17</v>
      </c>
      <c r="H15" s="1" t="s">
        <v>18</v>
      </c>
      <c r="I15" s="12">
        <v>27.15</v>
      </c>
    </row>
    <row r="16" spans="1:13" ht="11.25" customHeight="1" x14ac:dyDescent="0.25">
      <c r="A16" s="228"/>
      <c r="B16" s="228"/>
      <c r="C16" s="228"/>
      <c r="D16" s="228"/>
      <c r="E16" s="228"/>
      <c r="F16" s="228"/>
      <c r="G16" s="229"/>
      <c r="H16" s="1" t="s">
        <v>19</v>
      </c>
      <c r="I16" s="14">
        <v>22</v>
      </c>
    </row>
    <row r="17" spans="1:9" x14ac:dyDescent="0.25">
      <c r="A17" s="228"/>
      <c r="B17" s="228"/>
      <c r="C17" s="228"/>
      <c r="D17" s="228"/>
      <c r="E17" s="228"/>
      <c r="F17" s="228"/>
      <c r="G17" s="229"/>
      <c r="H17" s="1" t="s">
        <v>20</v>
      </c>
      <c r="I17" s="3">
        <v>0.19</v>
      </c>
    </row>
    <row r="18" spans="1:9" ht="11.25" customHeight="1" x14ac:dyDescent="0.25">
      <c r="A18" s="228" t="s">
        <v>199</v>
      </c>
      <c r="B18" s="228"/>
      <c r="C18" s="228"/>
      <c r="D18" s="228"/>
      <c r="E18" s="228"/>
      <c r="F18" s="228"/>
      <c r="G18" s="229" t="s">
        <v>17</v>
      </c>
      <c r="H18" s="1" t="s">
        <v>18</v>
      </c>
      <c r="I18" s="12">
        <v>13.57</v>
      </c>
    </row>
    <row r="19" spans="1:9" x14ac:dyDescent="0.25">
      <c r="A19" s="228"/>
      <c r="B19" s="228"/>
      <c r="C19" s="228"/>
      <c r="D19" s="228"/>
      <c r="E19" s="228"/>
      <c r="F19" s="228"/>
      <c r="G19" s="229"/>
      <c r="H19" s="1" t="s">
        <v>19</v>
      </c>
      <c r="I19" s="14">
        <v>0</v>
      </c>
    </row>
    <row r="20" spans="1:9" x14ac:dyDescent="0.25">
      <c r="A20" s="228"/>
      <c r="B20" s="228"/>
      <c r="C20" s="228"/>
      <c r="D20" s="228"/>
      <c r="E20" s="228"/>
      <c r="F20" s="228"/>
      <c r="G20" s="229"/>
      <c r="H20" s="1" t="s">
        <v>20</v>
      </c>
      <c r="I20" s="3">
        <v>0.19</v>
      </c>
    </row>
    <row r="21" spans="1:9" ht="36" customHeight="1" x14ac:dyDescent="0.25">
      <c r="A21" s="230" t="s">
        <v>197</v>
      </c>
      <c r="B21" s="230"/>
      <c r="C21" s="230"/>
      <c r="D21" s="230"/>
      <c r="E21" s="230"/>
      <c r="F21" s="230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30" t="s">
        <v>196</v>
      </c>
      <c r="B22" s="230"/>
      <c r="C22" s="230"/>
      <c r="D22" s="230"/>
      <c r="E22" s="230"/>
      <c r="F22" s="230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219" t="s">
        <v>24</v>
      </c>
      <c r="B23" s="219"/>
      <c r="C23" s="219"/>
      <c r="D23" s="219"/>
      <c r="E23" s="219"/>
      <c r="F23" s="219"/>
      <c r="G23" s="15"/>
      <c r="H23" s="15" t="s">
        <v>25</v>
      </c>
      <c r="I23" s="78" t="s">
        <v>8</v>
      </c>
    </row>
    <row r="24" spans="1:9" ht="34.5" customHeight="1" x14ac:dyDescent="0.25">
      <c r="A24" s="219" t="s">
        <v>26</v>
      </c>
      <c r="B24" s="219"/>
      <c r="C24" s="219"/>
      <c r="D24" s="219"/>
      <c r="E24" s="219"/>
      <c r="F24" s="219"/>
      <c r="G24" s="11"/>
      <c r="H24" s="1" t="s">
        <v>27</v>
      </c>
      <c r="I24" s="12">
        <f>I32</f>
        <v>1814.9454545454546</v>
      </c>
    </row>
    <row r="25" spans="1:9" ht="15" customHeight="1" x14ac:dyDescent="0.25">
      <c r="A25" s="219" t="s">
        <v>28</v>
      </c>
      <c r="B25" s="219"/>
      <c r="C25" s="219"/>
      <c r="D25" s="219"/>
      <c r="E25" s="219"/>
      <c r="F25" s="219"/>
      <c r="G25" s="15"/>
      <c r="H25" s="18" t="s">
        <v>29</v>
      </c>
      <c r="I25" s="19" t="s">
        <v>8</v>
      </c>
    </row>
    <row r="26" spans="1:9" ht="15" customHeight="1" x14ac:dyDescent="0.25">
      <c r="A26" s="219"/>
      <c r="B26" s="219"/>
      <c r="C26" s="219"/>
      <c r="D26" s="219"/>
      <c r="E26" s="219"/>
      <c r="F26" s="219"/>
      <c r="G26" s="15"/>
      <c r="H26" s="20" t="s">
        <v>30</v>
      </c>
      <c r="I26" s="3" t="s">
        <v>8</v>
      </c>
    </row>
    <row r="27" spans="1:9" ht="26.25" customHeight="1" x14ac:dyDescent="0.25">
      <c r="A27" s="219" t="s">
        <v>31</v>
      </c>
      <c r="B27" s="219"/>
      <c r="C27" s="219"/>
      <c r="D27" s="219"/>
      <c r="E27" s="219"/>
      <c r="F27" s="219"/>
      <c r="G27" s="15"/>
      <c r="H27" s="1" t="s">
        <v>29</v>
      </c>
      <c r="I27" s="19" t="s">
        <v>8</v>
      </c>
    </row>
    <row r="28" spans="1:9" ht="35.25" customHeight="1" x14ac:dyDescent="0.25">
      <c r="A28" s="219" t="s">
        <v>32</v>
      </c>
      <c r="B28" s="219"/>
      <c r="C28" s="219"/>
      <c r="D28" s="219"/>
      <c r="E28" s="219"/>
      <c r="F28" s="21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188" t="s">
        <v>33</v>
      </c>
      <c r="B30" s="188"/>
      <c r="C30" s="188"/>
      <c r="D30" s="188"/>
      <c r="E30" s="188"/>
      <c r="F30" s="188"/>
      <c r="G30" s="188"/>
      <c r="H30" s="188"/>
      <c r="I30" s="188"/>
    </row>
    <row r="31" spans="1:9" ht="33.75" customHeight="1" x14ac:dyDescent="0.25">
      <c r="A31" s="21" t="s">
        <v>34</v>
      </c>
      <c r="B31" s="210" t="s">
        <v>35</v>
      </c>
      <c r="C31" s="210"/>
      <c r="D31" s="210"/>
      <c r="E31" s="210"/>
      <c r="F31" s="210"/>
      <c r="G31" s="210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9" t="s">
        <v>38</v>
      </c>
      <c r="C32" s="189"/>
      <c r="D32" s="189"/>
      <c r="E32" s="189"/>
      <c r="F32" s="189"/>
      <c r="G32" s="189"/>
      <c r="H32" s="23">
        <f t="shared" ref="H32:H40" si="0">I32/$I$41</f>
        <v>0.83333333333333337</v>
      </c>
      <c r="I32" s="24">
        <f>IF(D6="12x36",I10,I10/H10*I5)</f>
        <v>1814.9454545454546</v>
      </c>
    </row>
    <row r="33" spans="1:10" ht="15" customHeight="1" x14ac:dyDescent="0.25">
      <c r="A33" s="22">
        <f t="shared" ref="A33:A40" si="1">A32+1</f>
        <v>2</v>
      </c>
      <c r="B33" s="189" t="s">
        <v>39</v>
      </c>
      <c r="C33" s="189"/>
      <c r="D33" s="189"/>
      <c r="E33" s="189"/>
      <c r="F33" s="189"/>
      <c r="G33" s="189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9" t="s">
        <v>40</v>
      </c>
      <c r="C34" s="189"/>
      <c r="D34" s="189"/>
      <c r="E34" s="189"/>
      <c r="F34" s="189"/>
      <c r="G34" s="189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9" t="s">
        <v>41</v>
      </c>
      <c r="C35" s="189"/>
      <c r="D35" s="189"/>
      <c r="E35" s="189"/>
      <c r="F35" s="189"/>
      <c r="G35" s="189"/>
      <c r="H35" s="23">
        <f t="shared" si="0"/>
        <v>0.16666666666666666</v>
      </c>
      <c r="I35" s="24">
        <f>IF(I7=20%,I24*I7,0)</f>
        <v>362.98909090909092</v>
      </c>
    </row>
    <row r="36" spans="1:10" ht="15" customHeight="1" x14ac:dyDescent="0.25">
      <c r="A36" s="22">
        <f t="shared" si="1"/>
        <v>5</v>
      </c>
      <c r="B36" s="189" t="s">
        <v>42</v>
      </c>
      <c r="C36" s="189"/>
      <c r="D36" s="189"/>
      <c r="E36" s="189"/>
      <c r="F36" s="189"/>
      <c r="G36" s="189"/>
      <c r="H36" s="23">
        <f t="shared" si="0"/>
        <v>0</v>
      </c>
      <c r="I36" s="24">
        <f>IF(I7=40%,I24*I7,0)</f>
        <v>0</v>
      </c>
    </row>
    <row r="37" spans="1:10" ht="15" customHeight="1" x14ac:dyDescent="0.25">
      <c r="A37" s="22">
        <f t="shared" si="1"/>
        <v>6</v>
      </c>
      <c r="B37" s="189" t="s">
        <v>43</v>
      </c>
      <c r="C37" s="189"/>
      <c r="D37" s="189"/>
      <c r="E37" s="189"/>
      <c r="F37" s="189"/>
      <c r="G37" s="189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9" t="s">
        <v>44</v>
      </c>
      <c r="C38" s="189"/>
      <c r="D38" s="189"/>
      <c r="E38" s="189"/>
      <c r="F38" s="189"/>
      <c r="G38" s="189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9" t="s">
        <v>45</v>
      </c>
      <c r="C39" s="189"/>
      <c r="D39" s="189"/>
      <c r="E39" s="189"/>
      <c r="F39" s="189"/>
      <c r="G39" s="189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26" t="str">
        <f>IF(D6="12x36","Para postos 12x36 os feriados são considerados compensados, conforme parágrafo único, Art. 59-A da CLT","Outros")</f>
        <v>Outros</v>
      </c>
      <c r="C40" s="226"/>
      <c r="D40" s="226"/>
      <c r="E40" s="226"/>
      <c r="F40" s="226"/>
      <c r="G40" s="226"/>
      <c r="H40" s="23">
        <f t="shared" si="0"/>
        <v>0</v>
      </c>
      <c r="I40" s="24">
        <v>0</v>
      </c>
    </row>
    <row r="41" spans="1:10" s="28" customFormat="1" ht="15" customHeight="1" x14ac:dyDescent="0.25">
      <c r="A41" s="206" t="s">
        <v>46</v>
      </c>
      <c r="B41" s="206"/>
      <c r="C41" s="206"/>
      <c r="D41" s="206"/>
      <c r="E41" s="206"/>
      <c r="F41" s="206"/>
      <c r="G41" s="206"/>
      <c r="H41" s="25">
        <f>SUM(H32:H40)</f>
        <v>1</v>
      </c>
      <c r="I41" s="26">
        <f>SUM(I32:I40)</f>
        <v>2177.9345454545455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10" t="s">
        <v>48</v>
      </c>
      <c r="C43" s="210"/>
      <c r="D43" s="210"/>
      <c r="E43" s="210"/>
      <c r="F43" s="210"/>
      <c r="G43" s="210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9" t="s">
        <v>49</v>
      </c>
      <c r="C44" s="189"/>
      <c r="D44" s="189"/>
      <c r="E44" s="189"/>
      <c r="F44" s="189"/>
      <c r="G44" s="189"/>
      <c r="H44" s="23">
        <v>0.2</v>
      </c>
      <c r="I44" s="24">
        <f t="shared" ref="I44:I51" si="2">$I$41*H44</f>
        <v>435.5869090909091</v>
      </c>
    </row>
    <row r="45" spans="1:10" ht="15" customHeight="1" x14ac:dyDescent="0.25">
      <c r="A45" s="22">
        <v>2</v>
      </c>
      <c r="B45" s="189" t="s">
        <v>50</v>
      </c>
      <c r="C45" s="189"/>
      <c r="D45" s="189"/>
      <c r="E45" s="189"/>
      <c r="F45" s="189"/>
      <c r="G45" s="189"/>
      <c r="H45" s="23">
        <v>1.4999999999999999E-2</v>
      </c>
      <c r="I45" s="24">
        <f t="shared" si="2"/>
        <v>32.669018181818181</v>
      </c>
    </row>
    <row r="46" spans="1:10" ht="15" customHeight="1" x14ac:dyDescent="0.25">
      <c r="A46" s="22">
        <v>3</v>
      </c>
      <c r="B46" s="189" t="s">
        <v>51</v>
      </c>
      <c r="C46" s="189"/>
      <c r="D46" s="189"/>
      <c r="E46" s="189"/>
      <c r="F46" s="189"/>
      <c r="G46" s="189"/>
      <c r="H46" s="23">
        <v>0.01</v>
      </c>
      <c r="I46" s="24">
        <f t="shared" si="2"/>
        <v>21.779345454545457</v>
      </c>
    </row>
    <row r="47" spans="1:10" ht="15" customHeight="1" x14ac:dyDescent="0.25">
      <c r="A47" s="22">
        <v>4</v>
      </c>
      <c r="B47" s="189" t="s">
        <v>52</v>
      </c>
      <c r="C47" s="189"/>
      <c r="D47" s="189"/>
      <c r="E47" s="189"/>
      <c r="F47" s="189"/>
      <c r="G47" s="189"/>
      <c r="H47" s="23">
        <v>2E-3</v>
      </c>
      <c r="I47" s="24">
        <f t="shared" si="2"/>
        <v>4.3558690909090911</v>
      </c>
    </row>
    <row r="48" spans="1:10" ht="15" customHeight="1" x14ac:dyDescent="0.25">
      <c r="A48" s="22">
        <v>5</v>
      </c>
      <c r="B48" s="189" t="s">
        <v>53</v>
      </c>
      <c r="C48" s="189"/>
      <c r="D48" s="189"/>
      <c r="E48" s="189"/>
      <c r="F48" s="189"/>
      <c r="G48" s="189"/>
      <c r="H48" s="23">
        <v>2.5000000000000001E-2</v>
      </c>
      <c r="I48" s="24">
        <f t="shared" si="2"/>
        <v>54.448363636363638</v>
      </c>
    </row>
    <row r="49" spans="1:10" ht="15" customHeight="1" x14ac:dyDescent="0.25">
      <c r="A49" s="22">
        <v>6</v>
      </c>
      <c r="B49" s="189" t="s">
        <v>54</v>
      </c>
      <c r="C49" s="189"/>
      <c r="D49" s="189"/>
      <c r="E49" s="189"/>
      <c r="F49" s="189"/>
      <c r="G49" s="189"/>
      <c r="H49" s="23">
        <v>0.08</v>
      </c>
      <c r="I49" s="24">
        <f t="shared" si="2"/>
        <v>174.23476363636365</v>
      </c>
    </row>
    <row r="50" spans="1:10" ht="15" customHeight="1" x14ac:dyDescent="0.25">
      <c r="A50" s="22">
        <v>7</v>
      </c>
      <c r="B50" s="189" t="s">
        <v>55</v>
      </c>
      <c r="C50" s="189"/>
      <c r="D50" s="189"/>
      <c r="E50" s="189"/>
      <c r="F50" s="189"/>
      <c r="G50" s="189"/>
      <c r="H50" s="177">
        <v>0.03</v>
      </c>
      <c r="I50" s="24">
        <f t="shared" si="2"/>
        <v>65.338036363636363</v>
      </c>
    </row>
    <row r="51" spans="1:10" ht="15" customHeight="1" x14ac:dyDescent="0.25">
      <c r="A51" s="22">
        <v>8</v>
      </c>
      <c r="B51" s="189" t="s">
        <v>56</v>
      </c>
      <c r="C51" s="189"/>
      <c r="D51" s="189"/>
      <c r="E51" s="189"/>
      <c r="F51" s="189"/>
      <c r="G51" s="189"/>
      <c r="H51" s="23">
        <v>6.0000000000000001E-3</v>
      </c>
      <c r="I51" s="24">
        <f t="shared" si="2"/>
        <v>13.067607272727273</v>
      </c>
    </row>
    <row r="52" spans="1:10" s="28" customFormat="1" ht="15" customHeight="1" x14ac:dyDescent="0.25">
      <c r="A52" s="206" t="s">
        <v>57</v>
      </c>
      <c r="B52" s="206"/>
      <c r="C52" s="206"/>
      <c r="D52" s="206"/>
      <c r="E52" s="206"/>
      <c r="F52" s="206"/>
      <c r="G52" s="206"/>
      <c r="H52" s="25">
        <f>SUM(H44:H51)</f>
        <v>0.3680000000000001</v>
      </c>
      <c r="I52" s="26">
        <f>SUM(I44:I51)</f>
        <v>801.47991272727279</v>
      </c>
      <c r="J52" s="27"/>
    </row>
    <row r="53" spans="1:10" ht="15" customHeight="1" x14ac:dyDescent="0.25">
      <c r="A53" s="221" t="s">
        <v>58</v>
      </c>
      <c r="B53" s="221"/>
      <c r="C53" s="221"/>
      <c r="D53" s="221"/>
      <c r="E53" s="221"/>
      <c r="F53" s="221"/>
      <c r="G53" s="221"/>
      <c r="H53" s="221"/>
      <c r="I53" s="221"/>
    </row>
    <row r="54" spans="1:10" ht="30.75" customHeight="1" x14ac:dyDescent="0.25">
      <c r="A54" s="225" t="s">
        <v>59</v>
      </c>
      <c r="B54" s="225"/>
      <c r="C54" s="225"/>
      <c r="D54" s="225"/>
      <c r="E54" s="225"/>
      <c r="F54" s="225"/>
      <c r="G54" s="225"/>
      <c r="H54" s="225"/>
      <c r="I54" s="225"/>
    </row>
    <row r="55" spans="1:10" ht="33.75" customHeight="1" x14ac:dyDescent="0.25">
      <c r="A55" s="21" t="s">
        <v>60</v>
      </c>
      <c r="B55" s="210" t="s">
        <v>61</v>
      </c>
      <c r="C55" s="210"/>
      <c r="D55" s="210"/>
      <c r="E55" s="210"/>
      <c r="F55" s="210"/>
      <c r="G55" s="210"/>
      <c r="H55" s="21" t="s">
        <v>36</v>
      </c>
      <c r="I55" s="21" t="s">
        <v>37</v>
      </c>
    </row>
    <row r="56" spans="1:10" ht="15" customHeight="1" x14ac:dyDescent="0.25">
      <c r="A56" s="22" t="s">
        <v>247</v>
      </c>
      <c r="B56" s="189" t="s">
        <v>62</v>
      </c>
      <c r="C56" s="189"/>
      <c r="D56" s="189"/>
      <c r="E56" s="189"/>
      <c r="F56" s="189"/>
      <c r="G56" s="189"/>
      <c r="H56" s="23">
        <v>0.111111</v>
      </c>
      <c r="I56" s="24">
        <f t="shared" ref="I56:I57" si="3">$I$41*H56</f>
        <v>241.99248528000001</v>
      </c>
    </row>
    <row r="57" spans="1:10" ht="15" customHeight="1" x14ac:dyDescent="0.25">
      <c r="A57" s="22" t="s">
        <v>248</v>
      </c>
      <c r="B57" s="189" t="s">
        <v>249</v>
      </c>
      <c r="C57" s="189"/>
      <c r="D57" s="189"/>
      <c r="E57" s="189"/>
      <c r="F57" s="189"/>
      <c r="G57" s="189"/>
      <c r="H57" s="177">
        <v>9.2589999999999999E-3</v>
      </c>
      <c r="I57" s="24">
        <f t="shared" si="3"/>
        <v>20.165495956363635</v>
      </c>
    </row>
    <row r="58" spans="1:10" ht="15" customHeight="1" x14ac:dyDescent="0.25">
      <c r="A58" s="22">
        <v>2</v>
      </c>
      <c r="B58" s="189" t="s">
        <v>63</v>
      </c>
      <c r="C58" s="189"/>
      <c r="D58" s="189"/>
      <c r="E58" s="189"/>
      <c r="F58" s="189"/>
      <c r="G58" s="189"/>
      <c r="H58" s="177">
        <v>3.5599999999999998E-4</v>
      </c>
      <c r="I58" s="24">
        <f t="shared" ref="I58:I64" si="4">$I$41*H58</f>
        <v>0.77534469818181817</v>
      </c>
    </row>
    <row r="59" spans="1:10" ht="15" customHeight="1" x14ac:dyDescent="0.25">
      <c r="A59" s="22">
        <v>3</v>
      </c>
      <c r="B59" s="189" t="s">
        <v>64</v>
      </c>
      <c r="C59" s="189"/>
      <c r="D59" s="189"/>
      <c r="E59" s="189"/>
      <c r="F59" s="189"/>
      <c r="G59" s="189"/>
      <c r="H59" s="177">
        <v>3.5599999999999998E-4</v>
      </c>
      <c r="I59" s="24">
        <f t="shared" si="4"/>
        <v>0.77534469818181817</v>
      </c>
    </row>
    <row r="60" spans="1:10" ht="15" customHeight="1" x14ac:dyDescent="0.25">
      <c r="A60" s="22">
        <v>4</v>
      </c>
      <c r="B60" s="189" t="s">
        <v>65</v>
      </c>
      <c r="C60" s="189"/>
      <c r="D60" s="189"/>
      <c r="E60" s="189"/>
      <c r="F60" s="189"/>
      <c r="G60" s="189"/>
      <c r="H60" s="177">
        <v>3.8900000000000002E-4</v>
      </c>
      <c r="I60" s="24">
        <f t="shared" si="4"/>
        <v>0.8472165381818183</v>
      </c>
    </row>
    <row r="61" spans="1:10" ht="15" customHeight="1" x14ac:dyDescent="0.25">
      <c r="A61" s="22">
        <v>5</v>
      </c>
      <c r="B61" s="189" t="s">
        <v>66</v>
      </c>
      <c r="C61" s="189"/>
      <c r="D61" s="189"/>
      <c r="E61" s="189"/>
      <c r="F61" s="189"/>
      <c r="G61" s="189"/>
      <c r="H61" s="177">
        <v>1.94E-4</v>
      </c>
      <c r="I61" s="24">
        <f t="shared" si="4"/>
        <v>0.42251930181818181</v>
      </c>
    </row>
    <row r="62" spans="1:10" ht="15" customHeight="1" x14ac:dyDescent="0.25">
      <c r="A62" s="22">
        <v>6</v>
      </c>
      <c r="B62" s="189" t="s">
        <v>67</v>
      </c>
      <c r="C62" s="189"/>
      <c r="D62" s="189"/>
      <c r="E62" s="189"/>
      <c r="F62" s="189"/>
      <c r="G62" s="189"/>
      <c r="H62" s="177">
        <v>3.2499999999999999E-4</v>
      </c>
      <c r="I62" s="24">
        <f t="shared" si="4"/>
        <v>0.70782872727272728</v>
      </c>
    </row>
    <row r="63" spans="1:10" ht="15" customHeight="1" x14ac:dyDescent="0.25">
      <c r="A63" s="22">
        <v>7</v>
      </c>
      <c r="B63" s="189" t="s">
        <v>68</v>
      </c>
      <c r="C63" s="189"/>
      <c r="D63" s="189"/>
      <c r="E63" s="189"/>
      <c r="F63" s="189"/>
      <c r="G63" s="189"/>
      <c r="H63" s="177">
        <v>1.85E-4</v>
      </c>
      <c r="I63" s="24">
        <f t="shared" si="4"/>
        <v>0.40291789090909091</v>
      </c>
    </row>
    <row r="64" spans="1:10" ht="15" customHeight="1" x14ac:dyDescent="0.25">
      <c r="A64" s="22">
        <v>8</v>
      </c>
      <c r="B64" s="189" t="s">
        <v>69</v>
      </c>
      <c r="C64" s="189"/>
      <c r="D64" s="189"/>
      <c r="E64" s="189"/>
      <c r="F64" s="189"/>
      <c r="G64" s="189"/>
      <c r="H64" s="23">
        <v>8.3333000000000004E-2</v>
      </c>
      <c r="I64" s="24">
        <f t="shared" si="4"/>
        <v>181.49381947636365</v>
      </c>
    </row>
    <row r="65" spans="1:11" s="28" customFormat="1" ht="15" customHeight="1" x14ac:dyDescent="0.25">
      <c r="A65" s="206" t="s">
        <v>70</v>
      </c>
      <c r="B65" s="206"/>
      <c r="C65" s="206"/>
      <c r="D65" s="206"/>
      <c r="E65" s="206"/>
      <c r="F65" s="206"/>
      <c r="G65" s="206"/>
      <c r="H65" s="25">
        <f>SUM(H56:H64)</f>
        <v>0.20550800000000002</v>
      </c>
      <c r="I65" s="26">
        <f>SUM(I56:I64)</f>
        <v>447.58297256727269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24" t="s">
        <v>74</v>
      </c>
      <c r="C67" s="224"/>
      <c r="D67" s="224"/>
      <c r="E67" s="224"/>
      <c r="F67" s="224"/>
      <c r="G67" s="224"/>
      <c r="H67" s="224"/>
      <c r="I67" s="224"/>
    </row>
    <row r="68" spans="1:11" ht="33.75" customHeight="1" x14ac:dyDescent="0.25">
      <c r="A68" s="21" t="s">
        <v>75</v>
      </c>
      <c r="B68" s="210" t="s">
        <v>76</v>
      </c>
      <c r="C68" s="210"/>
      <c r="D68" s="210"/>
      <c r="E68" s="210"/>
      <c r="F68" s="210"/>
      <c r="G68" s="210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9" t="s">
        <v>77</v>
      </c>
      <c r="C69" s="189"/>
      <c r="D69" s="189"/>
      <c r="E69" s="189"/>
      <c r="F69" s="189"/>
      <c r="G69" s="189"/>
      <c r="H69" s="177">
        <v>2.3626999999999999E-2</v>
      </c>
      <c r="I69" s="24">
        <f>$I$41*H69</f>
        <v>51.458059505454543</v>
      </c>
    </row>
    <row r="70" spans="1:11" ht="15" customHeight="1" x14ac:dyDescent="0.25">
      <c r="A70" s="22">
        <v>2</v>
      </c>
      <c r="B70" s="189" t="s">
        <v>78</v>
      </c>
      <c r="C70" s="189"/>
      <c r="D70" s="189"/>
      <c r="E70" s="189"/>
      <c r="F70" s="189"/>
      <c r="G70" s="189"/>
      <c r="H70" s="177">
        <v>1.717E-3</v>
      </c>
      <c r="I70" s="24">
        <f>$I$41*H70</f>
        <v>3.7395136145454546</v>
      </c>
    </row>
    <row r="71" spans="1:11" ht="15" customHeight="1" x14ac:dyDescent="0.25">
      <c r="A71" s="22">
        <v>3</v>
      </c>
      <c r="B71" s="189" t="s">
        <v>79</v>
      </c>
      <c r="C71" s="189"/>
      <c r="D71" s="189"/>
      <c r="E71" s="189"/>
      <c r="F71" s="189"/>
      <c r="G71" s="189"/>
      <c r="H71" s="177">
        <v>9.4509999999999993E-3</v>
      </c>
      <c r="I71" s="24">
        <f>$I$41*H71</f>
        <v>20.583659389090908</v>
      </c>
    </row>
    <row r="72" spans="1:11" s="28" customFormat="1" ht="15" customHeight="1" x14ac:dyDescent="0.25">
      <c r="A72" s="206" t="s">
        <v>80</v>
      </c>
      <c r="B72" s="206"/>
      <c r="C72" s="206"/>
      <c r="D72" s="206"/>
      <c r="E72" s="206"/>
      <c r="F72" s="206"/>
      <c r="G72" s="206"/>
      <c r="H72" s="25">
        <f>SUM(H69:H71)</f>
        <v>3.4795E-2</v>
      </c>
      <c r="I72" s="26">
        <f>SUM(I69:I71)</f>
        <v>75.781232509090898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10" t="s">
        <v>82</v>
      </c>
      <c r="C74" s="210"/>
      <c r="D74" s="210"/>
      <c r="E74" s="210"/>
      <c r="F74" s="210"/>
      <c r="G74" s="210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9" t="s">
        <v>83</v>
      </c>
      <c r="C75" s="189"/>
      <c r="D75" s="189"/>
      <c r="E75" s="189"/>
      <c r="F75" s="189"/>
      <c r="G75" s="189"/>
      <c r="H75" s="23">
        <f>(H52*H65)</f>
        <v>7.5626944000000029E-2</v>
      </c>
      <c r="I75" s="24">
        <f>$I$41*H75</f>
        <v>164.71053390475643</v>
      </c>
    </row>
    <row r="76" spans="1:11" s="28" customFormat="1" ht="15" customHeight="1" x14ac:dyDescent="0.25">
      <c r="A76" s="206" t="s">
        <v>84</v>
      </c>
      <c r="B76" s="206"/>
      <c r="C76" s="206"/>
      <c r="D76" s="206"/>
      <c r="E76" s="206"/>
      <c r="F76" s="206"/>
      <c r="G76" s="206"/>
      <c r="H76" s="25">
        <f>SUM(H75:H75)</f>
        <v>7.5626944000000029E-2</v>
      </c>
      <c r="I76" s="26">
        <f>I75</f>
        <v>164.71053390475643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23" t="s">
        <v>85</v>
      </c>
      <c r="B78" s="223"/>
      <c r="C78" s="223"/>
      <c r="D78" s="223"/>
      <c r="E78" s="223"/>
      <c r="F78" s="223"/>
      <c r="G78" s="223"/>
      <c r="H78" s="32">
        <f>H52+H65+H72+H76</f>
        <v>0.68392994400000018</v>
      </c>
      <c r="I78" s="33">
        <f>I52+I65+I72+I76</f>
        <v>1489.5546517083928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10" t="s">
        <v>87</v>
      </c>
      <c r="C80" s="210"/>
      <c r="D80" s="210"/>
      <c r="E80" s="210"/>
      <c r="F80" s="210"/>
      <c r="G80" s="210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9" t="s">
        <v>21</v>
      </c>
      <c r="C81" s="189"/>
      <c r="D81" s="189"/>
      <c r="E81" s="189"/>
      <c r="F81" s="189"/>
      <c r="G81" s="189"/>
      <c r="H81" s="23">
        <f>I81/$I$41</f>
        <v>0.22214303961050669</v>
      </c>
      <c r="I81" s="24">
        <f>I98</f>
        <v>483.81299999999999</v>
      </c>
    </row>
    <row r="82" spans="1:10" ht="15" customHeight="1" x14ac:dyDescent="0.25">
      <c r="A82" s="22">
        <v>2</v>
      </c>
      <c r="B82" s="189" t="s">
        <v>22</v>
      </c>
      <c r="C82" s="189"/>
      <c r="D82" s="189"/>
      <c r="E82" s="189"/>
      <c r="F82" s="189"/>
      <c r="G82" s="189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9" t="s">
        <v>88</v>
      </c>
      <c r="C83" s="189"/>
      <c r="D83" s="189"/>
      <c r="E83" s="189"/>
      <c r="F83" s="189"/>
      <c r="G83" s="189"/>
      <c r="H83" s="23">
        <f>I83/$I$41</f>
        <v>0.11162101874670247</v>
      </c>
      <c r="I83" s="24">
        <f>I90</f>
        <v>243.10327272727272</v>
      </c>
    </row>
    <row r="84" spans="1:10" ht="15" customHeight="1" x14ac:dyDescent="0.25">
      <c r="A84" s="22">
        <v>4</v>
      </c>
      <c r="B84" s="189" t="s">
        <v>89</v>
      </c>
      <c r="C84" s="189"/>
      <c r="D84" s="189"/>
      <c r="E84" s="189"/>
      <c r="F84" s="189"/>
      <c r="G84" s="189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9" t="s">
        <v>90</v>
      </c>
      <c r="C85" s="189"/>
      <c r="D85" s="189"/>
      <c r="E85" s="189"/>
      <c r="F85" s="189"/>
      <c r="G85" s="189"/>
      <c r="H85" s="23">
        <f>I85/$I$41</f>
        <v>4.8449573574295579E-2</v>
      </c>
      <c r="I85" s="24">
        <f>IF(I21="Não aplicável",0,I21)+IF(I22="Não aplicável",0,I22)</f>
        <v>105.52</v>
      </c>
    </row>
    <row r="86" spans="1:10" ht="15" customHeight="1" x14ac:dyDescent="0.25">
      <c r="A86" s="206" t="s">
        <v>91</v>
      </c>
      <c r="B86" s="206"/>
      <c r="C86" s="206"/>
      <c r="D86" s="206"/>
      <c r="E86" s="206"/>
      <c r="F86" s="206"/>
      <c r="G86" s="206"/>
      <c r="H86" s="25">
        <f>SUM(H81:H85)</f>
        <v>0.3822136319315047</v>
      </c>
      <c r="I86" s="26">
        <f>SUM(I81:I85)</f>
        <v>832.43627272727269</v>
      </c>
      <c r="J86" s="34"/>
    </row>
    <row r="87" spans="1:10" ht="18" customHeight="1" x14ac:dyDescent="0.25">
      <c r="A87" s="29" t="s">
        <v>92</v>
      </c>
      <c r="B87" s="221" t="s">
        <v>93</v>
      </c>
      <c r="C87" s="221"/>
      <c r="D87" s="221"/>
      <c r="E87" s="221"/>
      <c r="F87" s="221"/>
      <c r="G87" s="221"/>
      <c r="H87" s="35"/>
      <c r="I87" s="36"/>
    </row>
    <row r="88" spans="1:10" ht="15" customHeight="1" x14ac:dyDescent="0.25">
      <c r="A88" s="218" t="s">
        <v>94</v>
      </c>
      <c r="B88" s="218"/>
      <c r="C88" s="218"/>
      <c r="D88" s="218"/>
      <c r="E88" s="218"/>
      <c r="F88" s="218"/>
      <c r="G88" s="218"/>
      <c r="H88" s="218"/>
      <c r="I88" s="218"/>
    </row>
    <row r="89" spans="1:10" ht="24" customHeight="1" x14ac:dyDescent="0.25">
      <c r="A89" s="219" t="s">
        <v>95</v>
      </c>
      <c r="B89" s="21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22">
        <f>I12</f>
        <v>8</v>
      </c>
      <c r="B90" s="222"/>
      <c r="C90" s="22">
        <f>I13</f>
        <v>22</v>
      </c>
      <c r="D90" s="22">
        <v>2</v>
      </c>
      <c r="E90" s="39">
        <f>A90*C90*D90</f>
        <v>352</v>
      </c>
      <c r="F90" s="39">
        <f>I32</f>
        <v>1814.9454545454546</v>
      </c>
      <c r="G90" s="40">
        <f>I14</f>
        <v>0.06</v>
      </c>
      <c r="H90" s="39">
        <f>F90*G90</f>
        <v>108.89672727272728</v>
      </c>
      <c r="I90" s="24">
        <f>IF((E90-H90)&gt;0,E90-H90,0)</f>
        <v>243.10327272727272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8" t="s">
        <v>103</v>
      </c>
      <c r="B92" s="218"/>
      <c r="C92" s="218"/>
      <c r="D92" s="218"/>
      <c r="E92" s="218"/>
      <c r="F92" s="218"/>
      <c r="G92" s="218"/>
      <c r="H92" s="218"/>
      <c r="I92" s="218"/>
    </row>
    <row r="93" spans="1:10" ht="23.25" customHeight="1" x14ac:dyDescent="0.25">
      <c r="A93" s="219" t="s">
        <v>95</v>
      </c>
      <c r="B93" s="21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20">
        <f>I18</f>
        <v>13.57</v>
      </c>
      <c r="B94" s="220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8" t="s">
        <v>105</v>
      </c>
      <c r="B96" s="218"/>
      <c r="C96" s="218"/>
      <c r="D96" s="218"/>
      <c r="E96" s="218"/>
      <c r="F96" s="218"/>
      <c r="G96" s="218"/>
      <c r="H96" s="218"/>
      <c r="I96" s="218"/>
    </row>
    <row r="97" spans="1:12" ht="23.25" customHeight="1" x14ac:dyDescent="0.25">
      <c r="A97" s="219" t="s">
        <v>95</v>
      </c>
      <c r="B97" s="21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20">
        <f>I15</f>
        <v>27.15</v>
      </c>
      <c r="B98" s="220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190" t="s">
        <v>106</v>
      </c>
      <c r="B100" s="190"/>
      <c r="C100" s="190"/>
      <c r="D100" s="190"/>
      <c r="E100" s="190"/>
      <c r="F100" s="190"/>
      <c r="G100" s="190"/>
      <c r="H100" s="49">
        <f>H41+H78+H86</f>
        <v>2.066143575931505</v>
      </c>
      <c r="I100" s="50">
        <f>I41+I78+I86</f>
        <v>4499.9254698902114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188" t="s">
        <v>107</v>
      </c>
      <c r="B102" s="188"/>
      <c r="C102" s="188"/>
      <c r="D102" s="188"/>
      <c r="E102" s="188"/>
      <c r="F102" s="188"/>
      <c r="G102" s="188"/>
      <c r="H102" s="188"/>
      <c r="I102" s="188"/>
    </row>
    <row r="103" spans="1:12" ht="33.75" customHeight="1" x14ac:dyDescent="0.25">
      <c r="A103" s="21" t="s">
        <v>34</v>
      </c>
      <c r="B103" s="210" t="s">
        <v>108</v>
      </c>
      <c r="C103" s="210"/>
      <c r="D103" s="210"/>
      <c r="E103" s="210"/>
      <c r="F103" s="210"/>
      <c r="G103" s="210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9" t="s">
        <v>109</v>
      </c>
      <c r="C104" s="189"/>
      <c r="D104" s="189"/>
      <c r="E104" s="189"/>
      <c r="F104" s="189"/>
      <c r="G104" s="189"/>
      <c r="H104" s="23">
        <f t="shared" ref="H104:H109" si="5">I104/$I$115</f>
        <v>0</v>
      </c>
      <c r="I104" s="185"/>
    </row>
    <row r="105" spans="1:12" ht="15" customHeight="1" x14ac:dyDescent="0.25">
      <c r="A105" s="22">
        <v>2</v>
      </c>
      <c r="B105" s="214" t="s">
        <v>257</v>
      </c>
      <c r="C105" s="214"/>
      <c r="D105" s="214"/>
      <c r="E105" s="214"/>
      <c r="F105" s="214"/>
      <c r="G105" s="214"/>
      <c r="H105" s="23">
        <f t="shared" si="5"/>
        <v>2.4666287464385938E-4</v>
      </c>
      <c r="I105" s="185">
        <v>1.05</v>
      </c>
    </row>
    <row r="106" spans="1:12" ht="15" customHeight="1" x14ac:dyDescent="0.25">
      <c r="A106" s="22">
        <v>3</v>
      </c>
      <c r="B106" s="189" t="s">
        <v>110</v>
      </c>
      <c r="C106" s="189"/>
      <c r="D106" s="189"/>
      <c r="E106" s="189"/>
      <c r="F106" s="189"/>
      <c r="G106" s="189"/>
      <c r="H106" s="23">
        <f t="shared" si="5"/>
        <v>5.6732461168087648E-3</v>
      </c>
      <c r="I106" s="185">
        <v>24.15</v>
      </c>
    </row>
    <row r="107" spans="1:12" ht="15" customHeight="1" x14ac:dyDescent="0.25">
      <c r="A107" s="22">
        <v>4</v>
      </c>
      <c r="B107" s="214" t="s">
        <v>258</v>
      </c>
      <c r="C107" s="214"/>
      <c r="D107" s="214"/>
      <c r="E107" s="214"/>
      <c r="F107" s="214"/>
      <c r="G107" s="214"/>
      <c r="H107" s="23">
        <f t="shared" si="5"/>
        <v>3.0539213051144495E-4</v>
      </c>
      <c r="I107" s="185">
        <v>1.3</v>
      </c>
    </row>
    <row r="108" spans="1:12" ht="15" customHeight="1" x14ac:dyDescent="0.25">
      <c r="A108" s="22">
        <v>5</v>
      </c>
      <c r="B108" s="189" t="s">
        <v>111</v>
      </c>
      <c r="C108" s="189"/>
      <c r="D108" s="189"/>
      <c r="E108" s="189"/>
      <c r="F108" s="189"/>
      <c r="G108" s="189"/>
      <c r="H108" s="23">
        <f t="shared" si="5"/>
        <v>2.5840872581737646E-3</v>
      </c>
      <c r="I108" s="185">
        <v>11</v>
      </c>
    </row>
    <row r="109" spans="1:12" ht="15" customHeight="1" x14ac:dyDescent="0.25">
      <c r="A109" s="22">
        <v>6</v>
      </c>
      <c r="B109" s="189" t="s">
        <v>112</v>
      </c>
      <c r="C109" s="189"/>
      <c r="D109" s="189"/>
      <c r="E109" s="189"/>
      <c r="F109" s="189"/>
      <c r="G109" s="189"/>
      <c r="H109" s="23">
        <f t="shared" si="5"/>
        <v>0</v>
      </c>
      <c r="I109" s="185"/>
    </row>
    <row r="110" spans="1:12" ht="15" customHeight="1" x14ac:dyDescent="0.25">
      <c r="A110" s="206" t="s">
        <v>113</v>
      </c>
      <c r="B110" s="206"/>
      <c r="C110" s="206"/>
      <c r="D110" s="206"/>
      <c r="E110" s="206"/>
      <c r="F110" s="206"/>
      <c r="G110" s="206"/>
      <c r="H110" s="25">
        <f>H104+H105+H106+H107+H108+H109</f>
        <v>8.809388380137834E-3</v>
      </c>
      <c r="I110" s="56">
        <f>IF(SUM(I104:I109)&lt;G113,SUM(I104:I109),"Excede Limite")</f>
        <v>37.5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5" t="s">
        <v>187</v>
      </c>
      <c r="B113" s="216"/>
      <c r="C113" s="216"/>
      <c r="D113" s="216"/>
      <c r="E113" s="217"/>
      <c r="F113" s="57">
        <f>I28</f>
        <v>0.2</v>
      </c>
      <c r="G113" s="58">
        <f>I115*F113</f>
        <v>851.36443943258791</v>
      </c>
      <c r="H113" s="59" t="s">
        <v>115</v>
      </c>
      <c r="I113" s="60">
        <f>I83</f>
        <v>243.10327272727272</v>
      </c>
    </row>
    <row r="114" spans="1:12" s="63" customFormat="1" ht="16.5" customHeight="1" x14ac:dyDescent="0.25">
      <c r="A114" s="212" t="s">
        <v>116</v>
      </c>
      <c r="B114" s="212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09">
        <f>I41</f>
        <v>2177.9345454545455</v>
      </c>
      <c r="B115" s="209"/>
      <c r="C115" s="64">
        <f>I52</f>
        <v>801.47991272727279</v>
      </c>
      <c r="D115" s="64">
        <f>I65</f>
        <v>447.58297256727269</v>
      </c>
      <c r="E115" s="64">
        <f>I72</f>
        <v>75.781232509090898</v>
      </c>
      <c r="F115" s="64">
        <f>I76</f>
        <v>164.71053390475643</v>
      </c>
      <c r="G115" s="64">
        <f>I86</f>
        <v>832.43627272727269</v>
      </c>
      <c r="H115" s="64">
        <f>A115+C115+D115+E115+F115+G115</f>
        <v>4499.9254698902114</v>
      </c>
      <c r="I115" s="64">
        <f>H115-I113</f>
        <v>4256.8221971629391</v>
      </c>
      <c r="J115" s="34"/>
    </row>
    <row r="116" spans="1:12" ht="4.5" customHeight="1" x14ac:dyDescent="0.25">
      <c r="A116" s="29"/>
      <c r="B116" s="213"/>
      <c r="C116" s="213"/>
      <c r="D116" s="213"/>
      <c r="E116" s="213"/>
      <c r="F116" s="213"/>
      <c r="G116" s="213"/>
      <c r="H116" s="213"/>
      <c r="I116" s="213"/>
    </row>
    <row r="117" spans="1:12" ht="33.75" customHeight="1" x14ac:dyDescent="0.25">
      <c r="A117" s="21" t="s">
        <v>47</v>
      </c>
      <c r="B117" s="210" t="s">
        <v>124</v>
      </c>
      <c r="C117" s="210"/>
      <c r="D117" s="210"/>
      <c r="E117" s="210"/>
      <c r="F117" s="210"/>
      <c r="G117" s="210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9" t="s">
        <v>125</v>
      </c>
      <c r="C118" s="189"/>
      <c r="D118" s="189"/>
      <c r="E118" s="189"/>
      <c r="F118" s="189"/>
      <c r="G118" s="189"/>
      <c r="H118" s="23">
        <f>I118/$I$128</f>
        <v>2.0437781041919775E-3</v>
      </c>
      <c r="I118" s="185">
        <v>8.6999999999999993</v>
      </c>
    </row>
    <row r="119" spans="1:12" ht="15" customHeight="1" x14ac:dyDescent="0.25">
      <c r="A119" s="22">
        <v>2</v>
      </c>
      <c r="B119" s="189" t="s">
        <v>126</v>
      </c>
      <c r="C119" s="189"/>
      <c r="D119" s="189"/>
      <c r="E119" s="189"/>
      <c r="F119" s="189"/>
      <c r="G119" s="189"/>
      <c r="H119" s="23">
        <f>I119/$I$128</f>
        <v>5.8729255867585558E-4</v>
      </c>
      <c r="I119" s="185">
        <v>2.5</v>
      </c>
    </row>
    <row r="120" spans="1:12" ht="15" customHeight="1" x14ac:dyDescent="0.25">
      <c r="A120" s="206" t="s">
        <v>127</v>
      </c>
      <c r="B120" s="206"/>
      <c r="C120" s="206"/>
      <c r="D120" s="206"/>
      <c r="E120" s="206"/>
      <c r="F120" s="206"/>
      <c r="G120" s="206"/>
      <c r="H120" s="25">
        <f>H118+H119</f>
        <v>2.6310706628678332E-3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10" t="s">
        <v>128</v>
      </c>
      <c r="C122" s="210"/>
      <c r="D122" s="210"/>
      <c r="E122" s="210"/>
      <c r="F122" s="210"/>
      <c r="G122" s="210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9" t="s">
        <v>128</v>
      </c>
      <c r="C123" s="189"/>
      <c r="D123" s="189"/>
      <c r="E123" s="189"/>
      <c r="F123" s="189"/>
      <c r="G123" s="189"/>
      <c r="H123" s="23">
        <f>I123/I128</f>
        <v>7.4999608913141461E-2</v>
      </c>
      <c r="I123" s="185">
        <v>319.26</v>
      </c>
    </row>
    <row r="124" spans="1:12" ht="15" customHeight="1" x14ac:dyDescent="0.25">
      <c r="A124" s="206" t="s">
        <v>129</v>
      </c>
      <c r="B124" s="206"/>
      <c r="C124" s="206"/>
      <c r="D124" s="206"/>
      <c r="E124" s="206"/>
      <c r="F124" s="206"/>
      <c r="G124" s="206"/>
      <c r="H124" s="25">
        <f>H123</f>
        <v>7.4999608913141461E-2</v>
      </c>
      <c r="I124" s="26">
        <f>IF(SUM(I118:I119)+SUM(I123)&lt;G126,SUM(I123),"Excede Limite")</f>
        <v>319.26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1" t="s">
        <v>188</v>
      </c>
      <c r="B126" s="211"/>
      <c r="C126" s="211"/>
      <c r="D126" s="211"/>
      <c r="E126" s="211"/>
      <c r="F126" s="57">
        <v>0.18</v>
      </c>
      <c r="G126" s="58">
        <f>I128*F126</f>
        <v>766.22799548932903</v>
      </c>
      <c r="H126" s="59" t="s">
        <v>115</v>
      </c>
      <c r="I126" s="60">
        <f>I83</f>
        <v>243.10327272727272</v>
      </c>
      <c r="L126" s="7"/>
    </row>
    <row r="127" spans="1:12" s="63" customFormat="1" ht="16.5" customHeight="1" x14ac:dyDescent="0.25">
      <c r="A127" s="212" t="s">
        <v>116</v>
      </c>
      <c r="B127" s="212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09">
        <f>I41</f>
        <v>2177.9345454545455</v>
      </c>
      <c r="B128" s="209"/>
      <c r="C128" s="64">
        <f>I52</f>
        <v>801.47991272727279</v>
      </c>
      <c r="D128" s="64">
        <f>I65</f>
        <v>447.58297256727269</v>
      </c>
      <c r="E128" s="64">
        <f>I72</f>
        <v>75.781232509090898</v>
      </c>
      <c r="F128" s="64">
        <f>I76</f>
        <v>164.71053390475643</v>
      </c>
      <c r="G128" s="64">
        <f>I86</f>
        <v>832.43627272727269</v>
      </c>
      <c r="H128" s="64">
        <f>A128+C128+D128+E128+F128+G128</f>
        <v>4499.9254698902114</v>
      </c>
      <c r="I128" s="64">
        <f>H128-I126</f>
        <v>4256.8221971629391</v>
      </c>
      <c r="J128" s="34"/>
      <c r="L128" s="7"/>
    </row>
    <row r="129" spans="1:10" ht="4.5" customHeight="1" x14ac:dyDescent="0.25"/>
    <row r="130" spans="1:10" ht="12" customHeight="1" x14ac:dyDescent="0.25">
      <c r="A130" s="190" t="s">
        <v>130</v>
      </c>
      <c r="B130" s="190"/>
      <c r="C130" s="190"/>
      <c r="D130" s="190"/>
      <c r="E130" s="190"/>
      <c r="F130" s="190"/>
      <c r="G130" s="190"/>
      <c r="H130" s="49">
        <f>H110+H120+H124</f>
        <v>8.6440067956147129E-2</v>
      </c>
      <c r="I130" s="50">
        <f>I110+I120+I124</f>
        <v>367.96</v>
      </c>
    </row>
    <row r="131" spans="1:10" ht="4.5" customHeight="1" x14ac:dyDescent="0.25"/>
    <row r="132" spans="1:10" ht="11.25" customHeight="1" x14ac:dyDescent="0.25">
      <c r="A132" s="188" t="s">
        <v>131</v>
      </c>
      <c r="B132" s="188"/>
      <c r="C132" s="188"/>
      <c r="D132" s="188"/>
      <c r="E132" s="188"/>
      <c r="F132" s="188"/>
      <c r="G132" s="188"/>
      <c r="H132" s="188"/>
      <c r="I132" s="188"/>
    </row>
    <row r="133" spans="1:10" ht="33.75" customHeight="1" x14ac:dyDescent="0.25">
      <c r="A133" s="21" t="s">
        <v>34</v>
      </c>
      <c r="B133" s="210" t="s">
        <v>132</v>
      </c>
      <c r="C133" s="210"/>
      <c r="D133" s="210"/>
      <c r="E133" s="210"/>
      <c r="F133" s="210"/>
      <c r="G133" s="210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9" t="s">
        <v>133</v>
      </c>
      <c r="C134" s="189"/>
      <c r="D134" s="189"/>
      <c r="E134" s="189"/>
      <c r="F134" s="189"/>
      <c r="G134" s="189"/>
      <c r="H134" s="23">
        <f>I134/$I$100</f>
        <v>7.4525771920729697E-3</v>
      </c>
      <c r="I134" s="24">
        <f>($D$144/$E$146)*H144</f>
        <v>33.536041922932029</v>
      </c>
    </row>
    <row r="135" spans="1:10" ht="15" customHeight="1" x14ac:dyDescent="0.25">
      <c r="A135" s="22">
        <v>2</v>
      </c>
      <c r="B135" s="189" t="s">
        <v>134</v>
      </c>
      <c r="C135" s="189"/>
      <c r="D135" s="189"/>
      <c r="E135" s="189"/>
      <c r="F135" s="189"/>
      <c r="G135" s="189"/>
      <c r="H135" s="23">
        <f>I135/$I$100</f>
        <v>3.4396510117259867E-2</v>
      </c>
      <c r="I135" s="24">
        <f>($D$144/$E$146)*H145</f>
        <v>154.781731951994</v>
      </c>
    </row>
    <row r="136" spans="1:10" ht="15" customHeight="1" x14ac:dyDescent="0.25">
      <c r="A136" s="22">
        <v>3</v>
      </c>
      <c r="B136" s="189" t="s">
        <v>14</v>
      </c>
      <c r="C136" s="189"/>
      <c r="D136" s="189"/>
      <c r="E136" s="189"/>
      <c r="F136" s="189"/>
      <c r="G136" s="189"/>
      <c r="H136" s="23">
        <f>I136/$I$100</f>
        <v>2.2931006744839909E-2</v>
      </c>
      <c r="I136" s="24">
        <f>($D$144/$E$146)*H146</f>
        <v>103.18782130132934</v>
      </c>
    </row>
    <row r="137" spans="1:10" ht="15" customHeight="1" x14ac:dyDescent="0.25">
      <c r="A137" s="22">
        <v>4</v>
      </c>
      <c r="B137" s="189" t="s">
        <v>135</v>
      </c>
      <c r="C137" s="189"/>
      <c r="D137" s="189"/>
      <c r="E137" s="189"/>
      <c r="F137" s="189"/>
      <c r="G137" s="189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9" t="s">
        <v>252</v>
      </c>
      <c r="C138" s="189"/>
      <c r="D138" s="189"/>
      <c r="E138" s="189"/>
      <c r="F138" s="189"/>
      <c r="G138" s="189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6" t="s">
        <v>137</v>
      </c>
      <c r="B139" s="206"/>
      <c r="C139" s="206"/>
      <c r="D139" s="206"/>
      <c r="E139" s="206"/>
      <c r="F139" s="206"/>
      <c r="G139" s="206"/>
      <c r="H139" s="25">
        <f>H134+H135+H136+H137+H138</f>
        <v>6.4780094054172746E-2</v>
      </c>
      <c r="I139" s="26">
        <f>SUM(I134:I138)</f>
        <v>291.50559517625538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08" t="s">
        <v>141</v>
      </c>
      <c r="C141" s="208"/>
      <c r="D141" s="208"/>
      <c r="E141" s="208"/>
      <c r="F141" s="208"/>
      <c r="G141" s="208"/>
      <c r="H141" s="208"/>
      <c r="I141" s="208"/>
    </row>
    <row r="142" spans="1:10" ht="13.5" customHeight="1" x14ac:dyDescent="0.25">
      <c r="A142" s="191" t="s">
        <v>142</v>
      </c>
      <c r="B142" s="191"/>
      <c r="C142" s="191"/>
      <c r="D142" s="191"/>
      <c r="E142" s="191"/>
      <c r="F142" s="191"/>
      <c r="G142" s="191"/>
      <c r="H142" s="191"/>
      <c r="I142" s="191"/>
    </row>
    <row r="143" spans="1:10" s="95" customFormat="1" ht="24.95" customHeight="1" x14ac:dyDescent="0.25">
      <c r="A143" s="200" t="s">
        <v>143</v>
      </c>
      <c r="B143" s="200"/>
      <c r="C143" s="92" t="s">
        <v>144</v>
      </c>
      <c r="D143" s="201" t="s">
        <v>145</v>
      </c>
      <c r="E143" s="202"/>
      <c r="F143" s="92" t="s">
        <v>146</v>
      </c>
      <c r="G143" s="92" t="s">
        <v>147</v>
      </c>
      <c r="H143" s="203" t="s">
        <v>250</v>
      </c>
      <c r="I143" s="203"/>
      <c r="J143" s="93"/>
    </row>
    <row r="144" spans="1:10" ht="13.5" customHeight="1" x14ac:dyDescent="0.25">
      <c r="A144" s="204">
        <f>I100</f>
        <v>4499.9254698902114</v>
      </c>
      <c r="B144" s="204"/>
      <c r="C144" s="24">
        <f>I130</f>
        <v>367.96</v>
      </c>
      <c r="D144" s="205">
        <f>A144+C144</f>
        <v>4867.8854698902114</v>
      </c>
      <c r="E144" s="205"/>
      <c r="F144" s="17" t="str">
        <f>B134</f>
        <v>PIS</v>
      </c>
      <c r="G144" s="45">
        <v>1.6500000000000001E-2</v>
      </c>
      <c r="H144" s="194">
        <v>6.4999999999999997E-3</v>
      </c>
      <c r="I144" s="194"/>
      <c r="J144" s="34"/>
    </row>
    <row r="145" spans="1:10" ht="13.5" customHeight="1" x14ac:dyDescent="0.25">
      <c r="A145" s="197" t="s">
        <v>148</v>
      </c>
      <c r="B145" s="197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194">
        <v>0.03</v>
      </c>
      <c r="I145" s="194"/>
    </row>
    <row r="146" spans="1:10" ht="13.5" customHeight="1" x14ac:dyDescent="0.25">
      <c r="A146" s="198" t="s">
        <v>149</v>
      </c>
      <c r="B146" s="198"/>
      <c r="C146" s="180">
        <v>1</v>
      </c>
      <c r="D146" s="181">
        <f>H149</f>
        <v>5.6499999999999995E-2</v>
      </c>
      <c r="E146" s="182">
        <f>C146-D146</f>
        <v>0.94350000000000001</v>
      </c>
      <c r="F146" s="17" t="str">
        <f>B136</f>
        <v>ISS</v>
      </c>
      <c r="G146" s="45">
        <f>I11</f>
        <v>0.02</v>
      </c>
      <c r="H146" s="194">
        <f>I11</f>
        <v>0.02</v>
      </c>
      <c r="I146" s="194"/>
    </row>
    <row r="147" spans="1:10" ht="13.5" customHeight="1" x14ac:dyDescent="0.25">
      <c r="A147" s="199" t="s">
        <v>150</v>
      </c>
      <c r="B147" s="199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194">
        <v>0</v>
      </c>
      <c r="I147" s="194"/>
    </row>
    <row r="148" spans="1:10" ht="13.5" customHeight="1" x14ac:dyDescent="0.25">
      <c r="A148" s="193" t="s">
        <v>152</v>
      </c>
      <c r="B148" s="193" t="s">
        <v>153</v>
      </c>
      <c r="C148" s="193"/>
      <c r="D148" s="193"/>
      <c r="E148" s="193"/>
      <c r="F148" s="103" t="s">
        <v>252</v>
      </c>
      <c r="G148" s="45">
        <v>0</v>
      </c>
      <c r="H148" s="194">
        <v>0</v>
      </c>
      <c r="I148" s="194"/>
    </row>
    <row r="149" spans="1:10" ht="18" customHeight="1" x14ac:dyDescent="0.25">
      <c r="A149" s="193"/>
      <c r="B149" s="193"/>
      <c r="C149" s="193"/>
      <c r="D149" s="193"/>
      <c r="E149" s="193"/>
      <c r="F149" s="5" t="s">
        <v>155</v>
      </c>
      <c r="G149" s="72">
        <f>SUM(G144:G148)</f>
        <v>0.1125</v>
      </c>
      <c r="H149" s="195">
        <f>SUM(H144:I148)</f>
        <v>5.6499999999999995E-2</v>
      </c>
      <c r="I149" s="195"/>
    </row>
    <row r="150" spans="1:10" s="95" customFormat="1" ht="24.95" customHeight="1" x14ac:dyDescent="0.25">
      <c r="A150" s="231" t="s">
        <v>251</v>
      </c>
      <c r="B150" s="232"/>
      <c r="C150" s="232"/>
      <c r="D150" s="232"/>
      <c r="E150" s="232"/>
      <c r="F150" s="232"/>
      <c r="G150" s="232"/>
      <c r="H150" s="232"/>
      <c r="I150" s="232"/>
      <c r="J150" s="93"/>
    </row>
    <row r="151" spans="1:10" ht="4.5" customHeight="1" x14ac:dyDescent="0.25">
      <c r="A151" s="73"/>
      <c r="B151" s="196"/>
      <c r="C151" s="196"/>
      <c r="D151" s="196"/>
      <c r="E151" s="196"/>
      <c r="F151" s="196"/>
      <c r="G151" s="196"/>
      <c r="H151" s="196"/>
      <c r="I151" s="196"/>
    </row>
    <row r="152" spans="1:10" ht="12" customHeight="1" x14ac:dyDescent="0.25">
      <c r="A152" s="190" t="s">
        <v>158</v>
      </c>
      <c r="B152" s="190"/>
      <c r="C152" s="190"/>
      <c r="D152" s="190"/>
      <c r="E152" s="190"/>
      <c r="F152" s="190"/>
      <c r="G152" s="190"/>
      <c r="H152" s="49">
        <f>H139</f>
        <v>6.4780094054172746E-2</v>
      </c>
      <c r="I152" s="50">
        <f>I139</f>
        <v>291.50559517625538</v>
      </c>
    </row>
    <row r="153" spans="1:10" ht="4.5" customHeight="1" x14ac:dyDescent="0.25"/>
    <row r="154" spans="1:10" ht="11.25" customHeight="1" x14ac:dyDescent="0.25">
      <c r="A154" s="191" t="s">
        <v>159</v>
      </c>
      <c r="B154" s="191"/>
      <c r="C154" s="191"/>
      <c r="D154" s="191"/>
      <c r="E154" s="191"/>
      <c r="F154" s="191"/>
      <c r="G154" s="191"/>
      <c r="H154" s="191"/>
      <c r="I154" s="191"/>
    </row>
    <row r="155" spans="1:10" ht="11.25" customHeight="1" x14ac:dyDescent="0.25">
      <c r="A155" s="188" t="s">
        <v>33</v>
      </c>
      <c r="B155" s="188"/>
      <c r="C155" s="188"/>
      <c r="D155" s="188"/>
      <c r="E155" s="188"/>
      <c r="F155" s="188"/>
      <c r="G155" s="188"/>
      <c r="H155" s="188"/>
      <c r="I155" s="188"/>
    </row>
    <row r="156" spans="1:10" ht="15" customHeight="1" x14ac:dyDescent="0.25">
      <c r="A156" s="22">
        <v>1</v>
      </c>
      <c r="B156" s="189" t="s">
        <v>160</v>
      </c>
      <c r="C156" s="189"/>
      <c r="D156" s="189"/>
      <c r="E156" s="189"/>
      <c r="F156" s="189"/>
      <c r="G156" s="189"/>
      <c r="H156" s="23">
        <f>I156/$G$173</f>
        <v>0.42213015411858257</v>
      </c>
      <c r="I156" s="74">
        <f>I41</f>
        <v>2177.9345454545455</v>
      </c>
    </row>
    <row r="157" spans="1:10" ht="15" customHeight="1" x14ac:dyDescent="0.25">
      <c r="A157" s="22">
        <v>2</v>
      </c>
      <c r="B157" s="189" t="s">
        <v>161</v>
      </c>
      <c r="C157" s="189"/>
      <c r="D157" s="189"/>
      <c r="E157" s="189"/>
      <c r="F157" s="189"/>
      <c r="G157" s="189"/>
      <c r="H157" s="23">
        <f>I157/$G$173</f>
        <v>0.28870745266703357</v>
      </c>
      <c r="I157" s="74">
        <f>I52+I65+I72+I76</f>
        <v>1489.5546517083928</v>
      </c>
    </row>
    <row r="158" spans="1:10" ht="15" customHeight="1" x14ac:dyDescent="0.25">
      <c r="A158" s="22">
        <v>3</v>
      </c>
      <c r="B158" s="189" t="s">
        <v>162</v>
      </c>
      <c r="C158" s="189"/>
      <c r="D158" s="189"/>
      <c r="E158" s="189"/>
      <c r="F158" s="189"/>
      <c r="G158" s="189"/>
      <c r="H158" s="23">
        <f>I158/$G$173</f>
        <v>0.16134389935346929</v>
      </c>
      <c r="I158" s="74">
        <f>I86</f>
        <v>832.43627272727269</v>
      </c>
    </row>
    <row r="159" spans="1:10" s="28" customFormat="1" ht="15" customHeight="1" x14ac:dyDescent="0.25">
      <c r="A159" s="190" t="s">
        <v>163</v>
      </c>
      <c r="B159" s="190"/>
      <c r="C159" s="190"/>
      <c r="D159" s="190"/>
      <c r="E159" s="190"/>
      <c r="F159" s="190"/>
      <c r="G159" s="190"/>
      <c r="H159" s="49">
        <f>H156+H157+H158</f>
        <v>0.87218150613908541</v>
      </c>
      <c r="I159" s="50">
        <f>SUM(I156:I158)</f>
        <v>4499.9254698902114</v>
      </c>
      <c r="J159" s="35"/>
    </row>
    <row r="160" spans="1:10" ht="4.5" customHeight="1" x14ac:dyDescent="0.25"/>
    <row r="161" spans="1:11" ht="11.25" customHeight="1" x14ac:dyDescent="0.25">
      <c r="A161" s="188" t="s">
        <v>107</v>
      </c>
      <c r="B161" s="188"/>
      <c r="C161" s="188"/>
      <c r="D161" s="188"/>
      <c r="E161" s="188"/>
      <c r="F161" s="188"/>
      <c r="G161" s="188"/>
      <c r="H161" s="188"/>
      <c r="I161" s="188"/>
    </row>
    <row r="162" spans="1:11" ht="15" customHeight="1" x14ac:dyDescent="0.25">
      <c r="A162" s="22">
        <v>1</v>
      </c>
      <c r="B162" s="189" t="s">
        <v>164</v>
      </c>
      <c r="C162" s="189"/>
      <c r="D162" s="189"/>
      <c r="E162" s="189"/>
      <c r="F162" s="189"/>
      <c r="G162" s="189"/>
      <c r="H162" s="23">
        <f>I162/$G$173</f>
        <v>7.2682995971961473E-3</v>
      </c>
      <c r="I162" s="24">
        <f>I110</f>
        <v>37.5</v>
      </c>
    </row>
    <row r="163" spans="1:11" ht="15" customHeight="1" x14ac:dyDescent="0.25">
      <c r="A163" s="22">
        <v>2</v>
      </c>
      <c r="B163" s="189" t="s">
        <v>165</v>
      </c>
      <c r="C163" s="189"/>
      <c r="D163" s="189"/>
      <c r="E163" s="189"/>
      <c r="F163" s="189"/>
      <c r="G163" s="189"/>
      <c r="H163" s="23">
        <f>I163/$G$173</f>
        <v>2.1707988130292492E-3</v>
      </c>
      <c r="I163" s="24">
        <f>I120</f>
        <v>11.2</v>
      </c>
    </row>
    <row r="164" spans="1:11" ht="15" customHeight="1" x14ac:dyDescent="0.25">
      <c r="A164" s="22">
        <v>3</v>
      </c>
      <c r="B164" s="189" t="s">
        <v>166</v>
      </c>
      <c r="C164" s="189"/>
      <c r="D164" s="189"/>
      <c r="E164" s="189"/>
      <c r="F164" s="189"/>
      <c r="G164" s="189"/>
      <c r="H164" s="23">
        <f>I164/$G$173</f>
        <v>6.1879395450689115E-2</v>
      </c>
      <c r="I164" s="24">
        <f>I124</f>
        <v>319.26</v>
      </c>
    </row>
    <row r="165" spans="1:11" ht="15" customHeight="1" x14ac:dyDescent="0.25">
      <c r="A165" s="190" t="s">
        <v>167</v>
      </c>
      <c r="B165" s="190"/>
      <c r="C165" s="190"/>
      <c r="D165" s="190"/>
      <c r="E165" s="190"/>
      <c r="F165" s="190"/>
      <c r="G165" s="190"/>
      <c r="H165" s="49">
        <f>H162+H163+H164</f>
        <v>7.1318493860914517E-2</v>
      </c>
      <c r="I165" s="50">
        <f>I162+I163+I164</f>
        <v>367.96</v>
      </c>
    </row>
    <row r="166" spans="1:11" ht="4.5" customHeight="1" x14ac:dyDescent="0.25"/>
    <row r="167" spans="1:11" ht="11.25" customHeight="1" x14ac:dyDescent="0.25">
      <c r="A167" s="188" t="s">
        <v>131</v>
      </c>
      <c r="B167" s="188"/>
      <c r="C167" s="188"/>
      <c r="D167" s="188"/>
      <c r="E167" s="188"/>
      <c r="F167" s="188"/>
      <c r="G167" s="188"/>
      <c r="H167" s="188"/>
      <c r="I167" s="188"/>
    </row>
    <row r="168" spans="1:11" ht="15" customHeight="1" x14ac:dyDescent="0.25">
      <c r="A168" s="22">
        <v>1</v>
      </c>
      <c r="B168" s="189" t="s">
        <v>168</v>
      </c>
      <c r="C168" s="189"/>
      <c r="D168" s="189"/>
      <c r="E168" s="189"/>
      <c r="F168" s="189"/>
      <c r="G168" s="189"/>
      <c r="H168" s="23">
        <f>I168/$G$173</f>
        <v>5.6500000000000002E-2</v>
      </c>
      <c r="I168" s="24">
        <f>I139</f>
        <v>291.50559517625538</v>
      </c>
    </row>
    <row r="169" spans="1:11" ht="15" customHeight="1" x14ac:dyDescent="0.25">
      <c r="A169" s="190" t="s">
        <v>169</v>
      </c>
      <c r="B169" s="190"/>
      <c r="C169" s="190"/>
      <c r="D169" s="190"/>
      <c r="E169" s="190"/>
      <c r="F169" s="190"/>
      <c r="G169" s="190"/>
      <c r="H169" s="49">
        <f>H168</f>
        <v>5.6500000000000002E-2</v>
      </c>
      <c r="I169" s="50">
        <f>I139</f>
        <v>291.50559517625538</v>
      </c>
      <c r="K169" s="43"/>
    </row>
    <row r="170" spans="1:11" ht="4.5" customHeight="1" x14ac:dyDescent="0.25"/>
    <row r="171" spans="1:11" ht="11.25" customHeight="1" x14ac:dyDescent="0.25">
      <c r="A171" s="191" t="s">
        <v>159</v>
      </c>
      <c r="B171" s="191"/>
      <c r="C171" s="191"/>
      <c r="D171" s="191"/>
      <c r="E171" s="191"/>
      <c r="F171" s="191"/>
      <c r="G171" s="191"/>
      <c r="H171" s="191"/>
      <c r="I171" s="191"/>
    </row>
    <row r="172" spans="1:11" ht="45" customHeight="1" x14ac:dyDescent="0.25">
      <c r="A172" s="192" t="s">
        <v>170</v>
      </c>
      <c r="B172" s="192"/>
      <c r="C172" s="192"/>
      <c r="D172" s="192"/>
      <c r="E172" s="192"/>
      <c r="F172" s="192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186" t="str">
        <f>D5</f>
        <v>Recepcionista (4221)</v>
      </c>
      <c r="B173" s="186"/>
      <c r="C173" s="186"/>
      <c r="D173" s="186"/>
      <c r="E173" s="186"/>
      <c r="F173" s="186"/>
      <c r="G173" s="183">
        <f>I159+I165+I169</f>
        <v>5159.3910650664666</v>
      </c>
      <c r="H173" s="184">
        <f>IF(D6="12x36",2,1)</f>
        <v>1</v>
      </c>
      <c r="I173" s="183">
        <f>G173*H173</f>
        <v>5159.3910650664666</v>
      </c>
    </row>
    <row r="174" spans="1:11" x14ac:dyDescent="0.25">
      <c r="A174" s="186"/>
      <c r="B174" s="186"/>
      <c r="C174" s="186"/>
      <c r="D174" s="186"/>
      <c r="E174" s="186"/>
      <c r="F174" s="186"/>
      <c r="G174" s="184"/>
      <c r="H174" s="184"/>
      <c r="I174" s="183"/>
    </row>
    <row r="175" spans="1:11" s="28" customFormat="1" ht="12" customHeight="1" x14ac:dyDescent="0.25">
      <c r="A175" s="187" t="s">
        <v>174</v>
      </c>
      <c r="B175" s="187"/>
      <c r="C175" s="187"/>
      <c r="D175" s="187"/>
      <c r="E175" s="187"/>
      <c r="F175" s="187"/>
      <c r="G175" s="187"/>
      <c r="H175" s="187"/>
      <c r="I175" s="77">
        <f>I173</f>
        <v>5159.3910650664666</v>
      </c>
      <c r="J175" s="35"/>
    </row>
  </sheetData>
  <mergeCells count="174">
    <mergeCell ref="B57:G57"/>
    <mergeCell ref="A150:I150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4:F24"/>
    <mergeCell ref="A25:F26"/>
    <mergeCell ref="A27:F27"/>
    <mergeCell ref="A28:F28"/>
    <mergeCell ref="A30:I30"/>
    <mergeCell ref="B31:G31"/>
    <mergeCell ref="A15:F17"/>
    <mergeCell ref="G15:G17"/>
    <mergeCell ref="A18:F20"/>
    <mergeCell ref="G18:G20"/>
    <mergeCell ref="A21:F21"/>
    <mergeCell ref="A23:F23"/>
    <mergeCell ref="A22:F22"/>
    <mergeCell ref="B38:G38"/>
    <mergeCell ref="B39:G39"/>
    <mergeCell ref="B40:G40"/>
    <mergeCell ref="A41:G41"/>
    <mergeCell ref="B43:G43"/>
    <mergeCell ref="B44:G44"/>
    <mergeCell ref="B32:G32"/>
    <mergeCell ref="B33:G33"/>
    <mergeCell ref="B34:G34"/>
    <mergeCell ref="B35:G35"/>
    <mergeCell ref="B36:G36"/>
    <mergeCell ref="B37:G37"/>
    <mergeCell ref="B51:G51"/>
    <mergeCell ref="A52:G52"/>
    <mergeCell ref="A53:I53"/>
    <mergeCell ref="A54:I54"/>
    <mergeCell ref="B55:G55"/>
    <mergeCell ref="B56:G56"/>
    <mergeCell ref="B45:G45"/>
    <mergeCell ref="B46:G46"/>
    <mergeCell ref="B47:G47"/>
    <mergeCell ref="B48:G48"/>
    <mergeCell ref="B49:G49"/>
    <mergeCell ref="B50:G50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A92:I92"/>
    <mergeCell ref="A93:B93"/>
    <mergeCell ref="A94:B94"/>
    <mergeCell ref="A96:I96"/>
    <mergeCell ref="A97:B97"/>
    <mergeCell ref="A98:B98"/>
    <mergeCell ref="B85:G85"/>
    <mergeCell ref="A86:G86"/>
    <mergeCell ref="B87:G87"/>
    <mergeCell ref="A88:I88"/>
    <mergeCell ref="A89:B89"/>
    <mergeCell ref="A90:B90"/>
    <mergeCell ref="B107:G107"/>
    <mergeCell ref="B108:G108"/>
    <mergeCell ref="B109:G109"/>
    <mergeCell ref="A110:G110"/>
    <mergeCell ref="B111:I111"/>
    <mergeCell ref="A113:E113"/>
    <mergeCell ref="A100:G100"/>
    <mergeCell ref="A102:I102"/>
    <mergeCell ref="B103:G103"/>
    <mergeCell ref="B104:G104"/>
    <mergeCell ref="B105:G105"/>
    <mergeCell ref="B106:G106"/>
    <mergeCell ref="A120:G120"/>
    <mergeCell ref="B122:G122"/>
    <mergeCell ref="B123:G123"/>
    <mergeCell ref="A124:G124"/>
    <mergeCell ref="A126:E126"/>
    <mergeCell ref="A127:B127"/>
    <mergeCell ref="A114:B114"/>
    <mergeCell ref="A115:B115"/>
    <mergeCell ref="B116:I116"/>
    <mergeCell ref="B117:G117"/>
    <mergeCell ref="B118:G118"/>
    <mergeCell ref="B119:G119"/>
    <mergeCell ref="B136:G136"/>
    <mergeCell ref="B137:G137"/>
    <mergeCell ref="B138:G138"/>
    <mergeCell ref="A139:G139"/>
    <mergeCell ref="B140:I140"/>
    <mergeCell ref="B141:I141"/>
    <mergeCell ref="A128:B128"/>
    <mergeCell ref="A130:G130"/>
    <mergeCell ref="A132:I132"/>
    <mergeCell ref="B133:G133"/>
    <mergeCell ref="B134:G134"/>
    <mergeCell ref="B135:G135"/>
    <mergeCell ref="A145:B145"/>
    <mergeCell ref="H145:I145"/>
    <mergeCell ref="A146:B146"/>
    <mergeCell ref="H146:I146"/>
    <mergeCell ref="A147:B147"/>
    <mergeCell ref="H147:I147"/>
    <mergeCell ref="A142:I142"/>
    <mergeCell ref="A143:B143"/>
    <mergeCell ref="D143:E143"/>
    <mergeCell ref="H143:I143"/>
    <mergeCell ref="A144:B144"/>
    <mergeCell ref="D144:E144"/>
    <mergeCell ref="H144:I144"/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BDF19-72EC-42AA-8865-B9A8A2A01A91}"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2" width="13.8554687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234" t="s">
        <v>180</v>
      </c>
      <c r="B1" s="234"/>
      <c r="C1" s="234"/>
      <c r="D1" s="234"/>
      <c r="E1" s="234"/>
      <c r="F1" s="234"/>
      <c r="G1" s="234"/>
      <c r="H1" s="234"/>
      <c r="I1" s="234"/>
      <c r="K1" s="8"/>
      <c r="M1" s="43"/>
    </row>
    <row r="2" spans="1:13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3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3" ht="4.5" customHeight="1" x14ac:dyDescent="0.25"/>
    <row r="5" spans="1:13" ht="18.75" customHeight="1" x14ac:dyDescent="0.25">
      <c r="A5" s="214" t="s">
        <v>4</v>
      </c>
      <c r="B5" s="214"/>
      <c r="C5" s="214"/>
      <c r="D5" s="237" t="s">
        <v>190</v>
      </c>
      <c r="E5" s="237"/>
      <c r="F5" s="237"/>
      <c r="G5" s="238" t="str">
        <f>IF(D6="12x36","Regime de trabalho:","Quantidade de HORAS/MÊS")</f>
        <v>Quantidade de HORAS/MÊS</v>
      </c>
      <c r="H5" s="238"/>
      <c r="I5" s="239">
        <f>IF(D6="12x36",D6,5*D6)</f>
        <v>200</v>
      </c>
    </row>
    <row r="6" spans="1:13" ht="18.75" customHeight="1" x14ac:dyDescent="0.25">
      <c r="A6" s="214" t="str">
        <f>IF(D6="12x36","Regime de trabalho:","Regime de trabalho (horas semanais):")</f>
        <v>Regime de trabalho (horas semanais):</v>
      </c>
      <c r="B6" s="214"/>
      <c r="C6" s="214"/>
      <c r="D6" s="214">
        <v>40</v>
      </c>
      <c r="E6" s="214"/>
      <c r="F6" s="214"/>
      <c r="G6" s="238"/>
      <c r="H6" s="238"/>
      <c r="I6" s="239"/>
    </row>
    <row r="7" spans="1:13" ht="22.5" customHeight="1" x14ac:dyDescent="0.25">
      <c r="A7" s="214" t="s">
        <v>6</v>
      </c>
      <c r="B7" s="214"/>
      <c r="C7" s="214"/>
      <c r="D7" s="189" t="s">
        <v>194</v>
      </c>
      <c r="E7" s="189"/>
      <c r="F7" s="189"/>
      <c r="G7" s="227" t="s">
        <v>7</v>
      </c>
      <c r="H7" s="227"/>
      <c r="I7" s="233">
        <v>0</v>
      </c>
    </row>
    <row r="8" spans="1:13" ht="22.5" customHeight="1" x14ac:dyDescent="0.25">
      <c r="A8" s="214" t="s">
        <v>9</v>
      </c>
      <c r="B8" s="214"/>
      <c r="C8" s="214"/>
      <c r="D8" s="189" t="s">
        <v>195</v>
      </c>
      <c r="E8" s="189"/>
      <c r="F8" s="189"/>
      <c r="G8" s="227"/>
      <c r="H8" s="227"/>
      <c r="I8" s="233"/>
    </row>
    <row r="9" spans="1:13" ht="24.75" customHeight="1" x14ac:dyDescent="0.25">
      <c r="A9" s="214" t="s">
        <v>10</v>
      </c>
      <c r="B9" s="214"/>
      <c r="C9" s="214"/>
      <c r="D9" s="237" t="s">
        <v>181</v>
      </c>
      <c r="E9" s="237"/>
      <c r="F9" s="237"/>
      <c r="G9" s="227" t="s">
        <v>11</v>
      </c>
      <c r="H9" s="227"/>
      <c r="I9" s="3" t="s">
        <v>8</v>
      </c>
    </row>
    <row r="10" spans="1:13" ht="32.25" customHeight="1" x14ac:dyDescent="0.25">
      <c r="A10" s="242" t="s">
        <v>12</v>
      </c>
      <c r="B10" s="242"/>
      <c r="C10" s="242"/>
      <c r="D10" s="242"/>
      <c r="E10" s="242"/>
      <c r="F10" s="242"/>
      <c r="G10" s="4" t="s">
        <v>13</v>
      </c>
      <c r="H10" s="11">
        <v>220</v>
      </c>
      <c r="I10" s="12">
        <v>1996.44</v>
      </c>
    </row>
    <row r="11" spans="1:13" ht="11.25" customHeight="1" x14ac:dyDescent="0.25">
      <c r="A11" s="228" t="s">
        <v>14</v>
      </c>
      <c r="B11" s="228"/>
      <c r="C11" s="228"/>
      <c r="D11" s="228"/>
      <c r="E11" s="228"/>
      <c r="F11" s="228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228" t="s">
        <v>16</v>
      </c>
      <c r="B12" s="228"/>
      <c r="C12" s="228"/>
      <c r="D12" s="228"/>
      <c r="E12" s="228"/>
      <c r="F12" s="228"/>
      <c r="G12" s="229" t="s">
        <v>17</v>
      </c>
      <c r="H12" s="1" t="s">
        <v>18</v>
      </c>
      <c r="I12" s="12">
        <v>8</v>
      </c>
    </row>
    <row r="13" spans="1:13" x14ac:dyDescent="0.25">
      <c r="A13" s="228"/>
      <c r="B13" s="228"/>
      <c r="C13" s="228"/>
      <c r="D13" s="228"/>
      <c r="E13" s="228"/>
      <c r="F13" s="228"/>
      <c r="G13" s="229"/>
      <c r="H13" s="1" t="s">
        <v>19</v>
      </c>
      <c r="I13" s="14">
        <v>22</v>
      </c>
    </row>
    <row r="14" spans="1:13" x14ac:dyDescent="0.25">
      <c r="A14" s="228"/>
      <c r="B14" s="228"/>
      <c r="C14" s="228"/>
      <c r="D14" s="228"/>
      <c r="E14" s="228"/>
      <c r="F14" s="228"/>
      <c r="G14" s="229"/>
      <c r="H14" s="1" t="s">
        <v>20</v>
      </c>
      <c r="I14" s="3">
        <v>0.06</v>
      </c>
    </row>
    <row r="15" spans="1:13" ht="11.25" customHeight="1" x14ac:dyDescent="0.25">
      <c r="A15" s="228" t="s">
        <v>198</v>
      </c>
      <c r="B15" s="228"/>
      <c r="C15" s="228"/>
      <c r="D15" s="228"/>
      <c r="E15" s="228"/>
      <c r="F15" s="228"/>
      <c r="G15" s="229" t="s">
        <v>17</v>
      </c>
      <c r="H15" s="1" t="s">
        <v>18</v>
      </c>
      <c r="I15" s="12">
        <v>27.15</v>
      </c>
    </row>
    <row r="16" spans="1:13" ht="11.25" customHeight="1" x14ac:dyDescent="0.25">
      <c r="A16" s="228"/>
      <c r="B16" s="228"/>
      <c r="C16" s="228"/>
      <c r="D16" s="228"/>
      <c r="E16" s="228"/>
      <c r="F16" s="228"/>
      <c r="G16" s="229"/>
      <c r="H16" s="1" t="s">
        <v>19</v>
      </c>
      <c r="I16" s="14">
        <v>22</v>
      </c>
    </row>
    <row r="17" spans="1:9" x14ac:dyDescent="0.25">
      <c r="A17" s="228"/>
      <c r="B17" s="228"/>
      <c r="C17" s="228"/>
      <c r="D17" s="228"/>
      <c r="E17" s="228"/>
      <c r="F17" s="228"/>
      <c r="G17" s="229"/>
      <c r="H17" s="1" t="s">
        <v>20</v>
      </c>
      <c r="I17" s="3">
        <v>0.19</v>
      </c>
    </row>
    <row r="18" spans="1:9" ht="11.25" customHeight="1" x14ac:dyDescent="0.25">
      <c r="A18" s="228" t="s">
        <v>199</v>
      </c>
      <c r="B18" s="228"/>
      <c r="C18" s="228"/>
      <c r="D18" s="228"/>
      <c r="E18" s="228"/>
      <c r="F18" s="228"/>
      <c r="G18" s="229" t="s">
        <v>17</v>
      </c>
      <c r="H18" s="1" t="s">
        <v>18</v>
      </c>
      <c r="I18" s="12">
        <v>13.57</v>
      </c>
    </row>
    <row r="19" spans="1:9" x14ac:dyDescent="0.25">
      <c r="A19" s="228"/>
      <c r="B19" s="228"/>
      <c r="C19" s="228"/>
      <c r="D19" s="228"/>
      <c r="E19" s="228"/>
      <c r="F19" s="228"/>
      <c r="G19" s="229"/>
      <c r="H19" s="1" t="s">
        <v>19</v>
      </c>
      <c r="I19" s="14">
        <v>0</v>
      </c>
    </row>
    <row r="20" spans="1:9" x14ac:dyDescent="0.25">
      <c r="A20" s="228"/>
      <c r="B20" s="228"/>
      <c r="C20" s="228"/>
      <c r="D20" s="228"/>
      <c r="E20" s="228"/>
      <c r="F20" s="228"/>
      <c r="G20" s="229"/>
      <c r="H20" s="1" t="s">
        <v>20</v>
      </c>
      <c r="I20" s="3">
        <v>0.19</v>
      </c>
    </row>
    <row r="21" spans="1:9" ht="36" customHeight="1" x14ac:dyDescent="0.25">
      <c r="A21" s="230" t="s">
        <v>197</v>
      </c>
      <c r="B21" s="230"/>
      <c r="C21" s="230"/>
      <c r="D21" s="230"/>
      <c r="E21" s="230"/>
      <c r="F21" s="230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30" t="s">
        <v>196</v>
      </c>
      <c r="B22" s="230"/>
      <c r="C22" s="230"/>
      <c r="D22" s="230"/>
      <c r="E22" s="230"/>
      <c r="F22" s="230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219" t="s">
        <v>24</v>
      </c>
      <c r="B23" s="219"/>
      <c r="C23" s="219"/>
      <c r="D23" s="219"/>
      <c r="E23" s="219"/>
      <c r="F23" s="219"/>
      <c r="G23" s="15"/>
      <c r="H23" s="15" t="s">
        <v>25</v>
      </c>
      <c r="I23" s="78" t="s">
        <v>8</v>
      </c>
    </row>
    <row r="24" spans="1:9" ht="34.5" customHeight="1" x14ac:dyDescent="0.25">
      <c r="A24" s="219" t="s">
        <v>26</v>
      </c>
      <c r="B24" s="219"/>
      <c r="C24" s="219"/>
      <c r="D24" s="219"/>
      <c r="E24" s="219"/>
      <c r="F24" s="219"/>
      <c r="G24" s="11"/>
      <c r="H24" s="1" t="s">
        <v>27</v>
      </c>
      <c r="I24" s="12">
        <f>I32</f>
        <v>1814.9454545454546</v>
      </c>
    </row>
    <row r="25" spans="1:9" ht="15" customHeight="1" x14ac:dyDescent="0.25">
      <c r="A25" s="219" t="s">
        <v>28</v>
      </c>
      <c r="B25" s="219"/>
      <c r="C25" s="219"/>
      <c r="D25" s="219"/>
      <c r="E25" s="219"/>
      <c r="F25" s="219"/>
      <c r="G25" s="15"/>
      <c r="H25" s="18" t="s">
        <v>29</v>
      </c>
      <c r="I25" s="19" t="s">
        <v>8</v>
      </c>
    </row>
    <row r="26" spans="1:9" ht="15" customHeight="1" x14ac:dyDescent="0.25">
      <c r="A26" s="219"/>
      <c r="B26" s="219"/>
      <c r="C26" s="219"/>
      <c r="D26" s="219"/>
      <c r="E26" s="219"/>
      <c r="F26" s="219"/>
      <c r="G26" s="15"/>
      <c r="H26" s="20" t="s">
        <v>30</v>
      </c>
      <c r="I26" s="3" t="s">
        <v>8</v>
      </c>
    </row>
    <row r="27" spans="1:9" ht="26.25" customHeight="1" x14ac:dyDescent="0.25">
      <c r="A27" s="219" t="s">
        <v>31</v>
      </c>
      <c r="B27" s="219"/>
      <c r="C27" s="219"/>
      <c r="D27" s="219"/>
      <c r="E27" s="219"/>
      <c r="F27" s="219"/>
      <c r="G27" s="15"/>
      <c r="H27" s="1" t="s">
        <v>29</v>
      </c>
      <c r="I27" s="19" t="s">
        <v>8</v>
      </c>
    </row>
    <row r="28" spans="1:9" ht="35.25" customHeight="1" x14ac:dyDescent="0.25">
      <c r="A28" s="219" t="s">
        <v>32</v>
      </c>
      <c r="B28" s="219"/>
      <c r="C28" s="219"/>
      <c r="D28" s="219"/>
      <c r="E28" s="219"/>
      <c r="F28" s="21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188" t="s">
        <v>33</v>
      </c>
      <c r="B30" s="188"/>
      <c r="C30" s="188"/>
      <c r="D30" s="188"/>
      <c r="E30" s="188"/>
      <c r="F30" s="188"/>
      <c r="G30" s="188"/>
      <c r="H30" s="188"/>
      <c r="I30" s="188"/>
    </row>
    <row r="31" spans="1:9" ht="33.75" customHeight="1" x14ac:dyDescent="0.25">
      <c r="A31" s="21" t="s">
        <v>34</v>
      </c>
      <c r="B31" s="210" t="s">
        <v>35</v>
      </c>
      <c r="C31" s="210"/>
      <c r="D31" s="210"/>
      <c r="E31" s="210"/>
      <c r="F31" s="210"/>
      <c r="G31" s="210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9" t="s">
        <v>38</v>
      </c>
      <c r="C32" s="189"/>
      <c r="D32" s="189"/>
      <c r="E32" s="189"/>
      <c r="F32" s="189"/>
      <c r="G32" s="189"/>
      <c r="H32" s="23">
        <f t="shared" ref="H32:H40" si="0">I32/$I$41</f>
        <v>1</v>
      </c>
      <c r="I32" s="24">
        <f>IF(D6="12x36",I10,I10/H10*I5)</f>
        <v>1814.9454545454546</v>
      </c>
    </row>
    <row r="33" spans="1:10" ht="15" customHeight="1" x14ac:dyDescent="0.25">
      <c r="A33" s="22">
        <f t="shared" ref="A33:A40" si="1">A32+1</f>
        <v>2</v>
      </c>
      <c r="B33" s="189" t="s">
        <v>39</v>
      </c>
      <c r="C33" s="189"/>
      <c r="D33" s="189"/>
      <c r="E33" s="189"/>
      <c r="F33" s="189"/>
      <c r="G33" s="189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9" t="s">
        <v>40</v>
      </c>
      <c r="C34" s="189"/>
      <c r="D34" s="189"/>
      <c r="E34" s="189"/>
      <c r="F34" s="189"/>
      <c r="G34" s="189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9" t="s">
        <v>41</v>
      </c>
      <c r="C35" s="189"/>
      <c r="D35" s="189"/>
      <c r="E35" s="189"/>
      <c r="F35" s="189"/>
      <c r="G35" s="189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9" t="s">
        <v>42</v>
      </c>
      <c r="C36" s="189"/>
      <c r="D36" s="189"/>
      <c r="E36" s="189"/>
      <c r="F36" s="189"/>
      <c r="G36" s="189"/>
      <c r="H36" s="23">
        <f t="shared" si="0"/>
        <v>0</v>
      </c>
      <c r="I36" s="24">
        <f>IF(I7=40%,I24*I7,0)</f>
        <v>0</v>
      </c>
    </row>
    <row r="37" spans="1:10" ht="15" customHeight="1" x14ac:dyDescent="0.25">
      <c r="A37" s="22">
        <f t="shared" si="1"/>
        <v>6</v>
      </c>
      <c r="B37" s="189" t="s">
        <v>43</v>
      </c>
      <c r="C37" s="189"/>
      <c r="D37" s="189"/>
      <c r="E37" s="189"/>
      <c r="F37" s="189"/>
      <c r="G37" s="189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9" t="s">
        <v>44</v>
      </c>
      <c r="C38" s="189"/>
      <c r="D38" s="189"/>
      <c r="E38" s="189"/>
      <c r="F38" s="189"/>
      <c r="G38" s="189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9" t="s">
        <v>45</v>
      </c>
      <c r="C39" s="189"/>
      <c r="D39" s="189"/>
      <c r="E39" s="189"/>
      <c r="F39" s="189"/>
      <c r="G39" s="189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26" t="str">
        <f>IF(D6="12x36","Para postos 12x36 os feriados são considerados compensados, conforme parágrafo único, Art. 59-A da CLT","Outros")</f>
        <v>Outros</v>
      </c>
      <c r="C40" s="226"/>
      <c r="D40" s="226"/>
      <c r="E40" s="226"/>
      <c r="F40" s="226"/>
      <c r="G40" s="226"/>
      <c r="H40" s="23">
        <f t="shared" si="0"/>
        <v>0</v>
      </c>
      <c r="I40" s="24">
        <v>0</v>
      </c>
    </row>
    <row r="41" spans="1:10" s="28" customFormat="1" ht="15" customHeight="1" x14ac:dyDescent="0.25">
      <c r="A41" s="206" t="s">
        <v>46</v>
      </c>
      <c r="B41" s="206"/>
      <c r="C41" s="206"/>
      <c r="D41" s="206"/>
      <c r="E41" s="206"/>
      <c r="F41" s="206"/>
      <c r="G41" s="206"/>
      <c r="H41" s="25">
        <f>SUM(H32:H40)</f>
        <v>1</v>
      </c>
      <c r="I41" s="26">
        <f>SUM(I32:I40)</f>
        <v>1814.9454545454546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10" t="s">
        <v>48</v>
      </c>
      <c r="C43" s="210"/>
      <c r="D43" s="210"/>
      <c r="E43" s="210"/>
      <c r="F43" s="210"/>
      <c r="G43" s="210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9" t="s">
        <v>49</v>
      </c>
      <c r="C44" s="189"/>
      <c r="D44" s="189"/>
      <c r="E44" s="189"/>
      <c r="F44" s="189"/>
      <c r="G44" s="189"/>
      <c r="H44" s="23">
        <v>0.2</v>
      </c>
      <c r="I44" s="24">
        <f t="shared" ref="I44:I51" si="2">$I$41*H44</f>
        <v>362.98909090909092</v>
      </c>
    </row>
    <row r="45" spans="1:10" ht="15" customHeight="1" x14ac:dyDescent="0.25">
      <c r="A45" s="22">
        <v>2</v>
      </c>
      <c r="B45" s="189" t="s">
        <v>50</v>
      </c>
      <c r="C45" s="189"/>
      <c r="D45" s="189"/>
      <c r="E45" s="189"/>
      <c r="F45" s="189"/>
      <c r="G45" s="189"/>
      <c r="H45" s="23">
        <v>1.4999999999999999E-2</v>
      </c>
      <c r="I45" s="24">
        <f t="shared" si="2"/>
        <v>27.224181818181819</v>
      </c>
    </row>
    <row r="46" spans="1:10" ht="15" customHeight="1" x14ac:dyDescent="0.25">
      <c r="A46" s="22">
        <v>3</v>
      </c>
      <c r="B46" s="189" t="s">
        <v>51</v>
      </c>
      <c r="C46" s="189"/>
      <c r="D46" s="189"/>
      <c r="E46" s="189"/>
      <c r="F46" s="189"/>
      <c r="G46" s="189"/>
      <c r="H46" s="23">
        <v>0.01</v>
      </c>
      <c r="I46" s="24">
        <f t="shared" si="2"/>
        <v>18.149454545454546</v>
      </c>
    </row>
    <row r="47" spans="1:10" ht="15" customHeight="1" x14ac:dyDescent="0.25">
      <c r="A47" s="22">
        <v>4</v>
      </c>
      <c r="B47" s="189" t="s">
        <v>52</v>
      </c>
      <c r="C47" s="189"/>
      <c r="D47" s="189"/>
      <c r="E47" s="189"/>
      <c r="F47" s="189"/>
      <c r="G47" s="189"/>
      <c r="H47" s="23">
        <v>2E-3</v>
      </c>
      <c r="I47" s="24">
        <f t="shared" si="2"/>
        <v>3.6298909090909093</v>
      </c>
    </row>
    <row r="48" spans="1:10" ht="15" customHeight="1" x14ac:dyDescent="0.25">
      <c r="A48" s="22">
        <v>5</v>
      </c>
      <c r="B48" s="189" t="s">
        <v>53</v>
      </c>
      <c r="C48" s="189"/>
      <c r="D48" s="189"/>
      <c r="E48" s="189"/>
      <c r="F48" s="189"/>
      <c r="G48" s="189"/>
      <c r="H48" s="23">
        <v>2.5000000000000001E-2</v>
      </c>
      <c r="I48" s="24">
        <f t="shared" si="2"/>
        <v>45.373636363636365</v>
      </c>
    </row>
    <row r="49" spans="1:10" ht="15" customHeight="1" x14ac:dyDescent="0.25">
      <c r="A49" s="22">
        <v>6</v>
      </c>
      <c r="B49" s="189" t="s">
        <v>54</v>
      </c>
      <c r="C49" s="189"/>
      <c r="D49" s="189"/>
      <c r="E49" s="189"/>
      <c r="F49" s="189"/>
      <c r="G49" s="189"/>
      <c r="H49" s="23">
        <v>0.08</v>
      </c>
      <c r="I49" s="24">
        <f t="shared" si="2"/>
        <v>145.19563636363637</v>
      </c>
    </row>
    <row r="50" spans="1:10" ht="15" customHeight="1" x14ac:dyDescent="0.25">
      <c r="A50" s="22">
        <v>7</v>
      </c>
      <c r="B50" s="189" t="s">
        <v>55</v>
      </c>
      <c r="C50" s="189"/>
      <c r="D50" s="189"/>
      <c r="E50" s="189"/>
      <c r="F50" s="189"/>
      <c r="G50" s="189"/>
      <c r="H50" s="177">
        <v>0.03</v>
      </c>
      <c r="I50" s="24">
        <f t="shared" si="2"/>
        <v>54.448363636363638</v>
      </c>
    </row>
    <row r="51" spans="1:10" ht="15" customHeight="1" x14ac:dyDescent="0.25">
      <c r="A51" s="22">
        <v>8</v>
      </c>
      <c r="B51" s="189" t="s">
        <v>56</v>
      </c>
      <c r="C51" s="189"/>
      <c r="D51" s="189"/>
      <c r="E51" s="189"/>
      <c r="F51" s="189"/>
      <c r="G51" s="189"/>
      <c r="H51" s="23">
        <v>6.0000000000000001E-3</v>
      </c>
      <c r="I51" s="24">
        <f t="shared" si="2"/>
        <v>10.889672727272728</v>
      </c>
    </row>
    <row r="52" spans="1:10" s="28" customFormat="1" ht="15" customHeight="1" x14ac:dyDescent="0.25">
      <c r="A52" s="206" t="s">
        <v>57</v>
      </c>
      <c r="B52" s="206"/>
      <c r="C52" s="206"/>
      <c r="D52" s="206"/>
      <c r="E52" s="206"/>
      <c r="F52" s="206"/>
      <c r="G52" s="206"/>
      <c r="H52" s="25">
        <f>SUM(H44:H51)</f>
        <v>0.3680000000000001</v>
      </c>
      <c r="I52" s="26">
        <f>SUM(I44:I51)</f>
        <v>667.89992727272727</v>
      </c>
      <c r="J52" s="27"/>
    </row>
    <row r="53" spans="1:10" ht="15" customHeight="1" x14ac:dyDescent="0.25">
      <c r="A53" s="221" t="s">
        <v>58</v>
      </c>
      <c r="B53" s="221"/>
      <c r="C53" s="221"/>
      <c r="D53" s="221"/>
      <c r="E53" s="221"/>
      <c r="F53" s="221"/>
      <c r="G53" s="221"/>
      <c r="H53" s="221"/>
      <c r="I53" s="221"/>
    </row>
    <row r="54" spans="1:10" ht="30.75" customHeight="1" x14ac:dyDescent="0.25">
      <c r="A54" s="225" t="s">
        <v>59</v>
      </c>
      <c r="B54" s="225"/>
      <c r="C54" s="225"/>
      <c r="D54" s="225"/>
      <c r="E54" s="225"/>
      <c r="F54" s="225"/>
      <c r="G54" s="225"/>
      <c r="H54" s="225"/>
      <c r="I54" s="225"/>
    </row>
    <row r="55" spans="1:10" ht="33.75" customHeight="1" x14ac:dyDescent="0.25">
      <c r="A55" s="21" t="s">
        <v>60</v>
      </c>
      <c r="B55" s="210" t="s">
        <v>61</v>
      </c>
      <c r="C55" s="210"/>
      <c r="D55" s="210"/>
      <c r="E55" s="210"/>
      <c r="F55" s="210"/>
      <c r="G55" s="210"/>
      <c r="H55" s="21" t="s">
        <v>36</v>
      </c>
      <c r="I55" s="21" t="s">
        <v>37</v>
      </c>
    </row>
    <row r="56" spans="1:10" ht="15" customHeight="1" x14ac:dyDescent="0.25">
      <c r="A56" s="22" t="s">
        <v>247</v>
      </c>
      <c r="B56" s="189" t="s">
        <v>62</v>
      </c>
      <c r="C56" s="189"/>
      <c r="D56" s="189"/>
      <c r="E56" s="189"/>
      <c r="F56" s="189"/>
      <c r="G56" s="189"/>
      <c r="H56" s="23">
        <v>0.111111</v>
      </c>
      <c r="I56" s="24">
        <f t="shared" ref="I56:I57" si="3">$I$41*H56</f>
        <v>201.6604044</v>
      </c>
    </row>
    <row r="57" spans="1:10" ht="15" customHeight="1" x14ac:dyDescent="0.25">
      <c r="A57" s="22" t="s">
        <v>248</v>
      </c>
      <c r="B57" s="189" t="s">
        <v>249</v>
      </c>
      <c r="C57" s="189"/>
      <c r="D57" s="189"/>
      <c r="E57" s="189"/>
      <c r="F57" s="189"/>
      <c r="G57" s="189"/>
      <c r="H57" s="177">
        <v>9.2589999999999999E-3</v>
      </c>
      <c r="I57" s="24">
        <f t="shared" si="3"/>
        <v>16.804579963636364</v>
      </c>
    </row>
    <row r="58" spans="1:10" ht="15" customHeight="1" x14ac:dyDescent="0.25">
      <c r="A58" s="22">
        <v>2</v>
      </c>
      <c r="B58" s="189" t="s">
        <v>63</v>
      </c>
      <c r="C58" s="189"/>
      <c r="D58" s="189"/>
      <c r="E58" s="189"/>
      <c r="F58" s="189"/>
      <c r="G58" s="189"/>
      <c r="H58" s="177">
        <v>3.5599999999999998E-4</v>
      </c>
      <c r="I58" s="24">
        <f t="shared" ref="I58:I64" si="4">$I$41*H58</f>
        <v>0.64612058181818177</v>
      </c>
    </row>
    <row r="59" spans="1:10" ht="15" customHeight="1" x14ac:dyDescent="0.25">
      <c r="A59" s="22">
        <v>3</v>
      </c>
      <c r="B59" s="189" t="s">
        <v>64</v>
      </c>
      <c r="C59" s="189"/>
      <c r="D59" s="189"/>
      <c r="E59" s="189"/>
      <c r="F59" s="189"/>
      <c r="G59" s="189"/>
      <c r="H59" s="177">
        <v>3.5599999999999998E-4</v>
      </c>
      <c r="I59" s="24">
        <f t="shared" si="4"/>
        <v>0.64612058181818177</v>
      </c>
    </row>
    <row r="60" spans="1:10" ht="15" customHeight="1" x14ac:dyDescent="0.25">
      <c r="A60" s="22">
        <v>4</v>
      </c>
      <c r="B60" s="189" t="s">
        <v>65</v>
      </c>
      <c r="C60" s="189"/>
      <c r="D60" s="189"/>
      <c r="E60" s="189"/>
      <c r="F60" s="189"/>
      <c r="G60" s="189"/>
      <c r="H60" s="177">
        <v>3.8900000000000002E-4</v>
      </c>
      <c r="I60" s="24">
        <f t="shared" si="4"/>
        <v>0.70601378181818186</v>
      </c>
    </row>
    <row r="61" spans="1:10" ht="15" customHeight="1" x14ac:dyDescent="0.25">
      <c r="A61" s="22">
        <v>5</v>
      </c>
      <c r="B61" s="189" t="s">
        <v>66</v>
      </c>
      <c r="C61" s="189"/>
      <c r="D61" s="189"/>
      <c r="E61" s="189"/>
      <c r="F61" s="189"/>
      <c r="G61" s="189"/>
      <c r="H61" s="177">
        <v>1.94E-4</v>
      </c>
      <c r="I61" s="24">
        <f t="shared" si="4"/>
        <v>0.35209941818181817</v>
      </c>
    </row>
    <row r="62" spans="1:10" ht="15" customHeight="1" x14ac:dyDescent="0.25">
      <c r="A62" s="22">
        <v>6</v>
      </c>
      <c r="B62" s="189" t="s">
        <v>67</v>
      </c>
      <c r="C62" s="189"/>
      <c r="D62" s="189"/>
      <c r="E62" s="189"/>
      <c r="F62" s="189"/>
      <c r="G62" s="189"/>
      <c r="H62" s="177">
        <v>3.2499999999999999E-4</v>
      </c>
      <c r="I62" s="24">
        <f t="shared" si="4"/>
        <v>0.58985727272727273</v>
      </c>
    </row>
    <row r="63" spans="1:10" ht="15" customHeight="1" x14ac:dyDescent="0.25">
      <c r="A63" s="22">
        <v>7</v>
      </c>
      <c r="B63" s="189" t="s">
        <v>68</v>
      </c>
      <c r="C63" s="189"/>
      <c r="D63" s="189"/>
      <c r="E63" s="189"/>
      <c r="F63" s="189"/>
      <c r="G63" s="189"/>
      <c r="H63" s="177">
        <v>1.85E-4</v>
      </c>
      <c r="I63" s="24">
        <f t="shared" si="4"/>
        <v>0.33576490909090911</v>
      </c>
    </row>
    <row r="64" spans="1:10" ht="15" customHeight="1" x14ac:dyDescent="0.25">
      <c r="A64" s="22">
        <v>8</v>
      </c>
      <c r="B64" s="189" t="s">
        <v>69</v>
      </c>
      <c r="C64" s="189"/>
      <c r="D64" s="189"/>
      <c r="E64" s="189"/>
      <c r="F64" s="189"/>
      <c r="G64" s="189"/>
      <c r="H64" s="23">
        <v>8.3333000000000004E-2</v>
      </c>
      <c r="I64" s="24">
        <f t="shared" si="4"/>
        <v>151.24484956363636</v>
      </c>
    </row>
    <row r="65" spans="1:11" s="28" customFormat="1" ht="15" customHeight="1" x14ac:dyDescent="0.25">
      <c r="A65" s="206" t="s">
        <v>70</v>
      </c>
      <c r="B65" s="206"/>
      <c r="C65" s="206"/>
      <c r="D65" s="206"/>
      <c r="E65" s="206"/>
      <c r="F65" s="206"/>
      <c r="G65" s="206"/>
      <c r="H65" s="25">
        <f>SUM(H56:H64)</f>
        <v>0.20550800000000002</v>
      </c>
      <c r="I65" s="26">
        <f>SUM(I56:I64)</f>
        <v>372.98581047272728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24" t="s">
        <v>74</v>
      </c>
      <c r="C67" s="224"/>
      <c r="D67" s="224"/>
      <c r="E67" s="224"/>
      <c r="F67" s="224"/>
      <c r="G67" s="224"/>
      <c r="H67" s="224"/>
      <c r="I67" s="224"/>
    </row>
    <row r="68" spans="1:11" ht="33.75" customHeight="1" x14ac:dyDescent="0.25">
      <c r="A68" s="21" t="s">
        <v>75</v>
      </c>
      <c r="B68" s="210" t="s">
        <v>76</v>
      </c>
      <c r="C68" s="210"/>
      <c r="D68" s="210"/>
      <c r="E68" s="210"/>
      <c r="F68" s="210"/>
      <c r="G68" s="210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9" t="s">
        <v>77</v>
      </c>
      <c r="C69" s="189"/>
      <c r="D69" s="189"/>
      <c r="E69" s="189"/>
      <c r="F69" s="189"/>
      <c r="G69" s="189"/>
      <c r="H69" s="177">
        <v>2.3626999999999999E-2</v>
      </c>
      <c r="I69" s="24">
        <f>$I$41*H69</f>
        <v>42.881716254545452</v>
      </c>
    </row>
    <row r="70" spans="1:11" ht="15" customHeight="1" x14ac:dyDescent="0.25">
      <c r="A70" s="22">
        <v>2</v>
      </c>
      <c r="B70" s="189" t="s">
        <v>78</v>
      </c>
      <c r="C70" s="189"/>
      <c r="D70" s="189"/>
      <c r="E70" s="189"/>
      <c r="F70" s="189"/>
      <c r="G70" s="189"/>
      <c r="H70" s="177">
        <v>1.717E-3</v>
      </c>
      <c r="I70" s="24">
        <f>$I$41*H70</f>
        <v>3.1162613454545456</v>
      </c>
    </row>
    <row r="71" spans="1:11" ht="15" customHeight="1" x14ac:dyDescent="0.25">
      <c r="A71" s="22">
        <v>3</v>
      </c>
      <c r="B71" s="189" t="s">
        <v>79</v>
      </c>
      <c r="C71" s="189"/>
      <c r="D71" s="189"/>
      <c r="E71" s="189"/>
      <c r="F71" s="189"/>
      <c r="G71" s="189"/>
      <c r="H71" s="177">
        <v>9.4509999999999993E-3</v>
      </c>
      <c r="I71" s="24">
        <f>$I$41*H71</f>
        <v>17.15304949090909</v>
      </c>
    </row>
    <row r="72" spans="1:11" s="28" customFormat="1" ht="15" customHeight="1" x14ac:dyDescent="0.25">
      <c r="A72" s="206" t="s">
        <v>80</v>
      </c>
      <c r="B72" s="206"/>
      <c r="C72" s="206"/>
      <c r="D72" s="206"/>
      <c r="E72" s="206"/>
      <c r="F72" s="206"/>
      <c r="G72" s="206"/>
      <c r="H72" s="25">
        <f>SUM(H69:H71)</f>
        <v>3.4795E-2</v>
      </c>
      <c r="I72" s="26">
        <f>SUM(I69:I71)</f>
        <v>63.151027090909089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10" t="s">
        <v>82</v>
      </c>
      <c r="C74" s="210"/>
      <c r="D74" s="210"/>
      <c r="E74" s="210"/>
      <c r="F74" s="210"/>
      <c r="G74" s="210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9" t="s">
        <v>83</v>
      </c>
      <c r="C75" s="189"/>
      <c r="D75" s="189"/>
      <c r="E75" s="189"/>
      <c r="F75" s="189"/>
      <c r="G75" s="189"/>
      <c r="H75" s="23">
        <f>(H52*H65)</f>
        <v>7.5626944000000029E-2</v>
      </c>
      <c r="I75" s="24">
        <f>$I$41*H75</f>
        <v>137.2587782539637</v>
      </c>
    </row>
    <row r="76" spans="1:11" s="28" customFormat="1" ht="15" customHeight="1" x14ac:dyDescent="0.25">
      <c r="A76" s="206" t="s">
        <v>84</v>
      </c>
      <c r="B76" s="206"/>
      <c r="C76" s="206"/>
      <c r="D76" s="206"/>
      <c r="E76" s="206"/>
      <c r="F76" s="206"/>
      <c r="G76" s="206"/>
      <c r="H76" s="25">
        <f>SUM(H75:H75)</f>
        <v>7.5626944000000029E-2</v>
      </c>
      <c r="I76" s="26">
        <f>I75</f>
        <v>137.2587782539637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23" t="s">
        <v>85</v>
      </c>
      <c r="B78" s="223"/>
      <c r="C78" s="223"/>
      <c r="D78" s="223"/>
      <c r="E78" s="223"/>
      <c r="F78" s="223"/>
      <c r="G78" s="223"/>
      <c r="H78" s="32">
        <f>H52+H65+H72+H76</f>
        <v>0.68392994400000018</v>
      </c>
      <c r="I78" s="33">
        <f>I52+I65+I72+I76</f>
        <v>1241.2955430903276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10" t="s">
        <v>87</v>
      </c>
      <c r="C80" s="210"/>
      <c r="D80" s="210"/>
      <c r="E80" s="210"/>
      <c r="F80" s="210"/>
      <c r="G80" s="210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9" t="s">
        <v>21</v>
      </c>
      <c r="C81" s="189"/>
      <c r="D81" s="189"/>
      <c r="E81" s="189"/>
      <c r="F81" s="189"/>
      <c r="G81" s="189"/>
      <c r="H81" s="23">
        <f>I81/$I$41</f>
        <v>0.26657164753260804</v>
      </c>
      <c r="I81" s="24">
        <f>I98</f>
        <v>483.81299999999999</v>
      </c>
    </row>
    <row r="82" spans="1:10" ht="15" customHeight="1" x14ac:dyDescent="0.25">
      <c r="A82" s="22">
        <v>2</v>
      </c>
      <c r="B82" s="189" t="s">
        <v>22</v>
      </c>
      <c r="C82" s="189"/>
      <c r="D82" s="189"/>
      <c r="E82" s="189"/>
      <c r="F82" s="189"/>
      <c r="G82" s="189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9" t="s">
        <v>88</v>
      </c>
      <c r="C83" s="189"/>
      <c r="D83" s="189"/>
      <c r="E83" s="189"/>
      <c r="F83" s="189"/>
      <c r="G83" s="189"/>
      <c r="H83" s="23">
        <f>I83/$I$41</f>
        <v>0.13394522249604296</v>
      </c>
      <c r="I83" s="24">
        <f>I90</f>
        <v>243.10327272727272</v>
      </c>
    </row>
    <row r="84" spans="1:10" ht="15" customHeight="1" x14ac:dyDescent="0.25">
      <c r="A84" s="22">
        <v>4</v>
      </c>
      <c r="B84" s="189" t="s">
        <v>89</v>
      </c>
      <c r="C84" s="189"/>
      <c r="D84" s="189"/>
      <c r="E84" s="189"/>
      <c r="F84" s="189"/>
      <c r="G84" s="189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9" t="s">
        <v>90</v>
      </c>
      <c r="C85" s="189"/>
      <c r="D85" s="189"/>
      <c r="E85" s="189"/>
      <c r="F85" s="189"/>
      <c r="G85" s="189"/>
      <c r="H85" s="23">
        <f>I85/$I$41</f>
        <v>5.8139488289154689E-2</v>
      </c>
      <c r="I85" s="24">
        <f>IF(I21="Não aplicável",0,I21)+IF(I22="Não aplicável",0,I22)</f>
        <v>105.52</v>
      </c>
    </row>
    <row r="86" spans="1:10" ht="15" customHeight="1" x14ac:dyDescent="0.25">
      <c r="A86" s="206" t="s">
        <v>91</v>
      </c>
      <c r="B86" s="206"/>
      <c r="C86" s="206"/>
      <c r="D86" s="206"/>
      <c r="E86" s="206"/>
      <c r="F86" s="206"/>
      <c r="G86" s="206"/>
      <c r="H86" s="25">
        <f>SUM(H81:H85)</f>
        <v>0.45865635831780571</v>
      </c>
      <c r="I86" s="26">
        <f>SUM(I81:I85)</f>
        <v>832.43627272727269</v>
      </c>
      <c r="J86" s="34"/>
    </row>
    <row r="87" spans="1:10" ht="18" customHeight="1" x14ac:dyDescent="0.25">
      <c r="A87" s="29" t="s">
        <v>92</v>
      </c>
      <c r="B87" s="221" t="s">
        <v>93</v>
      </c>
      <c r="C87" s="221"/>
      <c r="D87" s="221"/>
      <c r="E87" s="221"/>
      <c r="F87" s="221"/>
      <c r="G87" s="221"/>
      <c r="H87" s="35"/>
      <c r="I87" s="36"/>
    </row>
    <row r="88" spans="1:10" ht="15" customHeight="1" x14ac:dyDescent="0.25">
      <c r="A88" s="218" t="s">
        <v>94</v>
      </c>
      <c r="B88" s="218"/>
      <c r="C88" s="218"/>
      <c r="D88" s="218"/>
      <c r="E88" s="218"/>
      <c r="F88" s="218"/>
      <c r="G88" s="218"/>
      <c r="H88" s="218"/>
      <c r="I88" s="218"/>
    </row>
    <row r="89" spans="1:10" ht="24" customHeight="1" x14ac:dyDescent="0.25">
      <c r="A89" s="219" t="s">
        <v>95</v>
      </c>
      <c r="B89" s="21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22">
        <f>I12</f>
        <v>8</v>
      </c>
      <c r="B90" s="222"/>
      <c r="C90" s="22">
        <f>I13</f>
        <v>22</v>
      </c>
      <c r="D90" s="22">
        <v>2</v>
      </c>
      <c r="E90" s="39">
        <f>A90*C90*D90</f>
        <v>352</v>
      </c>
      <c r="F90" s="39">
        <f>I32</f>
        <v>1814.9454545454546</v>
      </c>
      <c r="G90" s="40">
        <f>I14</f>
        <v>0.06</v>
      </c>
      <c r="H90" s="39">
        <f>F90*G90</f>
        <v>108.89672727272728</v>
      </c>
      <c r="I90" s="24">
        <f>IF((E90-H90)&gt;0,E90-H90,0)</f>
        <v>243.10327272727272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8" t="s">
        <v>103</v>
      </c>
      <c r="B92" s="218"/>
      <c r="C92" s="218"/>
      <c r="D92" s="218"/>
      <c r="E92" s="218"/>
      <c r="F92" s="218"/>
      <c r="G92" s="218"/>
      <c r="H92" s="218"/>
      <c r="I92" s="218"/>
    </row>
    <row r="93" spans="1:10" ht="23.25" customHeight="1" x14ac:dyDescent="0.25">
      <c r="A93" s="219" t="s">
        <v>95</v>
      </c>
      <c r="B93" s="21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20">
        <f>I18</f>
        <v>13.57</v>
      </c>
      <c r="B94" s="220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8" t="s">
        <v>105</v>
      </c>
      <c r="B96" s="218"/>
      <c r="C96" s="218"/>
      <c r="D96" s="218"/>
      <c r="E96" s="218"/>
      <c r="F96" s="218"/>
      <c r="G96" s="218"/>
      <c r="H96" s="218"/>
      <c r="I96" s="218"/>
    </row>
    <row r="97" spans="1:12" ht="23.25" customHeight="1" x14ac:dyDescent="0.25">
      <c r="A97" s="219" t="s">
        <v>95</v>
      </c>
      <c r="B97" s="21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20">
        <f>I15</f>
        <v>27.15</v>
      </c>
      <c r="B98" s="220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190" t="s">
        <v>106</v>
      </c>
      <c r="B100" s="190"/>
      <c r="C100" s="190"/>
      <c r="D100" s="190"/>
      <c r="E100" s="190"/>
      <c r="F100" s="190"/>
      <c r="G100" s="190"/>
      <c r="H100" s="49">
        <f>H41+H78+H86</f>
        <v>2.142586302317806</v>
      </c>
      <c r="I100" s="50">
        <f>I41+I78+I86</f>
        <v>3888.677270363055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188" t="s">
        <v>107</v>
      </c>
      <c r="B102" s="188"/>
      <c r="C102" s="188"/>
      <c r="D102" s="188"/>
      <c r="E102" s="188"/>
      <c r="F102" s="188"/>
      <c r="G102" s="188"/>
      <c r="H102" s="188"/>
      <c r="I102" s="188"/>
    </row>
    <row r="103" spans="1:12" ht="33.75" customHeight="1" x14ac:dyDescent="0.25">
      <c r="A103" s="21" t="s">
        <v>34</v>
      </c>
      <c r="B103" s="210" t="s">
        <v>108</v>
      </c>
      <c r="C103" s="210"/>
      <c r="D103" s="210"/>
      <c r="E103" s="210"/>
      <c r="F103" s="210"/>
      <c r="G103" s="210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9" t="s">
        <v>109</v>
      </c>
      <c r="C104" s="189"/>
      <c r="D104" s="189"/>
      <c r="E104" s="189"/>
      <c r="F104" s="189"/>
      <c r="G104" s="189"/>
      <c r="H104" s="23">
        <f t="shared" ref="H104:H109" si="5">I104/$I$115</f>
        <v>0</v>
      </c>
      <c r="I104" s="185"/>
    </row>
    <row r="105" spans="1:12" ht="15" customHeight="1" x14ac:dyDescent="0.25">
      <c r="A105" s="22">
        <v>2</v>
      </c>
      <c r="B105" s="214" t="s">
        <v>257</v>
      </c>
      <c r="C105" s="214"/>
      <c r="D105" s="214"/>
      <c r="E105" s="214"/>
      <c r="F105" s="214"/>
      <c r="G105" s="214"/>
      <c r="H105" s="23">
        <f t="shared" si="5"/>
        <v>2.8802048749550642E-4</v>
      </c>
      <c r="I105" s="185">
        <v>1.05</v>
      </c>
    </row>
    <row r="106" spans="1:12" ht="15" customHeight="1" x14ac:dyDescent="0.25">
      <c r="A106" s="22">
        <v>3</v>
      </c>
      <c r="B106" s="189" t="s">
        <v>110</v>
      </c>
      <c r="C106" s="189"/>
      <c r="D106" s="189"/>
      <c r="E106" s="189"/>
      <c r="F106" s="189"/>
      <c r="G106" s="189"/>
      <c r="H106" s="23">
        <f t="shared" si="5"/>
        <v>5.5190211508662759E-3</v>
      </c>
      <c r="I106" s="185">
        <v>20.12</v>
      </c>
    </row>
    <row r="107" spans="1:12" ht="15" customHeight="1" x14ac:dyDescent="0.25">
      <c r="A107" s="22">
        <v>4</v>
      </c>
      <c r="B107" s="214" t="s">
        <v>258</v>
      </c>
      <c r="C107" s="214"/>
      <c r="D107" s="214"/>
      <c r="E107" s="214"/>
      <c r="F107" s="214"/>
      <c r="G107" s="214"/>
      <c r="H107" s="23">
        <f t="shared" si="5"/>
        <v>3.5659679404205556E-4</v>
      </c>
      <c r="I107" s="185">
        <v>1.3</v>
      </c>
    </row>
    <row r="108" spans="1:12" ht="15" customHeight="1" x14ac:dyDescent="0.25">
      <c r="A108" s="22">
        <v>5</v>
      </c>
      <c r="B108" s="189" t="s">
        <v>111</v>
      </c>
      <c r="C108" s="189"/>
      <c r="D108" s="189"/>
      <c r="E108" s="189"/>
      <c r="F108" s="189"/>
      <c r="G108" s="189"/>
      <c r="H108" s="23">
        <f t="shared" si="5"/>
        <v>3.0173574880481622E-3</v>
      </c>
      <c r="I108" s="185">
        <v>11</v>
      </c>
    </row>
    <row r="109" spans="1:12" ht="15" customHeight="1" x14ac:dyDescent="0.25">
      <c r="A109" s="22">
        <v>6</v>
      </c>
      <c r="B109" s="189" t="s">
        <v>112</v>
      </c>
      <c r="C109" s="189"/>
      <c r="D109" s="189"/>
      <c r="E109" s="189"/>
      <c r="F109" s="189"/>
      <c r="G109" s="189"/>
      <c r="H109" s="23">
        <f t="shared" si="5"/>
        <v>0</v>
      </c>
      <c r="I109" s="185"/>
    </row>
    <row r="110" spans="1:12" ht="15" customHeight="1" x14ac:dyDescent="0.25">
      <c r="A110" s="206" t="s">
        <v>113</v>
      </c>
      <c r="B110" s="206"/>
      <c r="C110" s="206"/>
      <c r="D110" s="206"/>
      <c r="E110" s="206"/>
      <c r="F110" s="206"/>
      <c r="G110" s="206"/>
      <c r="H110" s="25">
        <f>H104+H105+H106+H107+H108+H109</f>
        <v>9.1809959204520002E-3</v>
      </c>
      <c r="I110" s="56">
        <f>IF(SUM(I104:I109)&lt;G113,SUM(I104:I109),"Excede Limite")</f>
        <v>33.47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5" t="s">
        <v>187</v>
      </c>
      <c r="B113" s="216"/>
      <c r="C113" s="216"/>
      <c r="D113" s="216"/>
      <c r="E113" s="217"/>
      <c r="F113" s="57">
        <f>I28</f>
        <v>0.2</v>
      </c>
      <c r="G113" s="58">
        <f>I115*F113</f>
        <v>729.11479952715638</v>
      </c>
      <c r="H113" s="59" t="s">
        <v>115</v>
      </c>
      <c r="I113" s="60">
        <f>I83</f>
        <v>243.10327272727272</v>
      </c>
    </row>
    <row r="114" spans="1:12" s="63" customFormat="1" ht="16.5" customHeight="1" x14ac:dyDescent="0.25">
      <c r="A114" s="212" t="s">
        <v>116</v>
      </c>
      <c r="B114" s="212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09">
        <f>I41</f>
        <v>1814.9454545454546</v>
      </c>
      <c r="B115" s="209"/>
      <c r="C115" s="64">
        <f>I52</f>
        <v>667.89992727272727</v>
      </c>
      <c r="D115" s="64">
        <f>I65</f>
        <v>372.98581047272728</v>
      </c>
      <c r="E115" s="64">
        <f>I72</f>
        <v>63.151027090909089</v>
      </c>
      <c r="F115" s="64">
        <f>I76</f>
        <v>137.2587782539637</v>
      </c>
      <c r="G115" s="64">
        <f>I86</f>
        <v>832.43627272727269</v>
      </c>
      <c r="H115" s="64">
        <f>A115+C115+D115+E115+F115+G115</f>
        <v>3888.6772703630545</v>
      </c>
      <c r="I115" s="64">
        <f>H115-I113</f>
        <v>3645.5739976357818</v>
      </c>
      <c r="J115" s="34"/>
    </row>
    <row r="116" spans="1:12" ht="4.5" customHeight="1" x14ac:dyDescent="0.25">
      <c r="A116" s="29"/>
      <c r="B116" s="213"/>
      <c r="C116" s="213"/>
      <c r="D116" s="213"/>
      <c r="E116" s="213"/>
      <c r="F116" s="213"/>
      <c r="G116" s="213"/>
      <c r="H116" s="213"/>
      <c r="I116" s="213"/>
    </row>
    <row r="117" spans="1:12" ht="33.75" customHeight="1" x14ac:dyDescent="0.25">
      <c r="A117" s="21" t="s">
        <v>47</v>
      </c>
      <c r="B117" s="210" t="s">
        <v>124</v>
      </c>
      <c r="C117" s="210"/>
      <c r="D117" s="210"/>
      <c r="E117" s="210"/>
      <c r="F117" s="210"/>
      <c r="G117" s="210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9" t="s">
        <v>125</v>
      </c>
      <c r="C118" s="189"/>
      <c r="D118" s="189"/>
      <c r="E118" s="189"/>
      <c r="F118" s="189"/>
      <c r="G118" s="189"/>
      <c r="H118" s="23">
        <f>I118/$I$128</f>
        <v>2.38645546781991E-3</v>
      </c>
      <c r="I118" s="185">
        <v>8.6999999999999993</v>
      </c>
    </row>
    <row r="119" spans="1:12" ht="15" customHeight="1" x14ac:dyDescent="0.25">
      <c r="A119" s="22">
        <v>2</v>
      </c>
      <c r="B119" s="189" t="s">
        <v>126</v>
      </c>
      <c r="C119" s="189"/>
      <c r="D119" s="189"/>
      <c r="E119" s="189"/>
      <c r="F119" s="189"/>
      <c r="G119" s="189"/>
      <c r="H119" s="23">
        <f>I119/$I$128</f>
        <v>6.8576306546549147E-4</v>
      </c>
      <c r="I119" s="185">
        <v>2.5</v>
      </c>
    </row>
    <row r="120" spans="1:12" ht="15" customHeight="1" x14ac:dyDescent="0.25">
      <c r="A120" s="206" t="s">
        <v>127</v>
      </c>
      <c r="B120" s="206"/>
      <c r="C120" s="206"/>
      <c r="D120" s="206"/>
      <c r="E120" s="206"/>
      <c r="F120" s="206"/>
      <c r="G120" s="206"/>
      <c r="H120" s="25">
        <f>H118+H119</f>
        <v>3.0722185332854013E-3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10" t="s">
        <v>128</v>
      </c>
      <c r="C122" s="210"/>
      <c r="D122" s="210"/>
      <c r="E122" s="210"/>
      <c r="F122" s="210"/>
      <c r="G122" s="210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9" t="s">
        <v>128</v>
      </c>
      <c r="C123" s="189"/>
      <c r="D123" s="189"/>
      <c r="E123" s="189"/>
      <c r="F123" s="189"/>
      <c r="G123" s="189"/>
      <c r="H123" s="23">
        <f>I123/I128</f>
        <v>7.4999986333377497E-2</v>
      </c>
      <c r="I123" s="185">
        <v>273.41800000000001</v>
      </c>
    </row>
    <row r="124" spans="1:12" ht="15" customHeight="1" x14ac:dyDescent="0.25">
      <c r="A124" s="206" t="s">
        <v>129</v>
      </c>
      <c r="B124" s="206"/>
      <c r="C124" s="206"/>
      <c r="D124" s="206"/>
      <c r="E124" s="206"/>
      <c r="F124" s="206"/>
      <c r="G124" s="206"/>
      <c r="H124" s="25">
        <f>H123</f>
        <v>7.4999986333377497E-2</v>
      </c>
      <c r="I124" s="26">
        <f>IF(SUM(I118:I119)+SUM(I123)&lt;G126,SUM(I123),"Excede Limite")</f>
        <v>273.41800000000001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1" t="s">
        <v>188</v>
      </c>
      <c r="B126" s="211"/>
      <c r="C126" s="211"/>
      <c r="D126" s="211"/>
      <c r="E126" s="211"/>
      <c r="F126" s="57">
        <v>0.18</v>
      </c>
      <c r="G126" s="58">
        <f>I128*F126</f>
        <v>656.20331957444068</v>
      </c>
      <c r="H126" s="59" t="s">
        <v>115</v>
      </c>
      <c r="I126" s="60">
        <f>I83</f>
        <v>243.10327272727272</v>
      </c>
      <c r="L126" s="7"/>
    </row>
    <row r="127" spans="1:12" s="63" customFormat="1" ht="16.5" customHeight="1" x14ac:dyDescent="0.25">
      <c r="A127" s="212" t="s">
        <v>116</v>
      </c>
      <c r="B127" s="212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09">
        <f>I41</f>
        <v>1814.9454545454546</v>
      </c>
      <c r="B128" s="209"/>
      <c r="C128" s="64">
        <f>I52</f>
        <v>667.89992727272727</v>
      </c>
      <c r="D128" s="64">
        <f>I65</f>
        <v>372.98581047272728</v>
      </c>
      <c r="E128" s="64">
        <f>I72</f>
        <v>63.151027090909089</v>
      </c>
      <c r="F128" s="64">
        <f>I76</f>
        <v>137.2587782539637</v>
      </c>
      <c r="G128" s="64">
        <f>I86</f>
        <v>832.43627272727269</v>
      </c>
      <c r="H128" s="64">
        <f>A128+C128+D128+E128+F128+G128</f>
        <v>3888.6772703630545</v>
      </c>
      <c r="I128" s="64">
        <f>H128-I126</f>
        <v>3645.5739976357818</v>
      </c>
      <c r="J128" s="34"/>
      <c r="L128" s="7"/>
    </row>
    <row r="129" spans="1:10" ht="4.5" customHeight="1" x14ac:dyDescent="0.25"/>
    <row r="130" spans="1:10" ht="12" customHeight="1" x14ac:dyDescent="0.25">
      <c r="A130" s="190" t="s">
        <v>130</v>
      </c>
      <c r="B130" s="190"/>
      <c r="C130" s="190"/>
      <c r="D130" s="190"/>
      <c r="E130" s="190"/>
      <c r="F130" s="190"/>
      <c r="G130" s="190"/>
      <c r="H130" s="49">
        <f>H110+H120+H124</f>
        <v>8.7253200787114904E-2</v>
      </c>
      <c r="I130" s="50">
        <f>I110+I120+I124</f>
        <v>318.08800000000002</v>
      </c>
    </row>
    <row r="131" spans="1:10" ht="4.5" customHeight="1" x14ac:dyDescent="0.25"/>
    <row r="132" spans="1:10" ht="11.25" customHeight="1" x14ac:dyDescent="0.25">
      <c r="A132" s="188" t="s">
        <v>131</v>
      </c>
      <c r="B132" s="188"/>
      <c r="C132" s="188"/>
      <c r="D132" s="188"/>
      <c r="E132" s="188"/>
      <c r="F132" s="188"/>
      <c r="G132" s="188"/>
      <c r="H132" s="188"/>
      <c r="I132" s="188"/>
    </row>
    <row r="133" spans="1:10" ht="33.75" customHeight="1" x14ac:dyDescent="0.25">
      <c r="A133" s="21" t="s">
        <v>34</v>
      </c>
      <c r="B133" s="210" t="s">
        <v>132</v>
      </c>
      <c r="C133" s="210"/>
      <c r="D133" s="210"/>
      <c r="E133" s="210"/>
      <c r="F133" s="210"/>
      <c r="G133" s="210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9" t="s">
        <v>133</v>
      </c>
      <c r="C134" s="189"/>
      <c r="D134" s="189"/>
      <c r="E134" s="189"/>
      <c r="F134" s="189"/>
      <c r="G134" s="189"/>
      <c r="H134" s="23">
        <f>I134/$I$100</f>
        <v>7.4527719173189478E-3</v>
      </c>
      <c r="I134" s="24">
        <f>($D$144/$E$146)*H144</f>
        <v>28.981424756078276</v>
      </c>
    </row>
    <row r="135" spans="1:10" ht="15" customHeight="1" x14ac:dyDescent="0.25">
      <c r="A135" s="22">
        <v>2</v>
      </c>
      <c r="B135" s="189" t="s">
        <v>134</v>
      </c>
      <c r="C135" s="189"/>
      <c r="D135" s="189"/>
      <c r="E135" s="189"/>
      <c r="F135" s="189"/>
      <c r="G135" s="189"/>
      <c r="H135" s="23">
        <f>I135/$I$100</f>
        <v>3.4397408849164368E-2</v>
      </c>
      <c r="I135" s="24">
        <f>($D$144/$E$146)*H145</f>
        <v>133.7604219511305</v>
      </c>
    </row>
    <row r="136" spans="1:10" ht="15" customHeight="1" x14ac:dyDescent="0.25">
      <c r="A136" s="22">
        <v>3</v>
      </c>
      <c r="B136" s="189" t="s">
        <v>14</v>
      </c>
      <c r="C136" s="189"/>
      <c r="D136" s="189"/>
      <c r="E136" s="189"/>
      <c r="F136" s="189"/>
      <c r="G136" s="189"/>
      <c r="H136" s="23">
        <f>I136/$I$100</f>
        <v>2.2931605899442913E-2</v>
      </c>
      <c r="I136" s="24">
        <f>($D$144/$E$146)*H146</f>
        <v>89.173614634087002</v>
      </c>
    </row>
    <row r="137" spans="1:10" ht="15" customHeight="1" x14ac:dyDescent="0.25">
      <c r="A137" s="22">
        <v>4</v>
      </c>
      <c r="B137" s="189" t="s">
        <v>135</v>
      </c>
      <c r="C137" s="189"/>
      <c r="D137" s="189"/>
      <c r="E137" s="189"/>
      <c r="F137" s="189"/>
      <c r="G137" s="189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9" t="s">
        <v>136</v>
      </c>
      <c r="C138" s="189"/>
      <c r="D138" s="189"/>
      <c r="E138" s="189"/>
      <c r="F138" s="189"/>
      <c r="G138" s="189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6" t="s">
        <v>137</v>
      </c>
      <c r="B139" s="206"/>
      <c r="C139" s="206"/>
      <c r="D139" s="206"/>
      <c r="E139" s="206"/>
      <c r="F139" s="206"/>
      <c r="G139" s="206"/>
      <c r="H139" s="25">
        <f>H134+H135+H136+H137+H138</f>
        <v>6.4781786665926225E-2</v>
      </c>
      <c r="I139" s="26">
        <f>SUM(I134:I138)</f>
        <v>251.91546134129578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08" t="s">
        <v>141</v>
      </c>
      <c r="C141" s="208"/>
      <c r="D141" s="208"/>
      <c r="E141" s="208"/>
      <c r="F141" s="208"/>
      <c r="G141" s="208"/>
      <c r="H141" s="208"/>
      <c r="I141" s="208"/>
    </row>
    <row r="142" spans="1:10" ht="13.5" customHeight="1" x14ac:dyDescent="0.25">
      <c r="A142" s="191" t="s">
        <v>142</v>
      </c>
      <c r="B142" s="191"/>
      <c r="C142" s="191"/>
      <c r="D142" s="191"/>
      <c r="E142" s="191"/>
      <c r="F142" s="191"/>
      <c r="G142" s="191"/>
      <c r="H142" s="191"/>
      <c r="I142" s="191"/>
    </row>
    <row r="143" spans="1:10" s="95" customFormat="1" ht="24.95" customHeight="1" x14ac:dyDescent="0.25">
      <c r="A143" s="200" t="s">
        <v>143</v>
      </c>
      <c r="B143" s="200"/>
      <c r="C143" s="92" t="s">
        <v>144</v>
      </c>
      <c r="D143" s="201" t="s">
        <v>145</v>
      </c>
      <c r="E143" s="202"/>
      <c r="F143" s="92" t="s">
        <v>146</v>
      </c>
      <c r="G143" s="92" t="s">
        <v>147</v>
      </c>
      <c r="H143" s="203" t="s">
        <v>250</v>
      </c>
      <c r="I143" s="203"/>
      <c r="J143" s="93"/>
    </row>
    <row r="144" spans="1:10" ht="13.5" customHeight="1" x14ac:dyDescent="0.25">
      <c r="A144" s="204">
        <f>I100</f>
        <v>3888.677270363055</v>
      </c>
      <c r="B144" s="204"/>
      <c r="C144" s="24">
        <f>I130</f>
        <v>318.08800000000002</v>
      </c>
      <c r="D144" s="205">
        <f>A144+C144</f>
        <v>4206.7652703630547</v>
      </c>
      <c r="E144" s="205"/>
      <c r="F144" s="17" t="str">
        <f>B134</f>
        <v>PIS</v>
      </c>
      <c r="G144" s="45">
        <v>1.6500000000000001E-2</v>
      </c>
      <c r="H144" s="194">
        <v>6.4999999999999997E-3</v>
      </c>
      <c r="I144" s="194"/>
      <c r="J144" s="34"/>
    </row>
    <row r="145" spans="1:10" ht="13.5" customHeight="1" x14ac:dyDescent="0.25">
      <c r="A145" s="197" t="s">
        <v>148</v>
      </c>
      <c r="B145" s="197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194">
        <v>0.03</v>
      </c>
      <c r="I145" s="194"/>
    </row>
    <row r="146" spans="1:10" ht="13.5" customHeight="1" x14ac:dyDescent="0.25">
      <c r="A146" s="243" t="s">
        <v>149</v>
      </c>
      <c r="B146" s="243"/>
      <c r="C146" s="180">
        <v>1</v>
      </c>
      <c r="D146" s="181">
        <f>H149</f>
        <v>5.6499999999999995E-2</v>
      </c>
      <c r="E146" s="182">
        <f>C146-D146</f>
        <v>0.94350000000000001</v>
      </c>
      <c r="F146" s="17" t="str">
        <f>B136</f>
        <v>ISS</v>
      </c>
      <c r="G146" s="45">
        <f>I11</f>
        <v>0.02</v>
      </c>
      <c r="H146" s="194">
        <f>I11</f>
        <v>0.02</v>
      </c>
      <c r="I146" s="194"/>
    </row>
    <row r="147" spans="1:10" ht="13.5" customHeight="1" x14ac:dyDescent="0.25">
      <c r="A147" s="199" t="s">
        <v>150</v>
      </c>
      <c r="B147" s="199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194">
        <v>0</v>
      </c>
      <c r="I147" s="194"/>
    </row>
    <row r="148" spans="1:10" ht="13.5" customHeight="1" x14ac:dyDescent="0.25">
      <c r="A148" s="193" t="s">
        <v>152</v>
      </c>
      <c r="B148" s="193" t="s">
        <v>153</v>
      </c>
      <c r="C148" s="193"/>
      <c r="D148" s="193"/>
      <c r="E148" s="193"/>
      <c r="F148" s="103" t="s">
        <v>252</v>
      </c>
      <c r="G148" s="45">
        <v>0</v>
      </c>
      <c r="H148" s="194">
        <v>0</v>
      </c>
      <c r="I148" s="194"/>
    </row>
    <row r="149" spans="1:10" ht="18" customHeight="1" x14ac:dyDescent="0.25">
      <c r="A149" s="193"/>
      <c r="B149" s="193"/>
      <c r="C149" s="193"/>
      <c r="D149" s="193"/>
      <c r="E149" s="193"/>
      <c r="F149" s="5" t="s">
        <v>155</v>
      </c>
      <c r="G149" s="72">
        <f>SUM(G144:G148)</f>
        <v>0.1125</v>
      </c>
      <c r="H149" s="195">
        <f>SUM(H144:I148)</f>
        <v>5.6499999999999995E-2</v>
      </c>
      <c r="I149" s="195"/>
    </row>
    <row r="150" spans="1:10" s="95" customFormat="1" ht="24.95" customHeight="1" x14ac:dyDescent="0.25">
      <c r="A150" s="231" t="s">
        <v>251</v>
      </c>
      <c r="B150" s="232"/>
      <c r="C150" s="232"/>
      <c r="D150" s="232"/>
      <c r="E150" s="232"/>
      <c r="F150" s="232"/>
      <c r="G150" s="232"/>
      <c r="H150" s="232"/>
      <c r="I150" s="232"/>
      <c r="J150" s="93"/>
    </row>
    <row r="151" spans="1:10" ht="4.5" customHeight="1" x14ac:dyDescent="0.25">
      <c r="A151" s="73"/>
      <c r="B151" s="196"/>
      <c r="C151" s="196"/>
      <c r="D151" s="196"/>
      <c r="E151" s="196"/>
      <c r="F151" s="196"/>
      <c r="G151" s="196"/>
      <c r="H151" s="196"/>
      <c r="I151" s="196"/>
    </row>
    <row r="152" spans="1:10" ht="12" customHeight="1" x14ac:dyDescent="0.25">
      <c r="A152" s="190" t="s">
        <v>158</v>
      </c>
      <c r="B152" s="190"/>
      <c r="C152" s="190"/>
      <c r="D152" s="190"/>
      <c r="E152" s="190"/>
      <c r="F152" s="190"/>
      <c r="G152" s="190"/>
      <c r="H152" s="49">
        <f>H139</f>
        <v>6.4781786665926225E-2</v>
      </c>
      <c r="I152" s="50">
        <f>I139</f>
        <v>251.91546134129578</v>
      </c>
    </row>
    <row r="153" spans="1:10" ht="4.5" customHeight="1" x14ac:dyDescent="0.25"/>
    <row r="154" spans="1:10" ht="11.25" customHeight="1" x14ac:dyDescent="0.25">
      <c r="A154" s="191" t="s">
        <v>159</v>
      </c>
      <c r="B154" s="191"/>
      <c r="C154" s="191"/>
      <c r="D154" s="191"/>
      <c r="E154" s="191"/>
      <c r="F154" s="191"/>
      <c r="G154" s="191"/>
      <c r="H154" s="191"/>
      <c r="I154" s="191"/>
    </row>
    <row r="155" spans="1:10" ht="11.25" customHeight="1" x14ac:dyDescent="0.25">
      <c r="A155" s="188" t="s">
        <v>33</v>
      </c>
      <c r="B155" s="188"/>
      <c r="C155" s="188"/>
      <c r="D155" s="188"/>
      <c r="E155" s="188"/>
      <c r="F155" s="188"/>
      <c r="G155" s="188"/>
      <c r="H155" s="188"/>
      <c r="I155" s="188"/>
    </row>
    <row r="156" spans="1:10" ht="15" customHeight="1" x14ac:dyDescent="0.25">
      <c r="A156" s="22">
        <v>1</v>
      </c>
      <c r="B156" s="189" t="s">
        <v>160</v>
      </c>
      <c r="C156" s="189"/>
      <c r="D156" s="189"/>
      <c r="E156" s="189"/>
      <c r="F156" s="189"/>
      <c r="G156" s="189"/>
      <c r="H156" s="23">
        <f>I156/$G$173</f>
        <v>0.40705885075823395</v>
      </c>
      <c r="I156" s="74">
        <f>I41</f>
        <v>1814.9454545454546</v>
      </c>
    </row>
    <row r="157" spans="1:10" ht="15" customHeight="1" x14ac:dyDescent="0.25">
      <c r="A157" s="22">
        <v>2</v>
      </c>
      <c r="B157" s="189" t="s">
        <v>161</v>
      </c>
      <c r="C157" s="189"/>
      <c r="D157" s="189"/>
      <c r="E157" s="189"/>
      <c r="F157" s="189"/>
      <c r="G157" s="189"/>
      <c r="H157" s="23">
        <f>I157/$G$173</f>
        <v>0.2783997370037834</v>
      </c>
      <c r="I157" s="74">
        <f>I52+I65+I72+I76</f>
        <v>1241.2955430903276</v>
      </c>
    </row>
    <row r="158" spans="1:10" ht="15" customHeight="1" x14ac:dyDescent="0.25">
      <c r="A158" s="22">
        <v>3</v>
      </c>
      <c r="B158" s="189" t="s">
        <v>162</v>
      </c>
      <c r="C158" s="189"/>
      <c r="D158" s="189"/>
      <c r="E158" s="189"/>
      <c r="F158" s="189"/>
      <c r="G158" s="189"/>
      <c r="H158" s="23">
        <f>I158/$G$173</f>
        <v>0.18670013010980274</v>
      </c>
      <c r="I158" s="74">
        <f>I86</f>
        <v>832.43627272727269</v>
      </c>
    </row>
    <row r="159" spans="1:10" s="28" customFormat="1" ht="15" customHeight="1" x14ac:dyDescent="0.25">
      <c r="A159" s="190" t="s">
        <v>163</v>
      </c>
      <c r="B159" s="190"/>
      <c r="C159" s="190"/>
      <c r="D159" s="190"/>
      <c r="E159" s="190"/>
      <c r="F159" s="190"/>
      <c r="G159" s="190"/>
      <c r="H159" s="49">
        <f>H156+H157+H158</f>
        <v>0.8721587178718202</v>
      </c>
      <c r="I159" s="50">
        <f>SUM(I156:I158)</f>
        <v>3888.677270363055</v>
      </c>
      <c r="J159" s="35"/>
    </row>
    <row r="160" spans="1:10" ht="4.5" customHeight="1" x14ac:dyDescent="0.25"/>
    <row r="161" spans="1:11" ht="11.25" customHeight="1" x14ac:dyDescent="0.25">
      <c r="A161" s="188" t="s">
        <v>107</v>
      </c>
      <c r="B161" s="188"/>
      <c r="C161" s="188"/>
      <c r="D161" s="188"/>
      <c r="E161" s="188"/>
      <c r="F161" s="188"/>
      <c r="G161" s="188"/>
      <c r="H161" s="188"/>
      <c r="I161" s="188"/>
    </row>
    <row r="162" spans="1:11" ht="15" customHeight="1" x14ac:dyDescent="0.25">
      <c r="A162" s="22">
        <v>1</v>
      </c>
      <c r="B162" s="189" t="s">
        <v>164</v>
      </c>
      <c r="C162" s="189"/>
      <c r="D162" s="189"/>
      <c r="E162" s="189"/>
      <c r="F162" s="189"/>
      <c r="G162" s="189"/>
      <c r="H162" s="23">
        <f>I162/$G$173</f>
        <v>7.5067047887068476E-3</v>
      </c>
      <c r="I162" s="24">
        <f>I110</f>
        <v>33.47</v>
      </c>
    </row>
    <row r="163" spans="1:11" ht="15" customHeight="1" x14ac:dyDescent="0.25">
      <c r="A163" s="22">
        <v>2</v>
      </c>
      <c r="B163" s="189" t="s">
        <v>165</v>
      </c>
      <c r="C163" s="189"/>
      <c r="D163" s="189"/>
      <c r="E163" s="189"/>
      <c r="F163" s="189"/>
      <c r="G163" s="189"/>
      <c r="H163" s="23">
        <f>I163/$G$173</f>
        <v>2.5119537984319299E-3</v>
      </c>
      <c r="I163" s="24">
        <f>I120</f>
        <v>11.2</v>
      </c>
    </row>
    <row r="164" spans="1:11" ht="15" customHeight="1" x14ac:dyDescent="0.25">
      <c r="A164" s="22">
        <v>3</v>
      </c>
      <c r="B164" s="189" t="s">
        <v>166</v>
      </c>
      <c r="C164" s="189"/>
      <c r="D164" s="189"/>
      <c r="E164" s="189"/>
      <c r="F164" s="189"/>
      <c r="G164" s="189"/>
      <c r="H164" s="23">
        <f>I164/$G$173</f>
        <v>6.1322623541041205E-2</v>
      </c>
      <c r="I164" s="24">
        <f>I124</f>
        <v>273.41800000000001</v>
      </c>
    </row>
    <row r="165" spans="1:11" ht="15" customHeight="1" x14ac:dyDescent="0.25">
      <c r="A165" s="190" t="s">
        <v>167</v>
      </c>
      <c r="B165" s="190"/>
      <c r="C165" s="190"/>
      <c r="D165" s="190"/>
      <c r="E165" s="190"/>
      <c r="F165" s="190"/>
      <c r="G165" s="190"/>
      <c r="H165" s="49">
        <f>H162+H163+H164</f>
        <v>7.1341282128179986E-2</v>
      </c>
      <c r="I165" s="50">
        <f>I162+I163+I164</f>
        <v>318.08800000000002</v>
      </c>
    </row>
    <row r="166" spans="1:11" ht="4.5" customHeight="1" x14ac:dyDescent="0.25"/>
    <row r="167" spans="1:11" ht="11.25" customHeight="1" x14ac:dyDescent="0.25">
      <c r="A167" s="188" t="s">
        <v>131</v>
      </c>
      <c r="B167" s="188"/>
      <c r="C167" s="188"/>
      <c r="D167" s="188"/>
      <c r="E167" s="188"/>
      <c r="F167" s="188"/>
      <c r="G167" s="188"/>
      <c r="H167" s="188"/>
      <c r="I167" s="188"/>
    </row>
    <row r="168" spans="1:11" ht="15" customHeight="1" x14ac:dyDescent="0.25">
      <c r="A168" s="22">
        <v>1</v>
      </c>
      <c r="B168" s="189" t="s">
        <v>168</v>
      </c>
      <c r="C168" s="189"/>
      <c r="D168" s="189"/>
      <c r="E168" s="189"/>
      <c r="F168" s="189"/>
      <c r="G168" s="189"/>
      <c r="H168" s="23">
        <f>I168/$G$173</f>
        <v>5.6499999999999995E-2</v>
      </c>
      <c r="I168" s="24">
        <f>I139</f>
        <v>251.91546134129578</v>
      </c>
    </row>
    <row r="169" spans="1:11" ht="15" customHeight="1" x14ac:dyDescent="0.25">
      <c r="A169" s="190" t="s">
        <v>169</v>
      </c>
      <c r="B169" s="190"/>
      <c r="C169" s="190"/>
      <c r="D169" s="190"/>
      <c r="E169" s="190"/>
      <c r="F169" s="190"/>
      <c r="G169" s="190"/>
      <c r="H169" s="49">
        <f>H168</f>
        <v>5.6499999999999995E-2</v>
      </c>
      <c r="I169" s="50">
        <f>I139</f>
        <v>251.91546134129578</v>
      </c>
      <c r="K169" s="43"/>
    </row>
    <row r="170" spans="1:11" ht="4.5" customHeight="1" x14ac:dyDescent="0.25"/>
    <row r="171" spans="1:11" ht="11.25" customHeight="1" x14ac:dyDescent="0.25">
      <c r="A171" s="191" t="s">
        <v>159</v>
      </c>
      <c r="B171" s="191"/>
      <c r="C171" s="191"/>
      <c r="D171" s="191"/>
      <c r="E171" s="191"/>
      <c r="F171" s="191"/>
      <c r="G171" s="191"/>
      <c r="H171" s="191"/>
      <c r="I171" s="191"/>
    </row>
    <row r="172" spans="1:11" ht="45" customHeight="1" x14ac:dyDescent="0.25">
      <c r="A172" s="192" t="s">
        <v>170</v>
      </c>
      <c r="B172" s="192"/>
      <c r="C172" s="192"/>
      <c r="D172" s="192"/>
      <c r="E172" s="192"/>
      <c r="F172" s="192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186" t="str">
        <f>D5</f>
        <v>Recepcionista (4221)</v>
      </c>
      <c r="B173" s="186"/>
      <c r="C173" s="186"/>
      <c r="D173" s="186"/>
      <c r="E173" s="186"/>
      <c r="F173" s="186"/>
      <c r="G173" s="183">
        <f>I159+I165+I169</f>
        <v>4458.6807317043504</v>
      </c>
      <c r="H173" s="184">
        <f>IF(D6="12x36",2,1)</f>
        <v>1</v>
      </c>
      <c r="I173" s="183">
        <f>G173*H173</f>
        <v>4458.6807317043504</v>
      </c>
    </row>
    <row r="174" spans="1:11" x14ac:dyDescent="0.25">
      <c r="A174" s="186"/>
      <c r="B174" s="186"/>
      <c r="C174" s="186"/>
      <c r="D174" s="186"/>
      <c r="E174" s="186"/>
      <c r="F174" s="186"/>
      <c r="G174" s="184"/>
      <c r="H174" s="184"/>
      <c r="I174" s="183"/>
    </row>
    <row r="175" spans="1:11" s="28" customFormat="1" ht="12" customHeight="1" x14ac:dyDescent="0.25">
      <c r="A175" s="187" t="s">
        <v>174</v>
      </c>
      <c r="B175" s="187"/>
      <c r="C175" s="187"/>
      <c r="D175" s="187"/>
      <c r="E175" s="187"/>
      <c r="F175" s="187"/>
      <c r="G175" s="187"/>
      <c r="H175" s="187"/>
      <c r="I175" s="77">
        <f>I173</f>
        <v>4458.6807317043504</v>
      </c>
      <c r="J175" s="35"/>
    </row>
  </sheetData>
  <mergeCells count="174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6"/>
    <mergeCell ref="A27:F27"/>
    <mergeCell ref="A28:F28"/>
    <mergeCell ref="A30:I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B40:G40"/>
    <mergeCell ref="A41:G41"/>
    <mergeCell ref="B43:G43"/>
    <mergeCell ref="B31:G31"/>
    <mergeCell ref="B32:G32"/>
    <mergeCell ref="B33:G33"/>
    <mergeCell ref="B34:G34"/>
    <mergeCell ref="B35:G35"/>
    <mergeCell ref="B36:G36"/>
    <mergeCell ref="B50:G50"/>
    <mergeCell ref="B51:G51"/>
    <mergeCell ref="A52:G52"/>
    <mergeCell ref="A53:I53"/>
    <mergeCell ref="A54:I54"/>
    <mergeCell ref="B55:G55"/>
    <mergeCell ref="B44:G44"/>
    <mergeCell ref="B45:G45"/>
    <mergeCell ref="B46:G46"/>
    <mergeCell ref="B47:G47"/>
    <mergeCell ref="B48:G48"/>
    <mergeCell ref="B49:G49"/>
    <mergeCell ref="B63:G63"/>
    <mergeCell ref="B64:G64"/>
    <mergeCell ref="A65:G65"/>
    <mergeCell ref="B66:I66"/>
    <mergeCell ref="B67:I67"/>
    <mergeCell ref="B68:G68"/>
    <mergeCell ref="B56:G56"/>
    <mergeCell ref="B58:G58"/>
    <mergeCell ref="B59:G59"/>
    <mergeCell ref="B60:G60"/>
    <mergeCell ref="B61:G61"/>
    <mergeCell ref="B62:G62"/>
    <mergeCell ref="B57:G57"/>
    <mergeCell ref="A76:G76"/>
    <mergeCell ref="A78:G78"/>
    <mergeCell ref="B80:G80"/>
    <mergeCell ref="B81:G81"/>
    <mergeCell ref="B82:G82"/>
    <mergeCell ref="B83:G83"/>
    <mergeCell ref="B69:G69"/>
    <mergeCell ref="B70:G70"/>
    <mergeCell ref="B71:G71"/>
    <mergeCell ref="A72:G72"/>
    <mergeCell ref="B74:G74"/>
    <mergeCell ref="B75:G75"/>
    <mergeCell ref="A90:B90"/>
    <mergeCell ref="A92:I92"/>
    <mergeCell ref="A93:B93"/>
    <mergeCell ref="A94:B94"/>
    <mergeCell ref="A96:I96"/>
    <mergeCell ref="A97:B97"/>
    <mergeCell ref="B84:G84"/>
    <mergeCell ref="B85:G85"/>
    <mergeCell ref="A86:G86"/>
    <mergeCell ref="B87:G87"/>
    <mergeCell ref="A88:I88"/>
    <mergeCell ref="A89:B89"/>
    <mergeCell ref="B106:G106"/>
    <mergeCell ref="B107:G107"/>
    <mergeCell ref="B108:G108"/>
    <mergeCell ref="B109:G109"/>
    <mergeCell ref="A110:G110"/>
    <mergeCell ref="B111:I111"/>
    <mergeCell ref="A98:B98"/>
    <mergeCell ref="A100:G100"/>
    <mergeCell ref="A102:I102"/>
    <mergeCell ref="B103:G103"/>
    <mergeCell ref="B104:G104"/>
    <mergeCell ref="B105:G105"/>
    <mergeCell ref="B119:G119"/>
    <mergeCell ref="A120:G120"/>
    <mergeCell ref="B122:G122"/>
    <mergeCell ref="B123:G123"/>
    <mergeCell ref="A124:G124"/>
    <mergeCell ref="A126:E126"/>
    <mergeCell ref="A113:E113"/>
    <mergeCell ref="A114:B114"/>
    <mergeCell ref="A115:B115"/>
    <mergeCell ref="B116:I116"/>
    <mergeCell ref="B117:G117"/>
    <mergeCell ref="B118:G118"/>
    <mergeCell ref="B135:G135"/>
    <mergeCell ref="B136:G136"/>
    <mergeCell ref="B137:G137"/>
    <mergeCell ref="B138:G138"/>
    <mergeCell ref="A139:G139"/>
    <mergeCell ref="B140:I140"/>
    <mergeCell ref="A127:B127"/>
    <mergeCell ref="A128:B128"/>
    <mergeCell ref="A130:G130"/>
    <mergeCell ref="A132:I132"/>
    <mergeCell ref="B133:G133"/>
    <mergeCell ref="B134:G134"/>
    <mergeCell ref="A145:B145"/>
    <mergeCell ref="H145:I145"/>
    <mergeCell ref="A146:B146"/>
    <mergeCell ref="H146:I146"/>
    <mergeCell ref="A147:B147"/>
    <mergeCell ref="H147:I147"/>
    <mergeCell ref="B141:I141"/>
    <mergeCell ref="A142:I142"/>
    <mergeCell ref="A143:B143"/>
    <mergeCell ref="D143:E143"/>
    <mergeCell ref="H143:I143"/>
    <mergeCell ref="A144:B144"/>
    <mergeCell ref="D144:E144"/>
    <mergeCell ref="H144:I144"/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  <mergeCell ref="A150:I150"/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0B67A-C879-42B1-87A6-DD575F9E26A8}">
  <dimension ref="A1:S172"/>
  <sheetViews>
    <sheetView view="pageBreakPreview" zoomScale="130" zoomScaleNormal="130" zoomScaleSheetLayoutView="130" workbookViewId="0">
      <selection activeCell="F3" sqref="F3"/>
    </sheetView>
  </sheetViews>
  <sheetFormatPr defaultColWidth="9.140625" defaultRowHeight="11.25" x14ac:dyDescent="0.25"/>
  <cols>
    <col min="1" max="1" width="2.85546875" style="95" customWidth="1"/>
    <col min="2" max="2" width="14.28515625" style="95" customWidth="1"/>
    <col min="3" max="3" width="14.42578125" style="95" customWidth="1"/>
    <col min="4" max="4" width="11.28515625" style="95" customWidth="1"/>
    <col min="5" max="5" width="12.140625" style="95" customWidth="1"/>
    <col min="6" max="7" width="11.28515625" style="95" customWidth="1"/>
    <col min="8" max="8" width="9.28515625" style="95" customWidth="1"/>
    <col min="9" max="9" width="11.7109375" style="95" customWidth="1"/>
    <col min="10" max="10" width="11.140625" style="93" customWidth="1"/>
    <col min="11" max="11" width="10" style="95" customWidth="1"/>
    <col min="12" max="12" width="9.140625" style="95"/>
    <col min="13" max="15" width="22.28515625" style="95" customWidth="1"/>
    <col min="16" max="16384" width="9.140625" style="95"/>
  </cols>
  <sheetData>
    <row r="1" spans="1:19" ht="27.75" customHeight="1" x14ac:dyDescent="0.25">
      <c r="A1" s="201" t="s">
        <v>202</v>
      </c>
      <c r="B1" s="201"/>
      <c r="C1" s="201"/>
      <c r="D1" s="201"/>
      <c r="E1" s="201"/>
      <c r="F1" s="201"/>
      <c r="G1" s="201"/>
      <c r="H1" s="201"/>
      <c r="I1" s="201"/>
      <c r="K1" s="94"/>
      <c r="M1" s="43"/>
    </row>
    <row r="2" spans="1:19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9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9" ht="5.0999999999999996" customHeight="1" x14ac:dyDescent="0.25"/>
    <row r="5" spans="1:19" ht="18.75" customHeight="1" x14ac:dyDescent="0.25">
      <c r="A5" s="251" t="s">
        <v>4</v>
      </c>
      <c r="B5" s="252"/>
      <c r="C5" s="253"/>
      <c r="D5" s="237" t="s">
        <v>190</v>
      </c>
      <c r="E5" s="237"/>
      <c r="F5" s="237"/>
      <c r="G5" s="322" t="str">
        <f>IF(D6="12x36","Regime de trabalho:","Quantidade de HORAS/MÊS")</f>
        <v>Regime de trabalho:</v>
      </c>
      <c r="H5" s="323"/>
      <c r="I5" s="326" t="str">
        <f>IF(D6="12x36",D6,5*D6)</f>
        <v>12x36</v>
      </c>
    </row>
    <row r="6" spans="1:19" ht="18.75" customHeight="1" x14ac:dyDescent="0.25">
      <c r="A6" s="313" t="str">
        <f>IF(D6="12x36","Regime de trabalho:","Regime de trabalho (horas semanais):")</f>
        <v>Regime de trabalho:</v>
      </c>
      <c r="B6" s="314"/>
      <c r="C6" s="315"/>
      <c r="D6" s="313" t="s">
        <v>201</v>
      </c>
      <c r="E6" s="314"/>
      <c r="F6" s="315"/>
      <c r="G6" s="324"/>
      <c r="H6" s="325"/>
      <c r="I6" s="327"/>
    </row>
    <row r="7" spans="1:19" ht="22.5" customHeight="1" x14ac:dyDescent="0.25">
      <c r="A7" s="313" t="s">
        <v>6</v>
      </c>
      <c r="B7" s="314"/>
      <c r="C7" s="315"/>
      <c r="D7" s="189" t="s">
        <v>194</v>
      </c>
      <c r="E7" s="189"/>
      <c r="F7" s="189"/>
      <c r="G7" s="316" t="s">
        <v>7</v>
      </c>
      <c r="H7" s="317"/>
      <c r="I7" s="320">
        <v>0.2</v>
      </c>
    </row>
    <row r="8" spans="1:19" ht="22.5" customHeight="1" x14ac:dyDescent="0.25">
      <c r="A8" s="313" t="s">
        <v>9</v>
      </c>
      <c r="B8" s="314"/>
      <c r="C8" s="315"/>
      <c r="D8" s="189" t="s">
        <v>195</v>
      </c>
      <c r="E8" s="189"/>
      <c r="F8" s="189"/>
      <c r="G8" s="318"/>
      <c r="H8" s="319"/>
      <c r="I8" s="321"/>
    </row>
    <row r="9" spans="1:19" ht="18.75" customHeight="1" x14ac:dyDescent="0.25">
      <c r="A9" s="308" t="s">
        <v>10</v>
      </c>
      <c r="B9" s="308"/>
      <c r="C9" s="308"/>
      <c r="D9" s="309" t="s">
        <v>181</v>
      </c>
      <c r="E9" s="310"/>
      <c r="F9" s="311"/>
      <c r="G9" s="312" t="s">
        <v>11</v>
      </c>
      <c r="H9" s="312"/>
      <c r="I9" s="97" t="s">
        <v>8</v>
      </c>
    </row>
    <row r="10" spans="1:19" ht="32.25" customHeight="1" x14ac:dyDescent="0.25">
      <c r="A10" s="305" t="s">
        <v>12</v>
      </c>
      <c r="B10" s="306"/>
      <c r="C10" s="306"/>
      <c r="D10" s="306"/>
      <c r="E10" s="306"/>
      <c r="F10" s="306"/>
      <c r="G10" s="98" t="s">
        <v>13</v>
      </c>
      <c r="H10" s="99">
        <v>220</v>
      </c>
      <c r="I10" s="100">
        <v>1996.44</v>
      </c>
    </row>
    <row r="11" spans="1:19" ht="15" customHeight="1" x14ac:dyDescent="0.25">
      <c r="A11" s="298" t="s">
        <v>14</v>
      </c>
      <c r="B11" s="299"/>
      <c r="C11" s="299"/>
      <c r="D11" s="299"/>
      <c r="E11" s="299"/>
      <c r="F11" s="299"/>
      <c r="G11" s="99"/>
      <c r="H11" s="99" t="s">
        <v>15</v>
      </c>
      <c r="I11" s="101">
        <v>0.02</v>
      </c>
    </row>
    <row r="12" spans="1:19" ht="15.75" customHeight="1" x14ac:dyDescent="0.25">
      <c r="A12" s="298" t="s">
        <v>203</v>
      </c>
      <c r="B12" s="299"/>
      <c r="C12" s="299"/>
      <c r="D12" s="299"/>
      <c r="E12" s="299"/>
      <c r="F12" s="300"/>
      <c r="G12" s="99"/>
      <c r="H12" s="99"/>
      <c r="I12" s="102">
        <v>15</v>
      </c>
    </row>
    <row r="13" spans="1:19" ht="15" customHeight="1" x14ac:dyDescent="0.25">
      <c r="A13" s="301" t="s">
        <v>16</v>
      </c>
      <c r="B13" s="302"/>
      <c r="C13" s="302"/>
      <c r="D13" s="302"/>
      <c r="E13" s="302"/>
      <c r="F13" s="302"/>
      <c r="G13" s="307" t="s">
        <v>17</v>
      </c>
      <c r="H13" s="99" t="s">
        <v>18</v>
      </c>
      <c r="I13" s="100">
        <v>8</v>
      </c>
    </row>
    <row r="14" spans="1:19" x14ac:dyDescent="0.25">
      <c r="A14" s="303"/>
      <c r="B14" s="304"/>
      <c r="C14" s="304"/>
      <c r="D14" s="304"/>
      <c r="E14" s="304"/>
      <c r="F14" s="304"/>
      <c r="G14" s="307"/>
      <c r="H14" s="99" t="s">
        <v>19</v>
      </c>
      <c r="I14" s="102">
        <f>I12</f>
        <v>15</v>
      </c>
    </row>
    <row r="15" spans="1:19" x14ac:dyDescent="0.25">
      <c r="A15" s="305"/>
      <c r="B15" s="306"/>
      <c r="C15" s="306"/>
      <c r="D15" s="306"/>
      <c r="E15" s="306"/>
      <c r="F15" s="306"/>
      <c r="G15" s="307"/>
      <c r="H15" s="99" t="s">
        <v>20</v>
      </c>
      <c r="I15" s="97">
        <v>0.06</v>
      </c>
    </row>
    <row r="16" spans="1:19" s="93" customFormat="1" ht="11.25" customHeight="1" x14ac:dyDescent="0.25">
      <c r="A16" s="228" t="s">
        <v>198</v>
      </c>
      <c r="B16" s="228"/>
      <c r="C16" s="228"/>
      <c r="D16" s="228"/>
      <c r="E16" s="228"/>
      <c r="F16" s="228"/>
      <c r="G16" s="307" t="s">
        <v>17</v>
      </c>
      <c r="H16" s="99" t="s">
        <v>18</v>
      </c>
      <c r="I16" s="100">
        <v>27.15</v>
      </c>
      <c r="K16" s="95"/>
      <c r="L16" s="95"/>
      <c r="M16" s="95"/>
      <c r="N16" s="95"/>
      <c r="O16" s="95"/>
      <c r="P16" s="95"/>
      <c r="Q16" s="95"/>
      <c r="R16" s="95"/>
      <c r="S16" s="95"/>
    </row>
    <row r="17" spans="1:19" s="93" customFormat="1" ht="11.25" customHeight="1" x14ac:dyDescent="0.25">
      <c r="A17" s="228"/>
      <c r="B17" s="228"/>
      <c r="C17" s="228"/>
      <c r="D17" s="228"/>
      <c r="E17" s="228"/>
      <c r="F17" s="228"/>
      <c r="G17" s="307"/>
      <c r="H17" s="99" t="s">
        <v>19</v>
      </c>
      <c r="I17" s="102">
        <f>I12</f>
        <v>15</v>
      </c>
      <c r="K17" s="95"/>
      <c r="L17" s="95"/>
      <c r="M17" s="95"/>
      <c r="N17" s="95"/>
      <c r="O17" s="95"/>
      <c r="P17" s="95"/>
      <c r="Q17" s="95"/>
      <c r="R17" s="95"/>
      <c r="S17" s="95"/>
    </row>
    <row r="18" spans="1:19" s="93" customFormat="1" x14ac:dyDescent="0.25">
      <c r="A18" s="228"/>
      <c r="B18" s="228"/>
      <c r="C18" s="228"/>
      <c r="D18" s="228"/>
      <c r="E18" s="228"/>
      <c r="F18" s="228"/>
      <c r="G18" s="307"/>
      <c r="H18" s="99" t="s">
        <v>20</v>
      </c>
      <c r="I18" s="97">
        <v>0.19</v>
      </c>
      <c r="K18" s="95"/>
      <c r="L18" s="95"/>
      <c r="M18" s="95"/>
      <c r="N18" s="95"/>
      <c r="O18" s="95"/>
      <c r="P18" s="95"/>
      <c r="Q18" s="95"/>
      <c r="R18" s="95"/>
      <c r="S18" s="95"/>
    </row>
    <row r="19" spans="1:19" s="93" customFormat="1" ht="11.25" customHeight="1" x14ac:dyDescent="0.25">
      <c r="A19" s="228" t="s">
        <v>199</v>
      </c>
      <c r="B19" s="228"/>
      <c r="C19" s="228"/>
      <c r="D19" s="228"/>
      <c r="E19" s="228"/>
      <c r="F19" s="228"/>
      <c r="G19" s="307" t="s">
        <v>17</v>
      </c>
      <c r="H19" s="99" t="s">
        <v>18</v>
      </c>
      <c r="I19" s="100">
        <v>13.57</v>
      </c>
      <c r="K19" s="95"/>
      <c r="L19" s="95"/>
      <c r="M19" s="95"/>
      <c r="N19" s="95"/>
      <c r="O19" s="95"/>
      <c r="P19" s="95"/>
      <c r="Q19" s="95"/>
      <c r="R19" s="95"/>
      <c r="S19" s="95"/>
    </row>
    <row r="20" spans="1:19" s="93" customFormat="1" x14ac:dyDescent="0.25">
      <c r="A20" s="228"/>
      <c r="B20" s="228"/>
      <c r="C20" s="228"/>
      <c r="D20" s="228"/>
      <c r="E20" s="228"/>
      <c r="F20" s="228"/>
      <c r="G20" s="307"/>
      <c r="H20" s="99" t="s">
        <v>19</v>
      </c>
      <c r="I20" s="102">
        <v>0</v>
      </c>
      <c r="K20" s="95"/>
      <c r="L20" s="95"/>
      <c r="M20" s="95"/>
      <c r="N20" s="95"/>
      <c r="O20" s="95"/>
      <c r="P20" s="95"/>
      <c r="Q20" s="95"/>
      <c r="R20" s="95"/>
      <c r="S20" s="95"/>
    </row>
    <row r="21" spans="1:19" s="93" customFormat="1" x14ac:dyDescent="0.25">
      <c r="A21" s="228"/>
      <c r="B21" s="228"/>
      <c r="C21" s="228"/>
      <c r="D21" s="228"/>
      <c r="E21" s="228"/>
      <c r="F21" s="228"/>
      <c r="G21" s="307"/>
      <c r="H21" s="99" t="s">
        <v>20</v>
      </c>
      <c r="I21" s="97">
        <v>0.19</v>
      </c>
      <c r="K21" s="95"/>
      <c r="L21" s="95"/>
      <c r="M21" s="95"/>
      <c r="N21" s="95"/>
      <c r="O21" s="95"/>
      <c r="P21" s="95"/>
      <c r="Q21" s="95"/>
      <c r="R21" s="95"/>
      <c r="S21" s="95"/>
    </row>
    <row r="22" spans="1:19" s="93" customFormat="1" ht="36" customHeight="1" x14ac:dyDescent="0.25">
      <c r="A22" s="230" t="s">
        <v>197</v>
      </c>
      <c r="B22" s="230"/>
      <c r="C22" s="230"/>
      <c r="D22" s="230"/>
      <c r="E22" s="230"/>
      <c r="F22" s="230"/>
      <c r="G22" s="104" t="s">
        <v>17</v>
      </c>
      <c r="H22" s="104" t="s">
        <v>23</v>
      </c>
      <c r="I22" s="105">
        <v>25.52</v>
      </c>
      <c r="K22" s="95"/>
      <c r="L22" s="95"/>
      <c r="M22" s="95"/>
      <c r="N22" s="95"/>
      <c r="O22" s="95"/>
      <c r="P22" s="95"/>
      <c r="Q22" s="95"/>
      <c r="R22" s="95"/>
      <c r="S22" s="95"/>
    </row>
    <row r="23" spans="1:19" s="93" customFormat="1" ht="36" customHeight="1" x14ac:dyDescent="0.25">
      <c r="A23" s="230" t="s">
        <v>196</v>
      </c>
      <c r="B23" s="230"/>
      <c r="C23" s="230"/>
      <c r="D23" s="230"/>
      <c r="E23" s="230"/>
      <c r="F23" s="230"/>
      <c r="G23" s="104" t="s">
        <v>17</v>
      </c>
      <c r="H23" s="104" t="s">
        <v>23</v>
      </c>
      <c r="I23" s="105">
        <v>80</v>
      </c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3" customFormat="1" ht="22.5" x14ac:dyDescent="0.25">
      <c r="A24" s="298" t="s">
        <v>24</v>
      </c>
      <c r="B24" s="299"/>
      <c r="C24" s="299"/>
      <c r="D24" s="299"/>
      <c r="E24" s="299"/>
      <c r="F24" s="300"/>
      <c r="G24" s="104"/>
      <c r="H24" s="104" t="s">
        <v>25</v>
      </c>
      <c r="I24" s="96" t="s">
        <v>8</v>
      </c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3" customFormat="1" ht="34.5" customHeight="1" x14ac:dyDescent="0.25">
      <c r="A25" s="286" t="s">
        <v>26</v>
      </c>
      <c r="B25" s="286"/>
      <c r="C25" s="286"/>
      <c r="D25" s="286"/>
      <c r="E25" s="286"/>
      <c r="F25" s="286"/>
      <c r="G25" s="99"/>
      <c r="H25" s="99" t="s">
        <v>27</v>
      </c>
      <c r="I25" s="100">
        <f>I31</f>
        <v>1996.44</v>
      </c>
      <c r="K25" s="95"/>
      <c r="L25" s="95"/>
      <c r="M25" s="95"/>
      <c r="N25" s="95"/>
      <c r="O25" s="95"/>
      <c r="P25" s="95"/>
      <c r="Q25" s="95"/>
      <c r="R25" s="95"/>
      <c r="S25" s="95"/>
    </row>
    <row r="26" spans="1:19" s="93" customFormat="1" ht="26.25" customHeight="1" x14ac:dyDescent="0.25">
      <c r="A26" s="298" t="s">
        <v>259</v>
      </c>
      <c r="B26" s="299"/>
      <c r="C26" s="299"/>
      <c r="D26" s="299"/>
      <c r="E26" s="299"/>
      <c r="F26" s="300"/>
      <c r="G26" s="104"/>
      <c r="H26" s="106" t="s">
        <v>29</v>
      </c>
      <c r="I26" s="107">
        <v>15</v>
      </c>
      <c r="K26" s="95"/>
      <c r="L26" s="95"/>
      <c r="M26" s="95"/>
      <c r="N26" s="95"/>
      <c r="O26" s="95"/>
      <c r="P26" s="95"/>
      <c r="Q26" s="95"/>
      <c r="R26" s="95"/>
      <c r="S26" s="95"/>
    </row>
    <row r="27" spans="1:19" s="93" customFormat="1" ht="35.25" customHeight="1" x14ac:dyDescent="0.25">
      <c r="A27" s="286" t="s">
        <v>32</v>
      </c>
      <c r="B27" s="286"/>
      <c r="C27" s="286"/>
      <c r="D27" s="286"/>
      <c r="E27" s="286"/>
      <c r="F27" s="286"/>
      <c r="G27" s="99"/>
      <c r="H27" s="98" t="s">
        <v>25</v>
      </c>
      <c r="I27" s="97">
        <v>0.2</v>
      </c>
      <c r="K27" s="95"/>
      <c r="L27" s="95"/>
      <c r="M27" s="95"/>
      <c r="N27" s="95"/>
      <c r="O27" s="95"/>
      <c r="P27" s="95"/>
      <c r="Q27" s="95"/>
      <c r="R27" s="95"/>
      <c r="S27" s="95"/>
    </row>
    <row r="28" spans="1:19" s="93" customFormat="1" ht="5.0999999999999996" customHeight="1" x14ac:dyDescent="0.25">
      <c r="A28" s="95"/>
      <c r="B28" s="95"/>
      <c r="C28" s="95"/>
      <c r="D28" s="95"/>
      <c r="E28" s="95"/>
      <c r="F28" s="95"/>
      <c r="G28" s="95"/>
      <c r="H28" s="95"/>
      <c r="I28" s="95"/>
      <c r="K28" s="95"/>
      <c r="L28" s="95"/>
      <c r="M28" s="95"/>
      <c r="N28" s="95"/>
      <c r="O28" s="95"/>
      <c r="P28" s="95"/>
      <c r="Q28" s="95"/>
      <c r="R28" s="95"/>
      <c r="S28" s="95"/>
    </row>
    <row r="29" spans="1:19" s="93" customFormat="1" ht="17.25" customHeight="1" x14ac:dyDescent="0.25">
      <c r="A29" s="250" t="s">
        <v>33</v>
      </c>
      <c r="B29" s="250"/>
      <c r="C29" s="250"/>
      <c r="D29" s="250"/>
      <c r="E29" s="250"/>
      <c r="F29" s="250"/>
      <c r="G29" s="250"/>
      <c r="H29" s="250"/>
      <c r="I29" s="250"/>
      <c r="K29" s="95"/>
      <c r="L29" s="95"/>
      <c r="M29" s="95"/>
      <c r="N29" s="95"/>
      <c r="O29" s="95"/>
      <c r="P29" s="95"/>
      <c r="Q29" s="95"/>
      <c r="R29" s="95"/>
      <c r="S29" s="95"/>
    </row>
    <row r="30" spans="1:19" s="93" customFormat="1" ht="33.75" x14ac:dyDescent="0.25">
      <c r="A30" s="113" t="s">
        <v>34</v>
      </c>
      <c r="B30" s="279" t="s">
        <v>35</v>
      </c>
      <c r="C30" s="280"/>
      <c r="D30" s="280"/>
      <c r="E30" s="280"/>
      <c r="F30" s="280"/>
      <c r="G30" s="281"/>
      <c r="H30" s="113" t="s">
        <v>36</v>
      </c>
      <c r="I30" s="113" t="s">
        <v>37</v>
      </c>
      <c r="K30" s="95"/>
      <c r="L30" s="95"/>
      <c r="M30" s="95"/>
      <c r="N30" s="95"/>
      <c r="O30" s="95"/>
      <c r="P30" s="95"/>
      <c r="Q30" s="95"/>
      <c r="R30" s="95"/>
      <c r="S30" s="95"/>
    </row>
    <row r="31" spans="1:19" s="93" customFormat="1" ht="15" customHeight="1" x14ac:dyDescent="0.25">
      <c r="A31" s="103">
        <v>1</v>
      </c>
      <c r="B31" s="251" t="s">
        <v>38</v>
      </c>
      <c r="C31" s="252"/>
      <c r="D31" s="252"/>
      <c r="E31" s="252"/>
      <c r="F31" s="252"/>
      <c r="G31" s="253"/>
      <c r="H31" s="114">
        <f t="shared" ref="H31:H38" si="0">I31/$I$39</f>
        <v>0.83333333333333337</v>
      </c>
      <c r="I31" s="115">
        <f>IF(D6="12x36",I10,I10/H10*I5)</f>
        <v>1996.44</v>
      </c>
      <c r="K31" s="95"/>
      <c r="L31" s="95"/>
      <c r="M31" s="95"/>
      <c r="N31" s="95"/>
      <c r="O31" s="95"/>
      <c r="P31" s="95"/>
      <c r="Q31" s="95"/>
      <c r="R31" s="95"/>
      <c r="S31" s="95"/>
    </row>
    <row r="32" spans="1:19" s="93" customFormat="1" ht="15" customHeight="1" x14ac:dyDescent="0.25">
      <c r="A32" s="103">
        <f>A31+1</f>
        <v>2</v>
      </c>
      <c r="B32" s="251" t="s">
        <v>209</v>
      </c>
      <c r="C32" s="252"/>
      <c r="D32" s="252"/>
      <c r="E32" s="252"/>
      <c r="F32" s="252"/>
      <c r="G32" s="253"/>
      <c r="H32" s="114">
        <f t="shared" si="0"/>
        <v>0</v>
      </c>
      <c r="I32" s="115">
        <f>IF(I9=30%,(I31)*I9,0)</f>
        <v>0</v>
      </c>
      <c r="K32" s="95"/>
      <c r="L32" s="95"/>
      <c r="M32" s="95"/>
      <c r="N32" s="95"/>
      <c r="O32" s="95"/>
      <c r="P32" s="95"/>
      <c r="Q32" s="95"/>
      <c r="R32" s="95"/>
      <c r="S32" s="95"/>
    </row>
    <row r="33" spans="1:10" ht="15" customHeight="1" x14ac:dyDescent="0.25">
      <c r="A33" s="103">
        <f t="shared" ref="A33:A38" si="1">A32+1</f>
        <v>3</v>
      </c>
      <c r="B33" s="259" t="s">
        <v>210</v>
      </c>
      <c r="C33" s="259"/>
      <c r="D33" s="259"/>
      <c r="E33" s="259"/>
      <c r="F33" s="259"/>
      <c r="G33" s="259"/>
      <c r="H33" s="114">
        <f t="shared" si="0"/>
        <v>0</v>
      </c>
      <c r="I33" s="115">
        <f>IF(I7=10%,I25*I7,0)</f>
        <v>0</v>
      </c>
    </row>
    <row r="34" spans="1:10" ht="15" customHeight="1" x14ac:dyDescent="0.25">
      <c r="A34" s="103">
        <f t="shared" si="1"/>
        <v>4</v>
      </c>
      <c r="B34" s="259" t="s">
        <v>211</v>
      </c>
      <c r="C34" s="259"/>
      <c r="D34" s="259"/>
      <c r="E34" s="259"/>
      <c r="F34" s="259"/>
      <c r="G34" s="259"/>
      <c r="H34" s="114">
        <f t="shared" si="0"/>
        <v>0.16666666666666666</v>
      </c>
      <c r="I34" s="115">
        <f>IF(I7=20%,I25*I7,0)</f>
        <v>399.28800000000001</v>
      </c>
    </row>
    <row r="35" spans="1:10" ht="15" customHeight="1" x14ac:dyDescent="0.25">
      <c r="A35" s="103">
        <f t="shared" si="1"/>
        <v>5</v>
      </c>
      <c r="B35" s="259" t="s">
        <v>212</v>
      </c>
      <c r="C35" s="259"/>
      <c r="D35" s="259"/>
      <c r="E35" s="259"/>
      <c r="F35" s="259"/>
      <c r="G35" s="259"/>
      <c r="H35" s="114">
        <f t="shared" si="0"/>
        <v>0</v>
      </c>
      <c r="I35" s="115">
        <f>IF(I7=40%,I25*I7,0)</f>
        <v>0</v>
      </c>
    </row>
    <row r="36" spans="1:10" ht="15" customHeight="1" x14ac:dyDescent="0.25">
      <c r="A36" s="103">
        <f t="shared" si="1"/>
        <v>6</v>
      </c>
      <c r="B36" s="251" t="s">
        <v>213</v>
      </c>
      <c r="C36" s="252"/>
      <c r="D36" s="252"/>
      <c r="E36" s="252"/>
      <c r="F36" s="252"/>
      <c r="G36" s="253"/>
      <c r="H36" s="114">
        <f t="shared" si="0"/>
        <v>0</v>
      </c>
      <c r="I36" s="115">
        <f>IF(I24="Não aplicável",0,I31*I24)</f>
        <v>0</v>
      </c>
    </row>
    <row r="37" spans="1:10" ht="15" customHeight="1" x14ac:dyDescent="0.25">
      <c r="A37" s="103">
        <f t="shared" si="1"/>
        <v>7</v>
      </c>
      <c r="B37" s="251" t="s">
        <v>235</v>
      </c>
      <c r="C37" s="252"/>
      <c r="D37" s="252"/>
      <c r="E37" s="252"/>
      <c r="F37" s="252"/>
      <c r="G37" s="253"/>
      <c r="H37" s="114">
        <f t="shared" si="0"/>
        <v>0</v>
      </c>
      <c r="I37" s="115">
        <v>0</v>
      </c>
    </row>
    <row r="38" spans="1:10" ht="15" customHeight="1" x14ac:dyDescent="0.25">
      <c r="A38" s="103">
        <f t="shared" si="1"/>
        <v>8</v>
      </c>
      <c r="B38" s="29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8" s="296"/>
      <c r="D38" s="296"/>
      <c r="E38" s="296"/>
      <c r="F38" s="296"/>
      <c r="G38" s="297"/>
      <c r="H38" s="114">
        <f t="shared" si="0"/>
        <v>0</v>
      </c>
      <c r="I38" s="118">
        <v>0</v>
      </c>
    </row>
    <row r="39" spans="1:10" s="122" customFormat="1" ht="15" customHeight="1" x14ac:dyDescent="0.25">
      <c r="A39" s="273" t="s">
        <v>46</v>
      </c>
      <c r="B39" s="274"/>
      <c r="C39" s="274"/>
      <c r="D39" s="274"/>
      <c r="E39" s="274"/>
      <c r="F39" s="274"/>
      <c r="G39" s="275"/>
      <c r="H39" s="119">
        <f>SUM(H31:H38)</f>
        <v>1</v>
      </c>
      <c r="I39" s="120">
        <f>SUM(I31:I38)</f>
        <v>2395.7280000000001</v>
      </c>
      <c r="J39" s="121"/>
    </row>
    <row r="40" spans="1:10" ht="5.0999999999999996" customHeight="1" x14ac:dyDescent="0.25"/>
    <row r="41" spans="1:10" ht="33.75" customHeight="1" x14ac:dyDescent="0.25">
      <c r="A41" s="113" t="s">
        <v>47</v>
      </c>
      <c r="B41" s="279" t="s">
        <v>48</v>
      </c>
      <c r="C41" s="280"/>
      <c r="D41" s="280"/>
      <c r="E41" s="280"/>
      <c r="F41" s="280"/>
      <c r="G41" s="281"/>
      <c r="H41" s="113" t="s">
        <v>36</v>
      </c>
      <c r="I41" s="113" t="s">
        <v>37</v>
      </c>
    </row>
    <row r="42" spans="1:10" ht="15" customHeight="1" x14ac:dyDescent="0.25">
      <c r="A42" s="103">
        <v>1</v>
      </c>
      <c r="B42" s="251" t="s">
        <v>217</v>
      </c>
      <c r="C42" s="252"/>
      <c r="D42" s="252"/>
      <c r="E42" s="252"/>
      <c r="F42" s="252"/>
      <c r="G42" s="253"/>
      <c r="H42" s="114">
        <v>0.2</v>
      </c>
      <c r="I42" s="115">
        <f>$I$39*H42</f>
        <v>479.14560000000006</v>
      </c>
    </row>
    <row r="43" spans="1:10" ht="15" customHeight="1" x14ac:dyDescent="0.25">
      <c r="A43" s="103">
        <v>2</v>
      </c>
      <c r="B43" s="251" t="s">
        <v>218</v>
      </c>
      <c r="C43" s="252"/>
      <c r="D43" s="252"/>
      <c r="E43" s="252"/>
      <c r="F43" s="252"/>
      <c r="G43" s="253"/>
      <c r="H43" s="114">
        <v>1.4999999999999999E-2</v>
      </c>
      <c r="I43" s="115">
        <f t="shared" ref="I43:I49" si="2">$I$39*H43</f>
        <v>35.935920000000003</v>
      </c>
    </row>
    <row r="44" spans="1:10" ht="15" customHeight="1" x14ac:dyDescent="0.25">
      <c r="A44" s="103">
        <v>3</v>
      </c>
      <c r="B44" s="251" t="s">
        <v>219</v>
      </c>
      <c r="C44" s="252"/>
      <c r="D44" s="252"/>
      <c r="E44" s="252"/>
      <c r="F44" s="252"/>
      <c r="G44" s="253"/>
      <c r="H44" s="114">
        <v>0.01</v>
      </c>
      <c r="I44" s="115">
        <f t="shared" si="2"/>
        <v>23.957280000000001</v>
      </c>
    </row>
    <row r="45" spans="1:10" ht="15" customHeight="1" x14ac:dyDescent="0.25">
      <c r="A45" s="103">
        <v>4</v>
      </c>
      <c r="B45" s="251" t="s">
        <v>220</v>
      </c>
      <c r="C45" s="252"/>
      <c r="D45" s="252"/>
      <c r="E45" s="252"/>
      <c r="F45" s="252"/>
      <c r="G45" s="253"/>
      <c r="H45" s="114">
        <v>2E-3</v>
      </c>
      <c r="I45" s="115">
        <f>$I$39*H45</f>
        <v>4.7914560000000002</v>
      </c>
    </row>
    <row r="46" spans="1:10" ht="15" customHeight="1" x14ac:dyDescent="0.25">
      <c r="A46" s="103">
        <v>5</v>
      </c>
      <c r="B46" s="251" t="s">
        <v>221</v>
      </c>
      <c r="C46" s="252"/>
      <c r="D46" s="252"/>
      <c r="E46" s="252"/>
      <c r="F46" s="252"/>
      <c r="G46" s="253"/>
      <c r="H46" s="114">
        <v>2.5000000000000001E-2</v>
      </c>
      <c r="I46" s="115">
        <f t="shared" si="2"/>
        <v>59.893200000000007</v>
      </c>
    </row>
    <row r="47" spans="1:10" ht="15" customHeight="1" x14ac:dyDescent="0.25">
      <c r="A47" s="103">
        <v>6</v>
      </c>
      <c r="B47" s="251" t="s">
        <v>222</v>
      </c>
      <c r="C47" s="252"/>
      <c r="D47" s="252"/>
      <c r="E47" s="252"/>
      <c r="F47" s="252"/>
      <c r="G47" s="253"/>
      <c r="H47" s="114">
        <v>0.08</v>
      </c>
      <c r="I47" s="115">
        <f>$I$39*H47</f>
        <v>191.65824000000001</v>
      </c>
    </row>
    <row r="48" spans="1:10" ht="15" customHeight="1" x14ac:dyDescent="0.25">
      <c r="A48" s="103">
        <v>7</v>
      </c>
      <c r="B48" s="251" t="s">
        <v>223</v>
      </c>
      <c r="C48" s="252"/>
      <c r="D48" s="252"/>
      <c r="E48" s="252"/>
      <c r="F48" s="252"/>
      <c r="G48" s="253"/>
      <c r="H48" s="177">
        <v>0.03</v>
      </c>
      <c r="I48" s="115">
        <f t="shared" si="2"/>
        <v>71.871840000000006</v>
      </c>
    </row>
    <row r="49" spans="1:16" ht="15" customHeight="1" x14ac:dyDescent="0.25">
      <c r="A49" s="103">
        <v>8</v>
      </c>
      <c r="B49" s="251" t="s">
        <v>224</v>
      </c>
      <c r="C49" s="252"/>
      <c r="D49" s="252"/>
      <c r="E49" s="252"/>
      <c r="F49" s="252"/>
      <c r="G49" s="253"/>
      <c r="H49" s="114">
        <v>6.0000000000000001E-3</v>
      </c>
      <c r="I49" s="115">
        <f t="shared" si="2"/>
        <v>14.374368</v>
      </c>
    </row>
    <row r="50" spans="1:16" s="122" customFormat="1" ht="15" customHeight="1" x14ac:dyDescent="0.25">
      <c r="A50" s="273" t="s">
        <v>57</v>
      </c>
      <c r="B50" s="274"/>
      <c r="C50" s="274"/>
      <c r="D50" s="274"/>
      <c r="E50" s="274"/>
      <c r="F50" s="274"/>
      <c r="G50" s="275"/>
      <c r="H50" s="119">
        <f>SUM(H42:H49)</f>
        <v>0.3680000000000001</v>
      </c>
      <c r="I50" s="120">
        <f>SUM(I42:I49)</f>
        <v>881.62790400000006</v>
      </c>
      <c r="J50" s="121"/>
    </row>
    <row r="51" spans="1:16" ht="15" customHeight="1" x14ac:dyDescent="0.25">
      <c r="A51" s="290" t="s">
        <v>58</v>
      </c>
      <c r="B51" s="290"/>
      <c r="C51" s="290"/>
      <c r="D51" s="290"/>
      <c r="E51" s="290"/>
      <c r="F51" s="290"/>
      <c r="G51" s="290"/>
      <c r="H51" s="290"/>
      <c r="I51" s="290"/>
    </row>
    <row r="52" spans="1:16" ht="30.75" customHeight="1" x14ac:dyDescent="0.25">
      <c r="A52" s="294" t="s">
        <v>59</v>
      </c>
      <c r="B52" s="294"/>
      <c r="C52" s="294"/>
      <c r="D52" s="294"/>
      <c r="E52" s="294"/>
      <c r="F52" s="294"/>
      <c r="G52" s="294"/>
      <c r="H52" s="294"/>
      <c r="I52" s="294"/>
      <c r="J52" s="123"/>
      <c r="K52" s="123"/>
      <c r="L52" s="123"/>
      <c r="M52" s="123"/>
      <c r="N52" s="123"/>
      <c r="O52" s="123"/>
      <c r="P52" s="123"/>
    </row>
    <row r="53" spans="1:16" ht="33.75" customHeight="1" x14ac:dyDescent="0.25">
      <c r="A53" s="113" t="s">
        <v>60</v>
      </c>
      <c r="B53" s="279" t="s">
        <v>61</v>
      </c>
      <c r="C53" s="280"/>
      <c r="D53" s="280"/>
      <c r="E53" s="280"/>
      <c r="F53" s="280"/>
      <c r="G53" s="281"/>
      <c r="H53" s="113" t="s">
        <v>36</v>
      </c>
      <c r="I53" s="113" t="s">
        <v>37</v>
      </c>
    </row>
    <row r="54" spans="1:16" ht="15" customHeight="1" x14ac:dyDescent="0.25">
      <c r="A54" s="22" t="s">
        <v>247</v>
      </c>
      <c r="B54" s="189" t="s">
        <v>62</v>
      </c>
      <c r="C54" s="189"/>
      <c r="D54" s="189"/>
      <c r="E54" s="189"/>
      <c r="F54" s="189"/>
      <c r="G54" s="189"/>
      <c r="H54" s="23">
        <v>0.111111</v>
      </c>
      <c r="I54" s="115">
        <f>$I$39*H54</f>
        <v>266.19173380800004</v>
      </c>
    </row>
    <row r="55" spans="1:16" ht="15" customHeight="1" x14ac:dyDescent="0.25">
      <c r="A55" s="22" t="s">
        <v>248</v>
      </c>
      <c r="B55" s="189" t="s">
        <v>249</v>
      </c>
      <c r="C55" s="189"/>
      <c r="D55" s="189"/>
      <c r="E55" s="189"/>
      <c r="F55" s="189"/>
      <c r="G55" s="189"/>
      <c r="H55" s="177">
        <v>9.2589999999999999E-3</v>
      </c>
      <c r="I55" s="115">
        <f t="shared" ref="I55:I61" si="3">$I$39*H55</f>
        <v>22.182045552000002</v>
      </c>
    </row>
    <row r="56" spans="1:16" ht="15" customHeight="1" x14ac:dyDescent="0.25">
      <c r="A56" s="103">
        <v>2</v>
      </c>
      <c r="B56" s="251" t="s">
        <v>225</v>
      </c>
      <c r="C56" s="252"/>
      <c r="D56" s="252"/>
      <c r="E56" s="252"/>
      <c r="F56" s="252"/>
      <c r="G56" s="253"/>
      <c r="H56" s="177">
        <v>3.5599999999999998E-4</v>
      </c>
      <c r="I56" s="115">
        <f t="shared" si="3"/>
        <v>0.85287916799999997</v>
      </c>
    </row>
    <row r="57" spans="1:16" ht="15" customHeight="1" x14ac:dyDescent="0.25">
      <c r="A57" s="103">
        <v>3</v>
      </c>
      <c r="B57" s="251" t="s">
        <v>226</v>
      </c>
      <c r="C57" s="252"/>
      <c r="D57" s="252"/>
      <c r="E57" s="252"/>
      <c r="F57" s="252"/>
      <c r="G57" s="253"/>
      <c r="H57" s="177">
        <v>3.5599999999999998E-4</v>
      </c>
      <c r="I57" s="115">
        <f t="shared" si="3"/>
        <v>0.85287916799999997</v>
      </c>
    </row>
    <row r="58" spans="1:16" ht="15" customHeight="1" x14ac:dyDescent="0.25">
      <c r="A58" s="103">
        <v>4</v>
      </c>
      <c r="B58" s="251" t="s">
        <v>65</v>
      </c>
      <c r="C58" s="252"/>
      <c r="D58" s="252"/>
      <c r="E58" s="252"/>
      <c r="F58" s="252"/>
      <c r="G58" s="253"/>
      <c r="H58" s="177">
        <v>3.8900000000000002E-4</v>
      </c>
      <c r="I58" s="115">
        <f>$I$39*H58</f>
        <v>0.93193819200000005</v>
      </c>
    </row>
    <row r="59" spans="1:16" ht="15" customHeight="1" x14ac:dyDescent="0.25">
      <c r="A59" s="103">
        <v>5</v>
      </c>
      <c r="B59" s="251" t="s">
        <v>66</v>
      </c>
      <c r="C59" s="252"/>
      <c r="D59" s="252"/>
      <c r="E59" s="252"/>
      <c r="F59" s="252"/>
      <c r="G59" s="253"/>
      <c r="H59" s="177">
        <v>1.94E-4</v>
      </c>
      <c r="I59" s="115">
        <f t="shared" si="3"/>
        <v>0.46477123200000003</v>
      </c>
    </row>
    <row r="60" spans="1:16" ht="15" customHeight="1" x14ac:dyDescent="0.25">
      <c r="A60" s="103">
        <v>6</v>
      </c>
      <c r="B60" s="251" t="s">
        <v>67</v>
      </c>
      <c r="C60" s="252"/>
      <c r="D60" s="252"/>
      <c r="E60" s="252"/>
      <c r="F60" s="252"/>
      <c r="G60" s="253"/>
      <c r="H60" s="177">
        <v>3.2499999999999999E-4</v>
      </c>
      <c r="I60" s="115">
        <f t="shared" si="3"/>
        <v>0.77861159999999996</v>
      </c>
    </row>
    <row r="61" spans="1:16" ht="15" customHeight="1" x14ac:dyDescent="0.25">
      <c r="A61" s="103">
        <v>7</v>
      </c>
      <c r="B61" s="251" t="s">
        <v>68</v>
      </c>
      <c r="C61" s="252"/>
      <c r="D61" s="252"/>
      <c r="E61" s="252"/>
      <c r="F61" s="252"/>
      <c r="G61" s="253"/>
      <c r="H61" s="177">
        <v>1.85E-4</v>
      </c>
      <c r="I61" s="115">
        <f t="shared" si="3"/>
        <v>0.44320967999999999</v>
      </c>
    </row>
    <row r="62" spans="1:16" ht="15" customHeight="1" x14ac:dyDescent="0.25">
      <c r="A62" s="103">
        <v>8</v>
      </c>
      <c r="B62" s="251" t="s">
        <v>69</v>
      </c>
      <c r="C62" s="252"/>
      <c r="D62" s="252"/>
      <c r="E62" s="252"/>
      <c r="F62" s="252"/>
      <c r="G62" s="253"/>
      <c r="H62" s="23">
        <v>8.3333000000000004E-2</v>
      </c>
      <c r="I62" s="115">
        <f>$I$39*H62</f>
        <v>199.64320142400001</v>
      </c>
    </row>
    <row r="63" spans="1:16" s="122" customFormat="1" ht="15" customHeight="1" x14ac:dyDescent="0.25">
      <c r="A63" s="273" t="s">
        <v>70</v>
      </c>
      <c r="B63" s="274"/>
      <c r="C63" s="274"/>
      <c r="D63" s="274"/>
      <c r="E63" s="274"/>
      <c r="F63" s="274"/>
      <c r="G63" s="275"/>
      <c r="H63" s="119">
        <f>SUM(H54:H62)</f>
        <v>0.20550800000000002</v>
      </c>
      <c r="I63" s="120">
        <f>SUM(I54:I62)</f>
        <v>492.34126982400005</v>
      </c>
      <c r="J63" s="121"/>
    </row>
    <row r="64" spans="1:16" ht="11.25" customHeight="1" x14ac:dyDescent="0.25">
      <c r="A64" s="124" t="s">
        <v>71</v>
      </c>
      <c r="B64" s="271" t="s">
        <v>72</v>
      </c>
      <c r="C64" s="271"/>
      <c r="D64" s="271"/>
      <c r="E64" s="271"/>
      <c r="F64" s="271"/>
      <c r="G64" s="271"/>
      <c r="H64" s="271"/>
      <c r="I64" s="271"/>
    </row>
    <row r="65" spans="1:11" ht="15" customHeight="1" x14ac:dyDescent="0.25">
      <c r="A65" s="124" t="s">
        <v>73</v>
      </c>
      <c r="B65" s="293" t="s">
        <v>74</v>
      </c>
      <c r="C65" s="293"/>
      <c r="D65" s="293"/>
      <c r="E65" s="293"/>
      <c r="F65" s="293"/>
      <c r="G65" s="293"/>
      <c r="H65" s="293"/>
      <c r="I65" s="293"/>
    </row>
    <row r="66" spans="1:11" ht="33.75" customHeight="1" x14ac:dyDescent="0.25">
      <c r="A66" s="113" t="s">
        <v>75</v>
      </c>
      <c r="B66" s="279" t="s">
        <v>76</v>
      </c>
      <c r="C66" s="280"/>
      <c r="D66" s="280"/>
      <c r="E66" s="280"/>
      <c r="F66" s="280"/>
      <c r="G66" s="281"/>
      <c r="H66" s="113" t="s">
        <v>36</v>
      </c>
      <c r="I66" s="113" t="s">
        <v>37</v>
      </c>
    </row>
    <row r="67" spans="1:11" ht="15" customHeight="1" x14ac:dyDescent="0.25">
      <c r="A67" s="103">
        <v>1</v>
      </c>
      <c r="B67" s="251" t="s">
        <v>77</v>
      </c>
      <c r="C67" s="252"/>
      <c r="D67" s="252"/>
      <c r="E67" s="252"/>
      <c r="F67" s="252"/>
      <c r="G67" s="253"/>
      <c r="H67" s="177">
        <v>2.3626999999999999E-2</v>
      </c>
      <c r="I67" s="115">
        <f>$I$39*H67</f>
        <v>56.603865456000001</v>
      </c>
    </row>
    <row r="68" spans="1:11" ht="15" customHeight="1" x14ac:dyDescent="0.25">
      <c r="A68" s="103">
        <v>2</v>
      </c>
      <c r="B68" s="251" t="s">
        <v>78</v>
      </c>
      <c r="C68" s="252"/>
      <c r="D68" s="252"/>
      <c r="E68" s="252"/>
      <c r="F68" s="252"/>
      <c r="G68" s="253"/>
      <c r="H68" s="177">
        <v>1.717E-3</v>
      </c>
      <c r="I68" s="115">
        <f t="shared" ref="I68:I69" si="4">$I$39*H68</f>
        <v>4.1134649760000004</v>
      </c>
    </row>
    <row r="69" spans="1:11" ht="15" customHeight="1" x14ac:dyDescent="0.25">
      <c r="A69" s="103">
        <v>3</v>
      </c>
      <c r="B69" s="251" t="s">
        <v>79</v>
      </c>
      <c r="C69" s="252"/>
      <c r="D69" s="252"/>
      <c r="E69" s="252"/>
      <c r="F69" s="252"/>
      <c r="G69" s="253"/>
      <c r="H69" s="177">
        <v>9.4509999999999993E-3</v>
      </c>
      <c r="I69" s="115">
        <f t="shared" si="4"/>
        <v>22.642025327999999</v>
      </c>
    </row>
    <row r="70" spans="1:11" s="122" customFormat="1" ht="15" customHeight="1" x14ac:dyDescent="0.25">
      <c r="A70" s="273" t="s">
        <v>80</v>
      </c>
      <c r="B70" s="274"/>
      <c r="C70" s="274"/>
      <c r="D70" s="274"/>
      <c r="E70" s="274"/>
      <c r="F70" s="274"/>
      <c r="G70" s="275"/>
      <c r="H70" s="119">
        <f>SUM(H67:H69)</f>
        <v>3.4795E-2</v>
      </c>
      <c r="I70" s="120">
        <f>SUM(I67:I69)</f>
        <v>83.35935576</v>
      </c>
      <c r="J70" s="121"/>
    </row>
    <row r="71" spans="1:11" ht="5.0999999999999996" customHeight="1" x14ac:dyDescent="0.25"/>
    <row r="72" spans="1:11" ht="33.75" x14ac:dyDescent="0.25">
      <c r="A72" s="113" t="s">
        <v>81</v>
      </c>
      <c r="B72" s="279" t="s">
        <v>82</v>
      </c>
      <c r="C72" s="280"/>
      <c r="D72" s="280"/>
      <c r="E72" s="280"/>
      <c r="F72" s="280"/>
      <c r="G72" s="281"/>
      <c r="H72" s="113" t="s">
        <v>36</v>
      </c>
      <c r="I72" s="113" t="s">
        <v>37</v>
      </c>
    </row>
    <row r="73" spans="1:11" ht="15" customHeight="1" x14ac:dyDescent="0.25">
      <c r="A73" s="103">
        <v>1</v>
      </c>
      <c r="B73" s="251" t="s">
        <v>83</v>
      </c>
      <c r="C73" s="252"/>
      <c r="D73" s="252"/>
      <c r="E73" s="252"/>
      <c r="F73" s="252"/>
      <c r="G73" s="253"/>
      <c r="H73" s="114">
        <f>(H50*H63)</f>
        <v>7.5626944000000029E-2</v>
      </c>
      <c r="I73" s="115">
        <f>$I$39*H73</f>
        <v>181.18158729523208</v>
      </c>
    </row>
    <row r="74" spans="1:11" s="122" customFormat="1" ht="15" customHeight="1" x14ac:dyDescent="0.25">
      <c r="A74" s="273" t="s">
        <v>84</v>
      </c>
      <c r="B74" s="274"/>
      <c r="C74" s="274"/>
      <c r="D74" s="274"/>
      <c r="E74" s="274"/>
      <c r="F74" s="274"/>
      <c r="G74" s="275"/>
      <c r="H74" s="119">
        <f>SUM(H73:H73)</f>
        <v>7.5626944000000029E-2</v>
      </c>
      <c r="I74" s="120">
        <f>I73</f>
        <v>181.18158729523208</v>
      </c>
      <c r="J74" s="121"/>
      <c r="K74" s="125"/>
    </row>
    <row r="75" spans="1:11" ht="5.0999999999999996" customHeight="1" x14ac:dyDescent="0.25">
      <c r="J75" s="126"/>
    </row>
    <row r="76" spans="1:11" s="122" customFormat="1" ht="12" x14ac:dyDescent="0.25">
      <c r="A76" s="292" t="s">
        <v>85</v>
      </c>
      <c r="B76" s="292"/>
      <c r="C76" s="292"/>
      <c r="D76" s="292"/>
      <c r="E76" s="292"/>
      <c r="F76" s="292"/>
      <c r="G76" s="292"/>
      <c r="H76" s="127">
        <f>H50+H63+H70+H74</f>
        <v>0.68392994400000018</v>
      </c>
      <c r="I76" s="128">
        <f>I50+I63+I70+I74</f>
        <v>1638.5101168792321</v>
      </c>
      <c r="J76" s="121"/>
    </row>
    <row r="77" spans="1:11" ht="5.0999999999999996" customHeight="1" x14ac:dyDescent="0.25"/>
    <row r="78" spans="1:11" ht="33.75" x14ac:dyDescent="0.25">
      <c r="A78" s="113" t="s">
        <v>86</v>
      </c>
      <c r="B78" s="279" t="s">
        <v>87</v>
      </c>
      <c r="C78" s="280"/>
      <c r="D78" s="280"/>
      <c r="E78" s="280"/>
      <c r="F78" s="280"/>
      <c r="G78" s="281"/>
      <c r="H78" s="113" t="s">
        <v>36</v>
      </c>
      <c r="I78" s="113" t="s">
        <v>37</v>
      </c>
    </row>
    <row r="79" spans="1:11" ht="15" customHeight="1" x14ac:dyDescent="0.25">
      <c r="A79" s="103">
        <v>1</v>
      </c>
      <c r="B79" s="251" t="s">
        <v>21</v>
      </c>
      <c r="C79" s="252"/>
      <c r="D79" s="252"/>
      <c r="E79" s="252"/>
      <c r="F79" s="252"/>
      <c r="G79" s="253"/>
      <c r="H79" s="114">
        <f>I79/$I$39</f>
        <v>0.13769196670072728</v>
      </c>
      <c r="I79" s="115">
        <f>I96</f>
        <v>329.8725</v>
      </c>
    </row>
    <row r="80" spans="1:11" ht="15" customHeight="1" x14ac:dyDescent="0.25">
      <c r="A80" s="103">
        <v>2</v>
      </c>
      <c r="B80" s="251" t="s">
        <v>22</v>
      </c>
      <c r="C80" s="252"/>
      <c r="D80" s="252"/>
      <c r="E80" s="252"/>
      <c r="F80" s="252"/>
      <c r="G80" s="253"/>
      <c r="H80" s="114">
        <f>I80/$I$39</f>
        <v>0</v>
      </c>
      <c r="I80" s="115">
        <f>I92</f>
        <v>0</v>
      </c>
    </row>
    <row r="81" spans="1:10" ht="15" customHeight="1" x14ac:dyDescent="0.25">
      <c r="A81" s="103">
        <v>3</v>
      </c>
      <c r="B81" s="251" t="s">
        <v>227</v>
      </c>
      <c r="C81" s="252"/>
      <c r="D81" s="252"/>
      <c r="E81" s="252"/>
      <c r="F81" s="252"/>
      <c r="G81" s="253"/>
      <c r="H81" s="114">
        <f>I81/$I$39</f>
        <v>5.0178317404980861E-2</v>
      </c>
      <c r="I81" s="115">
        <f>I88</f>
        <v>120.2136</v>
      </c>
    </row>
    <row r="82" spans="1:10" ht="15" customHeight="1" x14ac:dyDescent="0.25">
      <c r="A82" s="103">
        <v>4</v>
      </c>
      <c r="B82" s="251" t="s">
        <v>89</v>
      </c>
      <c r="C82" s="252"/>
      <c r="D82" s="252"/>
      <c r="E82" s="252"/>
      <c r="F82" s="252"/>
      <c r="G82" s="253"/>
      <c r="H82" s="114">
        <f>I82/$I$39</f>
        <v>8.5227272727272721E-2</v>
      </c>
      <c r="I82" s="115">
        <f>IF(I26="Não aplicável",0,((I10/H10)*1.5*I26))</f>
        <v>204.18136363636364</v>
      </c>
    </row>
    <row r="83" spans="1:10" ht="15" customHeight="1" x14ac:dyDescent="0.25">
      <c r="A83" s="103">
        <v>5</v>
      </c>
      <c r="B83" s="251" t="s">
        <v>90</v>
      </c>
      <c r="C83" s="252"/>
      <c r="D83" s="252"/>
      <c r="E83" s="252"/>
      <c r="F83" s="252"/>
      <c r="G83" s="253"/>
      <c r="H83" s="114">
        <f>I83/$I$39</f>
        <v>4.4045066885723252E-2</v>
      </c>
      <c r="I83" s="115">
        <f>IF(I23="Não aplicável",0,I23)+IF(I22="Não aplicável",0,I22)</f>
        <v>105.52</v>
      </c>
    </row>
    <row r="84" spans="1:10" ht="15" customHeight="1" x14ac:dyDescent="0.25">
      <c r="A84" s="273" t="s">
        <v>91</v>
      </c>
      <c r="B84" s="274"/>
      <c r="C84" s="274"/>
      <c r="D84" s="274"/>
      <c r="E84" s="274"/>
      <c r="F84" s="274"/>
      <c r="G84" s="275"/>
      <c r="H84" s="119">
        <f>SUM(H79:H83)</f>
        <v>0.31714262371870411</v>
      </c>
      <c r="I84" s="120">
        <f>SUM(I79:I83)</f>
        <v>759.78746363636355</v>
      </c>
      <c r="J84" s="117"/>
    </row>
    <row r="85" spans="1:10" ht="18" customHeight="1" x14ac:dyDescent="0.25">
      <c r="A85" s="124" t="s">
        <v>92</v>
      </c>
      <c r="B85" s="290" t="s">
        <v>93</v>
      </c>
      <c r="C85" s="291"/>
      <c r="D85" s="291"/>
      <c r="E85" s="291"/>
      <c r="F85" s="291"/>
      <c r="G85" s="291"/>
      <c r="H85" s="129"/>
      <c r="I85" s="130"/>
    </row>
    <row r="86" spans="1:10" ht="15" customHeight="1" x14ac:dyDescent="0.25">
      <c r="A86" s="289" t="s">
        <v>94</v>
      </c>
      <c r="B86" s="289"/>
      <c r="C86" s="289"/>
      <c r="D86" s="289"/>
      <c r="E86" s="289"/>
      <c r="F86" s="289"/>
      <c r="G86" s="289"/>
      <c r="H86" s="289"/>
      <c r="I86" s="289"/>
    </row>
    <row r="87" spans="1:10" ht="24" customHeight="1" x14ac:dyDescent="0.25">
      <c r="A87" s="286" t="s">
        <v>95</v>
      </c>
      <c r="B87" s="286"/>
      <c r="C87" s="103" t="s">
        <v>96</v>
      </c>
      <c r="D87" s="103" t="s">
        <v>97</v>
      </c>
      <c r="E87" s="103" t="s">
        <v>98</v>
      </c>
      <c r="F87" s="103" t="s">
        <v>99</v>
      </c>
      <c r="G87" s="103" t="s">
        <v>100</v>
      </c>
      <c r="H87" s="114" t="s">
        <v>101</v>
      </c>
      <c r="I87" s="115" t="s">
        <v>102</v>
      </c>
    </row>
    <row r="88" spans="1:10" ht="15" customHeight="1" x14ac:dyDescent="0.25">
      <c r="A88" s="288">
        <f>I13</f>
        <v>8</v>
      </c>
      <c r="B88" s="286"/>
      <c r="C88" s="103">
        <f>I14</f>
        <v>15</v>
      </c>
      <c r="D88" s="103">
        <v>2</v>
      </c>
      <c r="E88" s="131">
        <f>A88*C88*D88</f>
        <v>240</v>
      </c>
      <c r="F88" s="131">
        <f>I31</f>
        <v>1996.44</v>
      </c>
      <c r="G88" s="132">
        <f>I15</f>
        <v>0.06</v>
      </c>
      <c r="H88" s="131">
        <f>F88*G88</f>
        <v>119.7864</v>
      </c>
      <c r="I88" s="118">
        <f>IF((E88-H88)&gt;0,E88-H88,0)</f>
        <v>120.2136</v>
      </c>
    </row>
    <row r="89" spans="1:10" ht="3.75" customHeight="1" x14ac:dyDescent="0.25">
      <c r="A89" s="133"/>
      <c r="E89" s="117"/>
      <c r="F89" s="117"/>
      <c r="G89" s="134"/>
      <c r="H89" s="117"/>
      <c r="I89" s="135"/>
    </row>
    <row r="90" spans="1:10" ht="15" customHeight="1" x14ac:dyDescent="0.25">
      <c r="A90" s="289" t="s">
        <v>103</v>
      </c>
      <c r="B90" s="289"/>
      <c r="C90" s="289"/>
      <c r="D90" s="289"/>
      <c r="E90" s="289"/>
      <c r="F90" s="289"/>
      <c r="G90" s="289"/>
      <c r="H90" s="289"/>
      <c r="I90" s="289"/>
    </row>
    <row r="91" spans="1:10" ht="23.25" customHeight="1" x14ac:dyDescent="0.25">
      <c r="A91" s="286" t="s">
        <v>95</v>
      </c>
      <c r="B91" s="286"/>
      <c r="C91" s="103" t="s">
        <v>104</v>
      </c>
      <c r="D91" s="103" t="s">
        <v>97</v>
      </c>
      <c r="E91" s="103" t="s">
        <v>98</v>
      </c>
      <c r="F91" s="103" t="s">
        <v>99</v>
      </c>
      <c r="G91" s="103" t="s">
        <v>100</v>
      </c>
      <c r="H91" s="114" t="s">
        <v>101</v>
      </c>
      <c r="I91" s="115" t="s">
        <v>102</v>
      </c>
    </row>
    <row r="92" spans="1:10" ht="15" customHeight="1" x14ac:dyDescent="0.25">
      <c r="A92" s="287">
        <f>I19</f>
        <v>13.57</v>
      </c>
      <c r="B92" s="287"/>
      <c r="C92" s="136">
        <f>I20</f>
        <v>0</v>
      </c>
      <c r="D92" s="103">
        <v>1</v>
      </c>
      <c r="E92" s="131">
        <f>A92*C92*D92</f>
        <v>0</v>
      </c>
      <c r="F92" s="131">
        <f>E92</f>
        <v>0</v>
      </c>
      <c r="G92" s="137">
        <f>I21</f>
        <v>0.19</v>
      </c>
      <c r="H92" s="131">
        <f>F92*G92</f>
        <v>0</v>
      </c>
      <c r="I92" s="115">
        <f>E92-H92</f>
        <v>0</v>
      </c>
    </row>
    <row r="93" spans="1:10" ht="5.0999999999999996" customHeight="1" x14ac:dyDescent="0.25">
      <c r="A93" s="138"/>
      <c r="B93" s="138"/>
      <c r="C93" s="138"/>
      <c r="D93" s="138"/>
      <c r="E93" s="121"/>
      <c r="F93" s="121"/>
      <c r="G93" s="139"/>
      <c r="H93" s="121"/>
      <c r="I93" s="140"/>
    </row>
    <row r="94" spans="1:10" ht="15" customHeight="1" x14ac:dyDescent="0.25">
      <c r="A94" s="289" t="s">
        <v>105</v>
      </c>
      <c r="B94" s="289"/>
      <c r="C94" s="289"/>
      <c r="D94" s="289"/>
      <c r="E94" s="289"/>
      <c r="F94" s="289"/>
      <c r="G94" s="289"/>
      <c r="H94" s="289"/>
      <c r="I94" s="289"/>
    </row>
    <row r="95" spans="1:10" ht="23.25" customHeight="1" x14ac:dyDescent="0.25">
      <c r="A95" s="286" t="s">
        <v>95</v>
      </c>
      <c r="B95" s="286"/>
      <c r="C95" s="103" t="s">
        <v>104</v>
      </c>
      <c r="D95" s="103" t="s">
        <v>97</v>
      </c>
      <c r="E95" s="103" t="s">
        <v>98</v>
      </c>
      <c r="F95" s="103" t="s">
        <v>99</v>
      </c>
      <c r="G95" s="103" t="s">
        <v>100</v>
      </c>
      <c r="H95" s="114" t="str">
        <f>H87</f>
        <v>Valor desconto</v>
      </c>
      <c r="I95" s="115" t="s">
        <v>102</v>
      </c>
    </row>
    <row r="96" spans="1:10" ht="15" customHeight="1" x14ac:dyDescent="0.25">
      <c r="A96" s="287">
        <f>I16</f>
        <v>27.15</v>
      </c>
      <c r="B96" s="287"/>
      <c r="C96" s="136">
        <f>I17</f>
        <v>15</v>
      </c>
      <c r="D96" s="103">
        <v>1</v>
      </c>
      <c r="E96" s="131">
        <f>A96*C96*D96</f>
        <v>407.25</v>
      </c>
      <c r="F96" s="131">
        <f>E96</f>
        <v>407.25</v>
      </c>
      <c r="G96" s="137">
        <f>I18</f>
        <v>0.19</v>
      </c>
      <c r="H96" s="131">
        <f>F96*G96</f>
        <v>77.377499999999998</v>
      </c>
      <c r="I96" s="115">
        <f>E96-H96</f>
        <v>329.8725</v>
      </c>
    </row>
    <row r="97" spans="1:19" ht="5.0999999999999996" customHeight="1" x14ac:dyDescent="0.25"/>
    <row r="98" spans="1:19" ht="12" customHeight="1" x14ac:dyDescent="0.25">
      <c r="A98" s="258" t="s">
        <v>106</v>
      </c>
      <c r="B98" s="258"/>
      <c r="C98" s="258"/>
      <c r="D98" s="258"/>
      <c r="E98" s="258"/>
      <c r="F98" s="258"/>
      <c r="G98" s="258"/>
      <c r="H98" s="141">
        <f>H39+H76+H84</f>
        <v>2.0010725677187042</v>
      </c>
      <c r="I98" s="142">
        <f>I39+I76+I84</f>
        <v>4794.0255805155957</v>
      </c>
      <c r="J98" s="117"/>
      <c r="L98" s="117"/>
    </row>
    <row r="99" spans="1:19" s="147" customFormat="1" ht="5.0999999999999996" customHeight="1" x14ac:dyDescent="0.25">
      <c r="A99" s="143"/>
      <c r="B99" s="143"/>
      <c r="C99" s="143"/>
      <c r="D99" s="143"/>
      <c r="E99" s="143"/>
      <c r="F99" s="143"/>
      <c r="G99" s="143"/>
      <c r="H99" s="144"/>
      <c r="I99" s="145"/>
      <c r="J99" s="146"/>
      <c r="L99" s="146"/>
    </row>
    <row r="100" spans="1:19" x14ac:dyDescent="0.25">
      <c r="A100" s="250" t="s">
        <v>107</v>
      </c>
      <c r="B100" s="250"/>
      <c r="C100" s="250"/>
      <c r="D100" s="250"/>
      <c r="E100" s="250"/>
      <c r="F100" s="250"/>
      <c r="G100" s="250"/>
      <c r="H100" s="250"/>
      <c r="I100" s="250"/>
    </row>
    <row r="101" spans="1:19" ht="33.75" x14ac:dyDescent="0.25">
      <c r="A101" s="113" t="s">
        <v>34</v>
      </c>
      <c r="B101" s="279" t="s">
        <v>108</v>
      </c>
      <c r="C101" s="280"/>
      <c r="D101" s="280"/>
      <c r="E101" s="280"/>
      <c r="F101" s="280"/>
      <c r="G101" s="281"/>
      <c r="H101" s="113" t="s">
        <v>36</v>
      </c>
      <c r="I101" s="113" t="s">
        <v>37</v>
      </c>
    </row>
    <row r="102" spans="1:19" ht="15" customHeight="1" x14ac:dyDescent="0.25">
      <c r="A102" s="103">
        <v>1</v>
      </c>
      <c r="B102" s="251" t="s">
        <v>228</v>
      </c>
      <c r="C102" s="252"/>
      <c r="D102" s="252"/>
      <c r="E102" s="252"/>
      <c r="F102" s="252"/>
      <c r="G102" s="253"/>
      <c r="H102" s="114">
        <f>I102/$I$113</f>
        <v>0</v>
      </c>
      <c r="I102" s="178"/>
      <c r="K102" s="123"/>
      <c r="L102" s="123"/>
      <c r="M102" s="123"/>
      <c r="N102" s="123"/>
      <c r="O102" s="123"/>
      <c r="P102" s="123"/>
      <c r="Q102" s="123"/>
      <c r="R102" s="123"/>
      <c r="S102" s="123"/>
    </row>
    <row r="103" spans="1:19" ht="15" customHeight="1" x14ac:dyDescent="0.25">
      <c r="A103" s="103">
        <v>2</v>
      </c>
      <c r="B103" s="214" t="s">
        <v>257</v>
      </c>
      <c r="C103" s="214"/>
      <c r="D103" s="214"/>
      <c r="E103" s="214"/>
      <c r="F103" s="214"/>
      <c r="G103" s="214"/>
      <c r="H103" s="114">
        <f t="shared" ref="H103:H107" si="5">I103/$I$113</f>
        <v>2.2465602047692308E-4</v>
      </c>
      <c r="I103" s="178">
        <v>1.05</v>
      </c>
      <c r="K103" s="123"/>
      <c r="L103" s="123"/>
      <c r="M103" s="123"/>
      <c r="N103" s="123"/>
      <c r="O103" s="123"/>
      <c r="P103" s="123"/>
      <c r="Q103" s="123"/>
      <c r="R103" s="123"/>
      <c r="S103" s="123"/>
    </row>
    <row r="104" spans="1:19" ht="15" customHeight="1" x14ac:dyDescent="0.25">
      <c r="A104" s="103">
        <v>3</v>
      </c>
      <c r="B104" s="189" t="s">
        <v>110</v>
      </c>
      <c r="C104" s="189"/>
      <c r="D104" s="189"/>
      <c r="E104" s="189"/>
      <c r="F104" s="189"/>
      <c r="G104" s="189"/>
      <c r="H104" s="114">
        <f t="shared" si="5"/>
        <v>5.6827275274924536E-3</v>
      </c>
      <c r="I104" s="178">
        <v>26.56</v>
      </c>
      <c r="K104" s="123"/>
      <c r="L104" s="123"/>
      <c r="M104" s="123"/>
      <c r="N104" s="123"/>
      <c r="O104" s="123"/>
      <c r="P104" s="123"/>
      <c r="Q104" s="123"/>
      <c r="R104" s="123"/>
      <c r="S104" s="123"/>
    </row>
    <row r="105" spans="1:19" ht="15" customHeight="1" x14ac:dyDescent="0.25">
      <c r="A105" s="103">
        <v>4</v>
      </c>
      <c r="B105" s="214" t="s">
        <v>258</v>
      </c>
      <c r="C105" s="214"/>
      <c r="D105" s="214"/>
      <c r="E105" s="214"/>
      <c r="F105" s="214"/>
      <c r="G105" s="214"/>
      <c r="H105" s="114">
        <f t="shared" si="5"/>
        <v>2.7814554916190474E-4</v>
      </c>
      <c r="I105" s="178">
        <v>1.3</v>
      </c>
      <c r="K105" s="123"/>
      <c r="L105" s="123"/>
      <c r="M105" s="123"/>
      <c r="N105" s="123"/>
      <c r="O105" s="123"/>
      <c r="P105" s="123"/>
      <c r="Q105" s="123"/>
      <c r="R105" s="123"/>
      <c r="S105" s="123"/>
    </row>
    <row r="106" spans="1:19" ht="15" customHeight="1" x14ac:dyDescent="0.25">
      <c r="A106" s="103">
        <v>5</v>
      </c>
      <c r="B106" s="251" t="s">
        <v>229</v>
      </c>
      <c r="C106" s="252"/>
      <c r="D106" s="252"/>
      <c r="E106" s="252"/>
      <c r="F106" s="252"/>
      <c r="G106" s="253"/>
      <c r="H106" s="114">
        <f t="shared" si="5"/>
        <v>2.353539262139194E-3</v>
      </c>
      <c r="I106" s="178">
        <v>11</v>
      </c>
      <c r="K106" s="123"/>
      <c r="L106" s="123"/>
      <c r="M106" s="123"/>
      <c r="N106" s="123"/>
      <c r="O106" s="123"/>
      <c r="P106" s="123"/>
      <c r="Q106" s="123"/>
      <c r="R106" s="123"/>
      <c r="S106" s="123"/>
    </row>
    <row r="107" spans="1:19" ht="15" customHeight="1" x14ac:dyDescent="0.25">
      <c r="A107" s="103">
        <v>6</v>
      </c>
      <c r="B107" s="251" t="s">
        <v>112</v>
      </c>
      <c r="C107" s="252"/>
      <c r="D107" s="252"/>
      <c r="E107" s="252"/>
      <c r="F107" s="252"/>
      <c r="G107" s="253"/>
      <c r="H107" s="114">
        <f t="shared" si="5"/>
        <v>0</v>
      </c>
      <c r="I107" s="178"/>
      <c r="K107" s="123"/>
      <c r="L107" s="123"/>
      <c r="M107" s="123"/>
      <c r="N107" s="123"/>
      <c r="O107" s="123"/>
      <c r="P107" s="123"/>
      <c r="Q107" s="123"/>
      <c r="R107" s="123"/>
      <c r="S107" s="123"/>
    </row>
    <row r="108" spans="1:19" ht="15" customHeight="1" x14ac:dyDescent="0.25">
      <c r="A108" s="273" t="s">
        <v>113</v>
      </c>
      <c r="B108" s="274"/>
      <c r="C108" s="274"/>
      <c r="D108" s="274"/>
      <c r="E108" s="274"/>
      <c r="F108" s="274"/>
      <c r="G108" s="275"/>
      <c r="H108" s="119">
        <f>H102+H103+H104+H105+H106+H107</f>
        <v>8.5390683592704748E-3</v>
      </c>
      <c r="I108" s="56">
        <f>IF(SUM(I102:I107)&lt;G111,SUM(I102:I107),"Excede Limite")</f>
        <v>39.909999999999997</v>
      </c>
      <c r="J108" s="117"/>
      <c r="K108" s="123"/>
      <c r="L108" s="123"/>
      <c r="M108" s="123"/>
      <c r="N108" s="123"/>
      <c r="O108" s="123"/>
      <c r="P108" s="123"/>
      <c r="Q108" s="123"/>
      <c r="R108" s="123"/>
      <c r="S108" s="123"/>
    </row>
    <row r="109" spans="1:19" ht="30" customHeight="1" x14ac:dyDescent="0.25">
      <c r="A109" s="123"/>
      <c r="B109" s="271" t="s">
        <v>114</v>
      </c>
      <c r="C109" s="271"/>
      <c r="D109" s="271"/>
      <c r="E109" s="271"/>
      <c r="F109" s="271"/>
      <c r="G109" s="271"/>
      <c r="H109" s="271"/>
      <c r="I109" s="271"/>
      <c r="K109" s="123"/>
      <c r="L109" s="123"/>
      <c r="M109" s="123"/>
      <c r="N109" s="123"/>
      <c r="O109" s="123"/>
      <c r="P109" s="123"/>
      <c r="Q109" s="123"/>
      <c r="R109" s="123"/>
      <c r="S109" s="123"/>
    </row>
    <row r="110" spans="1:19" ht="5.25" customHeight="1" x14ac:dyDescent="0.25">
      <c r="A110" s="123"/>
      <c r="B110" s="123"/>
      <c r="C110" s="123"/>
      <c r="D110" s="123"/>
      <c r="E110" s="123"/>
      <c r="F110" s="123"/>
      <c r="G110" s="123"/>
      <c r="H110" s="123"/>
      <c r="I110" s="123"/>
    </row>
    <row r="111" spans="1:19" ht="48.75" customHeight="1" x14ac:dyDescent="0.25">
      <c r="A111" s="282" t="s">
        <v>236</v>
      </c>
      <c r="B111" s="283"/>
      <c r="C111" s="283"/>
      <c r="D111" s="283"/>
      <c r="E111" s="284"/>
      <c r="F111" s="148">
        <f>I27</f>
        <v>0.2</v>
      </c>
      <c r="G111" s="167">
        <f>I113*F111</f>
        <v>934.76239610311916</v>
      </c>
      <c r="H111" s="150" t="s">
        <v>115</v>
      </c>
      <c r="I111" s="151">
        <f>I81</f>
        <v>120.2136</v>
      </c>
      <c r="K111" s="123"/>
      <c r="L111" s="123"/>
      <c r="M111" s="123"/>
      <c r="N111" s="123"/>
      <c r="O111" s="123"/>
      <c r="P111" s="123"/>
      <c r="Q111" s="123"/>
      <c r="R111" s="123"/>
      <c r="S111" s="123"/>
    </row>
    <row r="112" spans="1:19" s="155" customFormat="1" ht="16.5" customHeight="1" x14ac:dyDescent="0.25">
      <c r="A112" s="277" t="s">
        <v>116</v>
      </c>
      <c r="B112" s="277"/>
      <c r="C112" s="152" t="s">
        <v>117</v>
      </c>
      <c r="D112" s="152" t="s">
        <v>118</v>
      </c>
      <c r="E112" s="152" t="s">
        <v>119</v>
      </c>
      <c r="F112" s="152" t="s">
        <v>120</v>
      </c>
      <c r="G112" s="152" t="s">
        <v>121</v>
      </c>
      <c r="H112" s="150" t="s">
        <v>122</v>
      </c>
      <c r="I112" s="153" t="s">
        <v>123</v>
      </c>
      <c r="J112" s="154"/>
      <c r="K112" s="123"/>
      <c r="L112" s="123"/>
      <c r="M112" s="123"/>
      <c r="N112" s="123"/>
      <c r="O112" s="123"/>
      <c r="P112" s="123"/>
      <c r="Q112" s="123"/>
      <c r="R112" s="123"/>
      <c r="S112" s="123"/>
    </row>
    <row r="113" spans="1:19" ht="16.5" customHeight="1" x14ac:dyDescent="0.25">
      <c r="A113" s="278">
        <f>I39</f>
        <v>2395.7280000000001</v>
      </c>
      <c r="B113" s="278"/>
      <c r="C113" s="116">
        <f>I50</f>
        <v>881.62790400000006</v>
      </c>
      <c r="D113" s="116">
        <f>I63</f>
        <v>492.34126982400005</v>
      </c>
      <c r="E113" s="116">
        <f>I70</f>
        <v>83.35935576</v>
      </c>
      <c r="F113" s="116">
        <f>I74</f>
        <v>181.18158729523208</v>
      </c>
      <c r="G113" s="116">
        <f>I84</f>
        <v>759.78746363636355</v>
      </c>
      <c r="H113" s="116">
        <f>A113+C113+D113+E113+F113+G113</f>
        <v>4794.0255805155957</v>
      </c>
      <c r="I113" s="116">
        <f>H113-I111</f>
        <v>4673.8119805155957</v>
      </c>
      <c r="J113" s="34"/>
      <c r="K113" s="123"/>
      <c r="L113" s="123"/>
      <c r="M113" s="123"/>
      <c r="N113" s="123"/>
      <c r="O113" s="123"/>
      <c r="P113" s="123"/>
      <c r="Q113" s="123"/>
      <c r="R113" s="123"/>
      <c r="S113" s="123"/>
    </row>
    <row r="114" spans="1:19" ht="5.0999999999999996" customHeight="1" x14ac:dyDescent="0.25">
      <c r="A114" s="124"/>
      <c r="B114" s="285"/>
      <c r="C114" s="285"/>
      <c r="D114" s="285"/>
      <c r="E114" s="285"/>
      <c r="F114" s="285"/>
      <c r="G114" s="285"/>
      <c r="H114" s="285"/>
      <c r="I114" s="285"/>
    </row>
    <row r="115" spans="1:19" ht="33.75" x14ac:dyDescent="0.25">
      <c r="A115" s="113" t="s">
        <v>47</v>
      </c>
      <c r="B115" s="279" t="s">
        <v>124</v>
      </c>
      <c r="C115" s="280"/>
      <c r="D115" s="280"/>
      <c r="E115" s="280"/>
      <c r="F115" s="280"/>
      <c r="G115" s="281"/>
      <c r="H115" s="113" t="s">
        <v>36</v>
      </c>
      <c r="I115" s="113" t="s">
        <v>37</v>
      </c>
    </row>
    <row r="116" spans="1:19" ht="15" customHeight="1" x14ac:dyDescent="0.25">
      <c r="A116" s="103">
        <v>1</v>
      </c>
      <c r="B116" s="251" t="s">
        <v>125</v>
      </c>
      <c r="C116" s="252"/>
      <c r="D116" s="252"/>
      <c r="E116" s="252"/>
      <c r="F116" s="252"/>
      <c r="G116" s="253"/>
      <c r="H116" s="114">
        <f>I116/$I$126</f>
        <v>1.8614355982373625E-3</v>
      </c>
      <c r="I116" s="178">
        <v>8.6999999999999993</v>
      </c>
    </row>
    <row r="117" spans="1:19" ht="15" customHeight="1" x14ac:dyDescent="0.25">
      <c r="A117" s="103">
        <v>2</v>
      </c>
      <c r="B117" s="251" t="s">
        <v>126</v>
      </c>
      <c r="C117" s="252"/>
      <c r="D117" s="252"/>
      <c r="E117" s="252"/>
      <c r="F117" s="252"/>
      <c r="G117" s="253"/>
      <c r="H117" s="114">
        <f>I117/$I$126</f>
        <v>5.3489528684981687E-4</v>
      </c>
      <c r="I117" s="178">
        <v>2.5</v>
      </c>
    </row>
    <row r="118" spans="1:19" ht="15" customHeight="1" x14ac:dyDescent="0.25">
      <c r="A118" s="273" t="s">
        <v>127</v>
      </c>
      <c r="B118" s="274"/>
      <c r="C118" s="274"/>
      <c r="D118" s="274"/>
      <c r="E118" s="274"/>
      <c r="F118" s="274"/>
      <c r="G118" s="275"/>
      <c r="H118" s="119">
        <f>H116+H117</f>
        <v>2.3963308850871792E-3</v>
      </c>
      <c r="I118" s="26">
        <f>IF(SUM(I116:I117)+SUM(I121)&lt;G124,SUM(I116:I117),"Excede Limite")</f>
        <v>11.2</v>
      </c>
    </row>
    <row r="119" spans="1:19" ht="5.0999999999999996" customHeight="1" x14ac:dyDescent="0.25"/>
    <row r="120" spans="1:19" ht="33.75" x14ac:dyDescent="0.25">
      <c r="A120" s="113" t="s">
        <v>60</v>
      </c>
      <c r="B120" s="279" t="s">
        <v>128</v>
      </c>
      <c r="C120" s="280"/>
      <c r="D120" s="280"/>
      <c r="E120" s="280"/>
      <c r="F120" s="280"/>
      <c r="G120" s="281"/>
      <c r="H120" s="113" t="s">
        <v>36</v>
      </c>
      <c r="I120" s="113" t="s">
        <v>37</v>
      </c>
    </row>
    <row r="121" spans="1:19" ht="15" customHeight="1" x14ac:dyDescent="0.25">
      <c r="A121" s="103">
        <v>1</v>
      </c>
      <c r="B121" s="251" t="s">
        <v>128</v>
      </c>
      <c r="C121" s="252"/>
      <c r="D121" s="252"/>
      <c r="E121" s="252"/>
      <c r="F121" s="252"/>
      <c r="G121" s="253"/>
      <c r="H121" s="114">
        <f>I121/I126</f>
        <v>7.5000449624704438E-2</v>
      </c>
      <c r="I121" s="178">
        <v>350.53800000000001</v>
      </c>
    </row>
    <row r="122" spans="1:19" ht="15" customHeight="1" x14ac:dyDescent="0.25">
      <c r="A122" s="273" t="s">
        <v>129</v>
      </c>
      <c r="B122" s="274"/>
      <c r="C122" s="274"/>
      <c r="D122" s="274"/>
      <c r="E122" s="274"/>
      <c r="F122" s="274"/>
      <c r="G122" s="275"/>
      <c r="H122" s="119">
        <f>H121</f>
        <v>7.5000449624704438E-2</v>
      </c>
      <c r="I122" s="26">
        <f>IF(SUM(I116:I117)+SUM(I121)&lt;G124,SUM(I121),"Excede Limite")</f>
        <v>350.53800000000001</v>
      </c>
      <c r="J122" s="117"/>
      <c r="K122" s="117"/>
      <c r="L122" s="93"/>
    </row>
    <row r="123" spans="1:19" ht="5.0999999999999996" customHeight="1" x14ac:dyDescent="0.25">
      <c r="A123" s="122"/>
      <c r="B123" s="122"/>
      <c r="C123" s="122"/>
      <c r="D123" s="122"/>
      <c r="E123" s="122"/>
      <c r="F123" s="122"/>
      <c r="G123" s="122"/>
      <c r="H123" s="129"/>
      <c r="I123" s="130"/>
    </row>
    <row r="124" spans="1:19" ht="39" customHeight="1" x14ac:dyDescent="0.25">
      <c r="A124" s="276" t="s">
        <v>237</v>
      </c>
      <c r="B124" s="276"/>
      <c r="C124" s="276"/>
      <c r="D124" s="276"/>
      <c r="E124" s="276"/>
      <c r="F124" s="148">
        <v>0.18</v>
      </c>
      <c r="G124" s="167">
        <f>I126*F124</f>
        <v>841.28615649280721</v>
      </c>
      <c r="H124" s="150" t="s">
        <v>115</v>
      </c>
      <c r="I124" s="151">
        <f>I81</f>
        <v>120.2136</v>
      </c>
      <c r="L124" s="93"/>
    </row>
    <row r="125" spans="1:19" s="155" customFormat="1" ht="16.5" customHeight="1" x14ac:dyDescent="0.25">
      <c r="A125" s="277" t="s">
        <v>116</v>
      </c>
      <c r="B125" s="277"/>
      <c r="C125" s="152" t="s">
        <v>117</v>
      </c>
      <c r="D125" s="152" t="s">
        <v>118</v>
      </c>
      <c r="E125" s="152" t="s">
        <v>119</v>
      </c>
      <c r="F125" s="152" t="s">
        <v>120</v>
      </c>
      <c r="G125" s="152" t="s">
        <v>121</v>
      </c>
      <c r="H125" s="150" t="s">
        <v>122</v>
      </c>
      <c r="I125" s="153" t="s">
        <v>123</v>
      </c>
      <c r="J125" s="154"/>
      <c r="L125" s="154"/>
    </row>
    <row r="126" spans="1:19" ht="16.5" customHeight="1" x14ac:dyDescent="0.25">
      <c r="A126" s="278">
        <f>I39</f>
        <v>2395.7280000000001</v>
      </c>
      <c r="B126" s="278"/>
      <c r="C126" s="116">
        <f>I50</f>
        <v>881.62790400000006</v>
      </c>
      <c r="D126" s="116">
        <f>I63</f>
        <v>492.34126982400005</v>
      </c>
      <c r="E126" s="116">
        <f>I70</f>
        <v>83.35935576</v>
      </c>
      <c r="F126" s="116">
        <f>I74</f>
        <v>181.18158729523208</v>
      </c>
      <c r="G126" s="116">
        <f>I84</f>
        <v>759.78746363636355</v>
      </c>
      <c r="H126" s="116">
        <f>A126+C126+D126+E126+F126+G126</f>
        <v>4794.0255805155957</v>
      </c>
      <c r="I126" s="116">
        <f>H126-I124</f>
        <v>4673.8119805155957</v>
      </c>
      <c r="J126" s="117"/>
      <c r="L126" s="93"/>
    </row>
    <row r="127" spans="1:19" ht="5.0999999999999996" customHeight="1" x14ac:dyDescent="0.25"/>
    <row r="128" spans="1:19" ht="12" x14ac:dyDescent="0.25">
      <c r="A128" s="258" t="s">
        <v>130</v>
      </c>
      <c r="B128" s="258"/>
      <c r="C128" s="258"/>
      <c r="D128" s="258"/>
      <c r="E128" s="258"/>
      <c r="F128" s="258"/>
      <c r="G128" s="258"/>
      <c r="H128" s="141">
        <f>H108+H118+H122</f>
        <v>8.5935848869062095E-2</v>
      </c>
      <c r="I128" s="142">
        <f>I108+I118+I122</f>
        <v>401.64800000000002</v>
      </c>
    </row>
    <row r="129" spans="1:19" ht="5.0999999999999996" customHeight="1" x14ac:dyDescent="0.25"/>
    <row r="130" spans="1:19" x14ac:dyDescent="0.25">
      <c r="A130" s="250" t="s">
        <v>131</v>
      </c>
      <c r="B130" s="250"/>
      <c r="C130" s="250"/>
      <c r="D130" s="250"/>
      <c r="E130" s="250"/>
      <c r="F130" s="250"/>
      <c r="G130" s="250"/>
      <c r="H130" s="250"/>
      <c r="I130" s="250"/>
    </row>
    <row r="131" spans="1:19" ht="33.75" x14ac:dyDescent="0.25">
      <c r="A131" s="113" t="s">
        <v>34</v>
      </c>
      <c r="B131" s="279" t="s">
        <v>230</v>
      </c>
      <c r="C131" s="280"/>
      <c r="D131" s="280"/>
      <c r="E131" s="280"/>
      <c r="F131" s="280"/>
      <c r="G131" s="281"/>
      <c r="H131" s="113" t="s">
        <v>36</v>
      </c>
      <c r="I131" s="113" t="s">
        <v>37</v>
      </c>
      <c r="K131" s="123"/>
      <c r="L131" s="123"/>
      <c r="M131" s="123"/>
      <c r="N131" s="123"/>
      <c r="O131" s="123"/>
    </row>
    <row r="132" spans="1:19" ht="15" customHeight="1" x14ac:dyDescent="0.25">
      <c r="A132" s="103">
        <v>1</v>
      </c>
      <c r="B132" s="251" t="s">
        <v>133</v>
      </c>
      <c r="C132" s="252"/>
      <c r="D132" s="252"/>
      <c r="E132" s="252"/>
      <c r="F132" s="252"/>
      <c r="G132" s="253"/>
      <c r="H132" s="114">
        <f>I132/$I$98</f>
        <v>7.4664294131710886E-3</v>
      </c>
      <c r="I132" s="115">
        <f>($D$142/$E$144)*H142</f>
        <v>35.794253601856248</v>
      </c>
    </row>
    <row r="133" spans="1:19" ht="15" customHeight="1" x14ac:dyDescent="0.25">
      <c r="A133" s="103">
        <v>2</v>
      </c>
      <c r="B133" s="251" t="s">
        <v>134</v>
      </c>
      <c r="C133" s="252"/>
      <c r="D133" s="252"/>
      <c r="E133" s="252"/>
      <c r="F133" s="252"/>
      <c r="G133" s="253"/>
      <c r="H133" s="114">
        <f t="shared" ref="H133:H136" si="6">I133/$I$98</f>
        <v>3.4460443445405026E-2</v>
      </c>
      <c r="I133" s="115">
        <f t="shared" ref="I133:I135" si="7">($D$142/$E$144)*H143</f>
        <v>165.20424739318267</v>
      </c>
    </row>
    <row r="134" spans="1:19" ht="15" customHeight="1" x14ac:dyDescent="0.25">
      <c r="A134" s="103">
        <v>3</v>
      </c>
      <c r="B134" s="251" t="s">
        <v>14</v>
      </c>
      <c r="C134" s="252"/>
      <c r="D134" s="252"/>
      <c r="E134" s="252"/>
      <c r="F134" s="252"/>
      <c r="G134" s="253"/>
      <c r="H134" s="114">
        <f t="shared" si="6"/>
        <v>2.2973628963603353E-2</v>
      </c>
      <c r="I134" s="115">
        <f t="shared" si="7"/>
        <v>110.13616492878846</v>
      </c>
    </row>
    <row r="135" spans="1:19" ht="15" customHeight="1" x14ac:dyDescent="0.25">
      <c r="A135" s="103">
        <v>4</v>
      </c>
      <c r="B135" s="251" t="s">
        <v>231</v>
      </c>
      <c r="C135" s="252"/>
      <c r="D135" s="252"/>
      <c r="E135" s="252"/>
      <c r="F135" s="252"/>
      <c r="G135" s="253"/>
      <c r="H135" s="114">
        <f t="shared" si="6"/>
        <v>0</v>
      </c>
      <c r="I135" s="115">
        <f t="shared" si="7"/>
        <v>0</v>
      </c>
    </row>
    <row r="136" spans="1:19" ht="15" customHeight="1" x14ac:dyDescent="0.25">
      <c r="A136" s="103">
        <v>5</v>
      </c>
      <c r="B136" s="251" t="s">
        <v>112</v>
      </c>
      <c r="C136" s="252"/>
      <c r="D136" s="252"/>
      <c r="E136" s="252"/>
      <c r="F136" s="252"/>
      <c r="G136" s="253"/>
      <c r="H136" s="114">
        <f t="shared" si="6"/>
        <v>0</v>
      </c>
      <c r="I136" s="115">
        <v>0</v>
      </c>
    </row>
    <row r="137" spans="1:19" ht="15" customHeight="1" x14ac:dyDescent="0.25">
      <c r="A137" s="273" t="s">
        <v>137</v>
      </c>
      <c r="B137" s="274"/>
      <c r="C137" s="274"/>
      <c r="D137" s="274"/>
      <c r="E137" s="274"/>
      <c r="F137" s="274"/>
      <c r="G137" s="275"/>
      <c r="H137" s="119">
        <f>H132+H133+H134+H135+H136</f>
        <v>6.4900501822179463E-2</v>
      </c>
      <c r="I137" s="120">
        <f>SUM(I132:I136)</f>
        <v>311.13466592382736</v>
      </c>
    </row>
    <row r="138" spans="1:19" ht="11.25" customHeight="1" x14ac:dyDescent="0.25">
      <c r="A138" s="124" t="s">
        <v>138</v>
      </c>
      <c r="B138" s="271" t="s">
        <v>139</v>
      </c>
      <c r="C138" s="271"/>
      <c r="D138" s="271"/>
      <c r="E138" s="271"/>
      <c r="F138" s="271"/>
      <c r="G138" s="271"/>
      <c r="H138" s="271"/>
      <c r="I138" s="271"/>
      <c r="K138" s="123"/>
      <c r="L138" s="123"/>
      <c r="M138" s="123"/>
      <c r="N138" s="123"/>
      <c r="O138" s="123"/>
      <c r="P138" s="123"/>
      <c r="Q138" s="123"/>
      <c r="R138" s="123"/>
      <c r="S138" s="123"/>
    </row>
    <row r="139" spans="1:19" ht="20.25" customHeight="1" x14ac:dyDescent="0.25">
      <c r="A139" s="124" t="s">
        <v>140</v>
      </c>
      <c r="B139" s="272" t="s">
        <v>141</v>
      </c>
      <c r="C139" s="272"/>
      <c r="D139" s="272"/>
      <c r="E139" s="272"/>
      <c r="F139" s="272"/>
      <c r="G139" s="272"/>
      <c r="H139" s="272"/>
      <c r="I139" s="272"/>
      <c r="K139" s="123"/>
      <c r="L139" s="123"/>
      <c r="M139" s="123"/>
      <c r="N139" s="123"/>
      <c r="O139" s="123"/>
      <c r="P139" s="123"/>
      <c r="Q139" s="123"/>
      <c r="R139" s="123"/>
      <c r="S139" s="123"/>
    </row>
    <row r="140" spans="1:19" ht="13.5" customHeight="1" x14ac:dyDescent="0.25">
      <c r="A140" s="191" t="s">
        <v>142</v>
      </c>
      <c r="B140" s="191"/>
      <c r="C140" s="191"/>
      <c r="D140" s="191"/>
      <c r="E140" s="191"/>
      <c r="F140" s="191"/>
      <c r="G140" s="191"/>
      <c r="H140" s="191"/>
      <c r="I140" s="191"/>
    </row>
    <row r="141" spans="1:19" ht="24.95" customHeight="1" x14ac:dyDescent="0.25">
      <c r="A141" s="200" t="s">
        <v>143</v>
      </c>
      <c r="B141" s="200"/>
      <c r="C141" s="92" t="s">
        <v>144</v>
      </c>
      <c r="D141" s="201" t="s">
        <v>145</v>
      </c>
      <c r="E141" s="202"/>
      <c r="F141" s="92" t="s">
        <v>146</v>
      </c>
      <c r="G141" s="92" t="s">
        <v>147</v>
      </c>
      <c r="H141" s="203" t="s">
        <v>250</v>
      </c>
      <c r="I141" s="203"/>
    </row>
    <row r="142" spans="1:19" ht="13.5" customHeight="1" x14ac:dyDescent="0.25">
      <c r="A142" s="265">
        <f>I98</f>
        <v>4794.0255805155957</v>
      </c>
      <c r="B142" s="266"/>
      <c r="C142" s="115">
        <f>I128</f>
        <v>401.64800000000002</v>
      </c>
      <c r="D142" s="267">
        <f>A142+C142</f>
        <v>5195.6735805155959</v>
      </c>
      <c r="E142" s="268"/>
      <c r="F142" s="103" t="s">
        <v>133</v>
      </c>
      <c r="G142" s="137">
        <v>1.6500000000000001E-2</v>
      </c>
      <c r="H142" s="261">
        <v>6.4999999999999997E-3</v>
      </c>
      <c r="I142" s="261"/>
      <c r="J142" s="117"/>
    </row>
    <row r="143" spans="1:19" ht="13.5" customHeight="1" x14ac:dyDescent="0.25">
      <c r="A143" s="269" t="s">
        <v>148</v>
      </c>
      <c r="B143" s="269"/>
      <c r="C143" s="103">
        <v>1</v>
      </c>
      <c r="D143" s="156">
        <f>G146/1</f>
        <v>0.1125</v>
      </c>
      <c r="E143" s="157">
        <f>C143-D143</f>
        <v>0.88749999999999996</v>
      </c>
      <c r="F143" s="103" t="s">
        <v>134</v>
      </c>
      <c r="G143" s="137">
        <v>7.5999999999999998E-2</v>
      </c>
      <c r="H143" s="261">
        <v>0.03</v>
      </c>
      <c r="I143" s="261"/>
    </row>
    <row r="144" spans="1:19" ht="13.5" customHeight="1" x14ac:dyDescent="0.25">
      <c r="A144" s="270" t="s">
        <v>149</v>
      </c>
      <c r="B144" s="270"/>
      <c r="C144" s="174">
        <v>1</v>
      </c>
      <c r="D144" s="175">
        <f>H146</f>
        <v>5.6499999999999995E-2</v>
      </c>
      <c r="E144" s="176">
        <f>C144-D144</f>
        <v>0.94350000000000001</v>
      </c>
      <c r="F144" s="103" t="s">
        <v>14</v>
      </c>
      <c r="G144" s="137">
        <f>I11</f>
        <v>0.02</v>
      </c>
      <c r="H144" s="261">
        <f>I11</f>
        <v>0.02</v>
      </c>
      <c r="I144" s="261"/>
    </row>
    <row r="145" spans="1:10" ht="13.5" customHeight="1" x14ac:dyDescent="0.25">
      <c r="A145" s="260" t="s">
        <v>232</v>
      </c>
      <c r="B145" s="260"/>
      <c r="C145" s="103">
        <v>1</v>
      </c>
      <c r="D145" s="158">
        <v>0.09</v>
      </c>
      <c r="E145" s="159">
        <f>C145-D145</f>
        <v>0.91</v>
      </c>
      <c r="F145" s="103" t="s">
        <v>233</v>
      </c>
      <c r="G145" s="137">
        <v>0</v>
      </c>
      <c r="H145" s="261">
        <v>0</v>
      </c>
      <c r="I145" s="261"/>
    </row>
    <row r="146" spans="1:10" ht="18" customHeight="1" x14ac:dyDescent="0.25">
      <c r="A146" s="160" t="s">
        <v>152</v>
      </c>
      <c r="B146" s="262" t="s">
        <v>153</v>
      </c>
      <c r="C146" s="262"/>
      <c r="D146" s="262"/>
      <c r="E146" s="262"/>
      <c r="F146" s="92" t="s">
        <v>155</v>
      </c>
      <c r="G146" s="161">
        <f>SUM(G142:G145)</f>
        <v>0.1125</v>
      </c>
      <c r="H146" s="263">
        <f>SUM(H142:I145)</f>
        <v>5.6499999999999995E-2</v>
      </c>
      <c r="I146" s="263"/>
    </row>
    <row r="147" spans="1:10" ht="24.95" customHeight="1" x14ac:dyDescent="0.25">
      <c r="A147" s="231" t="s">
        <v>251</v>
      </c>
      <c r="B147" s="232"/>
      <c r="C147" s="232"/>
      <c r="D147" s="232"/>
      <c r="E147" s="232"/>
      <c r="F147" s="232"/>
      <c r="G147" s="232"/>
      <c r="H147" s="232"/>
      <c r="I147" s="232"/>
    </row>
    <row r="148" spans="1:10" ht="5.0999999999999996" customHeight="1" x14ac:dyDescent="0.25">
      <c r="A148" s="162"/>
      <c r="B148" s="264"/>
      <c r="C148" s="264"/>
      <c r="D148" s="264"/>
      <c r="E148" s="264"/>
      <c r="F148" s="264"/>
      <c r="G148" s="264"/>
      <c r="H148" s="264"/>
      <c r="I148" s="264"/>
    </row>
    <row r="149" spans="1:10" ht="12" x14ac:dyDescent="0.25">
      <c r="A149" s="258" t="s">
        <v>158</v>
      </c>
      <c r="B149" s="258"/>
      <c r="C149" s="258"/>
      <c r="D149" s="258"/>
      <c r="E149" s="258"/>
      <c r="F149" s="258"/>
      <c r="G149" s="258"/>
      <c r="H149" s="141">
        <f>H137</f>
        <v>6.4900501822179463E-2</v>
      </c>
      <c r="I149" s="142">
        <f>I137</f>
        <v>311.13466592382736</v>
      </c>
    </row>
    <row r="150" spans="1:10" ht="5.0999999999999996" customHeight="1" x14ac:dyDescent="0.25"/>
    <row r="151" spans="1:10" ht="11.25" customHeight="1" x14ac:dyDescent="0.25">
      <c r="A151" s="191" t="s">
        <v>159</v>
      </c>
      <c r="B151" s="191"/>
      <c r="C151" s="191"/>
      <c r="D151" s="191"/>
      <c r="E151" s="191"/>
      <c r="F151" s="191"/>
      <c r="G151" s="191"/>
      <c r="H151" s="191"/>
      <c r="I151" s="191"/>
    </row>
    <row r="152" spans="1:10" x14ac:dyDescent="0.25">
      <c r="A152" s="250" t="s">
        <v>33</v>
      </c>
      <c r="B152" s="250"/>
      <c r="C152" s="250"/>
      <c r="D152" s="250"/>
      <c r="E152" s="250"/>
      <c r="F152" s="250"/>
      <c r="G152" s="250"/>
      <c r="H152" s="250"/>
      <c r="I152" s="250"/>
    </row>
    <row r="153" spans="1:10" ht="15" customHeight="1" x14ac:dyDescent="0.25">
      <c r="A153" s="103">
        <v>1</v>
      </c>
      <c r="B153" s="251" t="s">
        <v>160</v>
      </c>
      <c r="C153" s="252"/>
      <c r="D153" s="252"/>
      <c r="E153" s="252"/>
      <c r="F153" s="252"/>
      <c r="G153" s="253"/>
      <c r="H153" s="114">
        <f>I153/$G$170</f>
        <v>0.43504837880436881</v>
      </c>
      <c r="I153" s="163">
        <f>I39</f>
        <v>2395.7280000000001</v>
      </c>
    </row>
    <row r="154" spans="1:10" ht="15" customHeight="1" x14ac:dyDescent="0.25">
      <c r="A154" s="103">
        <v>2</v>
      </c>
      <c r="B154" s="251" t="s">
        <v>161</v>
      </c>
      <c r="C154" s="252"/>
      <c r="D154" s="252"/>
      <c r="E154" s="252"/>
      <c r="F154" s="252"/>
      <c r="G154" s="253"/>
      <c r="H154" s="114">
        <f t="shared" ref="H154:H155" si="8">I154/$G$170</f>
        <v>0.29754261335296278</v>
      </c>
      <c r="I154" s="163">
        <f>I50+I63+I70+I74</f>
        <v>1638.5101168792321</v>
      </c>
    </row>
    <row r="155" spans="1:10" ht="15" customHeight="1" x14ac:dyDescent="0.25">
      <c r="A155" s="103">
        <v>3</v>
      </c>
      <c r="B155" s="259" t="s">
        <v>162</v>
      </c>
      <c r="C155" s="259"/>
      <c r="D155" s="259"/>
      <c r="E155" s="259"/>
      <c r="F155" s="259"/>
      <c r="G155" s="259"/>
      <c r="H155" s="114">
        <f t="shared" si="8"/>
        <v>0.13797238429858619</v>
      </c>
      <c r="I155" s="163">
        <f>I84</f>
        <v>759.78746363636355</v>
      </c>
    </row>
    <row r="156" spans="1:10" s="122" customFormat="1" ht="15" customHeight="1" x14ac:dyDescent="0.25">
      <c r="A156" s="254" t="s">
        <v>163</v>
      </c>
      <c r="B156" s="255"/>
      <c r="C156" s="255"/>
      <c r="D156" s="255"/>
      <c r="E156" s="255"/>
      <c r="F156" s="255"/>
      <c r="G156" s="256"/>
      <c r="H156" s="141">
        <f>H153+H154+H155</f>
        <v>0.87056337645591775</v>
      </c>
      <c r="I156" s="142">
        <f>SUM(I153:I155)</f>
        <v>4794.0255805155957</v>
      </c>
      <c r="J156" s="129"/>
    </row>
    <row r="157" spans="1:10" ht="5.0999999999999996" customHeight="1" x14ac:dyDescent="0.25"/>
    <row r="158" spans="1:10" x14ac:dyDescent="0.25">
      <c r="A158" s="250" t="s">
        <v>107</v>
      </c>
      <c r="B158" s="250"/>
      <c r="C158" s="250"/>
      <c r="D158" s="250"/>
      <c r="E158" s="250"/>
      <c r="F158" s="250"/>
      <c r="G158" s="250"/>
      <c r="H158" s="250"/>
      <c r="I158" s="250"/>
    </row>
    <row r="159" spans="1:10" ht="15" customHeight="1" x14ac:dyDescent="0.25">
      <c r="A159" s="103">
        <v>1</v>
      </c>
      <c r="B159" s="251" t="s">
        <v>164</v>
      </c>
      <c r="C159" s="252"/>
      <c r="D159" s="252"/>
      <c r="E159" s="252"/>
      <c r="F159" s="252"/>
      <c r="G159" s="253"/>
      <c r="H159" s="114">
        <f>I159/$G$170</f>
        <v>7.2473923575975064E-3</v>
      </c>
      <c r="I159" s="115">
        <f>I108</f>
        <v>39.909999999999997</v>
      </c>
    </row>
    <row r="160" spans="1:10" ht="15" customHeight="1" x14ac:dyDescent="0.25">
      <c r="A160" s="103">
        <v>2</v>
      </c>
      <c r="B160" s="251" t="s">
        <v>165</v>
      </c>
      <c r="C160" s="252"/>
      <c r="D160" s="252"/>
      <c r="E160" s="252"/>
      <c r="F160" s="252"/>
      <c r="G160" s="253"/>
      <c r="H160" s="114">
        <f t="shared" ref="H160:H161" si="9">I160/$G$170</f>
        <v>2.0338460136580323E-3</v>
      </c>
      <c r="I160" s="115">
        <f>I118</f>
        <v>11.2</v>
      </c>
    </row>
    <row r="161" spans="1:11" ht="15" customHeight="1" x14ac:dyDescent="0.25">
      <c r="A161" s="103">
        <v>3</v>
      </c>
      <c r="B161" s="251" t="s">
        <v>166</v>
      </c>
      <c r="C161" s="252"/>
      <c r="D161" s="252"/>
      <c r="E161" s="252"/>
      <c r="F161" s="252"/>
      <c r="G161" s="253"/>
      <c r="H161" s="114">
        <f t="shared" si="9"/>
        <v>6.3655385172826734E-2</v>
      </c>
      <c r="I161" s="115">
        <f>I122</f>
        <v>350.53800000000001</v>
      </c>
    </row>
    <row r="162" spans="1:11" ht="15" customHeight="1" x14ac:dyDescent="0.25">
      <c r="A162" s="254" t="s">
        <v>167</v>
      </c>
      <c r="B162" s="255"/>
      <c r="C162" s="255"/>
      <c r="D162" s="255"/>
      <c r="E162" s="255"/>
      <c r="F162" s="255"/>
      <c r="G162" s="256"/>
      <c r="H162" s="141">
        <f>H159+H160+H161</f>
        <v>7.2936623544082271E-2</v>
      </c>
      <c r="I162" s="142">
        <f>I159+I160+I161</f>
        <v>401.64800000000002</v>
      </c>
    </row>
    <row r="163" spans="1:11" ht="5.0999999999999996" customHeight="1" x14ac:dyDescent="0.25"/>
    <row r="164" spans="1:11" x14ac:dyDescent="0.25">
      <c r="A164" s="250" t="s">
        <v>131</v>
      </c>
      <c r="B164" s="250"/>
      <c r="C164" s="250"/>
      <c r="D164" s="250"/>
      <c r="E164" s="250"/>
      <c r="F164" s="250"/>
      <c r="G164" s="250"/>
      <c r="H164" s="250"/>
      <c r="I164" s="250"/>
    </row>
    <row r="165" spans="1:11" ht="15" customHeight="1" x14ac:dyDescent="0.25">
      <c r="A165" s="103">
        <v>1</v>
      </c>
      <c r="B165" s="251" t="s">
        <v>168</v>
      </c>
      <c r="C165" s="252"/>
      <c r="D165" s="252"/>
      <c r="E165" s="252"/>
      <c r="F165" s="252"/>
      <c r="G165" s="253"/>
      <c r="H165" s="114">
        <f>I165/$G$170</f>
        <v>5.6499999999999995E-2</v>
      </c>
      <c r="I165" s="115">
        <f>I137</f>
        <v>311.13466592382736</v>
      </c>
    </row>
    <row r="166" spans="1:11" ht="15" customHeight="1" x14ac:dyDescent="0.25">
      <c r="A166" s="254" t="s">
        <v>169</v>
      </c>
      <c r="B166" s="255"/>
      <c r="C166" s="255"/>
      <c r="D166" s="255"/>
      <c r="E166" s="255"/>
      <c r="F166" s="255"/>
      <c r="G166" s="256"/>
      <c r="H166" s="141">
        <f>H165</f>
        <v>5.6499999999999995E-2</v>
      </c>
      <c r="I166" s="142">
        <f>I137</f>
        <v>311.13466592382736</v>
      </c>
      <c r="K166" s="164"/>
    </row>
    <row r="167" spans="1:11" ht="5.0999999999999996" customHeight="1" x14ac:dyDescent="0.25"/>
    <row r="168" spans="1:11" ht="11.25" customHeight="1" x14ac:dyDescent="0.25">
      <c r="A168" s="191" t="s">
        <v>159</v>
      </c>
      <c r="B168" s="191"/>
      <c r="C168" s="191"/>
      <c r="D168" s="191"/>
      <c r="E168" s="191"/>
      <c r="F168" s="191"/>
      <c r="G168" s="191"/>
      <c r="H168" s="191"/>
      <c r="I168" s="191"/>
    </row>
    <row r="169" spans="1:11" ht="45" x14ac:dyDescent="0.25">
      <c r="A169" s="257" t="s">
        <v>170</v>
      </c>
      <c r="B169" s="257"/>
      <c r="C169" s="257"/>
      <c r="D169" s="257"/>
      <c r="E169" s="257"/>
      <c r="F169" s="257"/>
      <c r="G169" s="165" t="s">
        <v>171</v>
      </c>
      <c r="H169" s="165" t="s">
        <v>172</v>
      </c>
      <c r="I169" s="165" t="s">
        <v>173</v>
      </c>
    </row>
    <row r="170" spans="1:11" ht="11.25" customHeight="1" x14ac:dyDescent="0.25">
      <c r="A170" s="244" t="str">
        <f>D5</f>
        <v>Recepcionista (4221)</v>
      </c>
      <c r="B170" s="245"/>
      <c r="C170" s="245"/>
      <c r="D170" s="245"/>
      <c r="E170" s="245"/>
      <c r="F170" s="246"/>
      <c r="G170" s="116">
        <f>I156+I162+I166</f>
        <v>5506.8082464394229</v>
      </c>
      <c r="H170" s="179">
        <f>IF(D6="12x36",2,1)</f>
        <v>2</v>
      </c>
      <c r="I170" s="116">
        <f>G170*H170</f>
        <v>11013.616492878846</v>
      </c>
    </row>
    <row r="171" spans="1:11" x14ac:dyDescent="0.25">
      <c r="A171" s="244"/>
      <c r="B171" s="245"/>
      <c r="C171" s="245"/>
      <c r="D171" s="245"/>
      <c r="E171" s="245"/>
      <c r="F171" s="246"/>
      <c r="G171" s="179"/>
      <c r="H171" s="179"/>
      <c r="I171" s="116"/>
    </row>
    <row r="172" spans="1:11" s="122" customFormat="1" ht="12" x14ac:dyDescent="0.25">
      <c r="A172" s="247" t="s">
        <v>174</v>
      </c>
      <c r="B172" s="248"/>
      <c r="C172" s="248"/>
      <c r="D172" s="248"/>
      <c r="E172" s="248"/>
      <c r="F172" s="248"/>
      <c r="G172" s="248"/>
      <c r="H172" s="249"/>
      <c r="I172" s="166">
        <f>I170</f>
        <v>11013.616492878846</v>
      </c>
      <c r="J172" s="129"/>
    </row>
  </sheetData>
  <mergeCells count="171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A12:F12"/>
    <mergeCell ref="A13:F15"/>
    <mergeCell ref="G13:G15"/>
    <mergeCell ref="A16:F18"/>
    <mergeCell ref="G16:G18"/>
    <mergeCell ref="A19:F21"/>
    <mergeCell ref="G19:G21"/>
    <mergeCell ref="A9:C9"/>
    <mergeCell ref="D9:F9"/>
    <mergeCell ref="G9:H9"/>
    <mergeCell ref="A10:F10"/>
    <mergeCell ref="A11:F11"/>
    <mergeCell ref="B30:G30"/>
    <mergeCell ref="B31:G31"/>
    <mergeCell ref="B32:G32"/>
    <mergeCell ref="B33:G33"/>
    <mergeCell ref="B34:G34"/>
    <mergeCell ref="B35:G35"/>
    <mergeCell ref="A22:F22"/>
    <mergeCell ref="A24:F24"/>
    <mergeCell ref="A25:F25"/>
    <mergeCell ref="A26:F26"/>
    <mergeCell ref="A27:F27"/>
    <mergeCell ref="A29:I29"/>
    <mergeCell ref="B41:G41"/>
    <mergeCell ref="B42:G42"/>
    <mergeCell ref="B43:G43"/>
    <mergeCell ref="B44:G44"/>
    <mergeCell ref="B45:G45"/>
    <mergeCell ref="B46:G46"/>
    <mergeCell ref="B36:G36"/>
    <mergeCell ref="B37:G37"/>
    <mergeCell ref="B38:G38"/>
    <mergeCell ref="A39:G39"/>
    <mergeCell ref="B53:G53"/>
    <mergeCell ref="B54:G54"/>
    <mergeCell ref="B56:G56"/>
    <mergeCell ref="B57:G57"/>
    <mergeCell ref="B58:G58"/>
    <mergeCell ref="B59:G59"/>
    <mergeCell ref="B47:G47"/>
    <mergeCell ref="B48:G48"/>
    <mergeCell ref="B49:G49"/>
    <mergeCell ref="A50:G50"/>
    <mergeCell ref="A51:I51"/>
    <mergeCell ref="A52:I52"/>
    <mergeCell ref="B55:G55"/>
    <mergeCell ref="B66:G66"/>
    <mergeCell ref="B67:G67"/>
    <mergeCell ref="B68:G68"/>
    <mergeCell ref="B69:G69"/>
    <mergeCell ref="A70:G70"/>
    <mergeCell ref="B72:G72"/>
    <mergeCell ref="B60:G60"/>
    <mergeCell ref="B61:G61"/>
    <mergeCell ref="B62:G62"/>
    <mergeCell ref="A63:G63"/>
    <mergeCell ref="B64:I64"/>
    <mergeCell ref="B65:I65"/>
    <mergeCell ref="B81:G81"/>
    <mergeCell ref="B82:G82"/>
    <mergeCell ref="B83:G83"/>
    <mergeCell ref="A84:G84"/>
    <mergeCell ref="B85:G85"/>
    <mergeCell ref="A86:I86"/>
    <mergeCell ref="B73:G73"/>
    <mergeCell ref="A74:G74"/>
    <mergeCell ref="A76:G76"/>
    <mergeCell ref="B78:G78"/>
    <mergeCell ref="B79:G79"/>
    <mergeCell ref="B80:G80"/>
    <mergeCell ref="A95:B95"/>
    <mergeCell ref="A96:B96"/>
    <mergeCell ref="A98:G98"/>
    <mergeCell ref="A100:I100"/>
    <mergeCell ref="B101:G101"/>
    <mergeCell ref="B102:G102"/>
    <mergeCell ref="A87:B87"/>
    <mergeCell ref="A88:B88"/>
    <mergeCell ref="A90:I90"/>
    <mergeCell ref="A91:B91"/>
    <mergeCell ref="A92:B92"/>
    <mergeCell ref="A94:I94"/>
    <mergeCell ref="B109:I109"/>
    <mergeCell ref="A111:E111"/>
    <mergeCell ref="A112:B112"/>
    <mergeCell ref="A113:B113"/>
    <mergeCell ref="B114:I114"/>
    <mergeCell ref="B115:G115"/>
    <mergeCell ref="B103:G103"/>
    <mergeCell ref="B104:G104"/>
    <mergeCell ref="B105:G105"/>
    <mergeCell ref="B106:G106"/>
    <mergeCell ref="B107:G107"/>
    <mergeCell ref="A108:G108"/>
    <mergeCell ref="A124:E124"/>
    <mergeCell ref="A125:B125"/>
    <mergeCell ref="A126:B126"/>
    <mergeCell ref="A128:G128"/>
    <mergeCell ref="A130:I130"/>
    <mergeCell ref="B131:G131"/>
    <mergeCell ref="B116:G116"/>
    <mergeCell ref="B117:G117"/>
    <mergeCell ref="A118:G118"/>
    <mergeCell ref="B120:G120"/>
    <mergeCell ref="B121:G121"/>
    <mergeCell ref="A122:G122"/>
    <mergeCell ref="B138:I138"/>
    <mergeCell ref="B139:I139"/>
    <mergeCell ref="A140:I140"/>
    <mergeCell ref="A141:B141"/>
    <mergeCell ref="D141:E141"/>
    <mergeCell ref="H141:I141"/>
    <mergeCell ref="B132:G132"/>
    <mergeCell ref="B133:G133"/>
    <mergeCell ref="B134:G134"/>
    <mergeCell ref="B135:G135"/>
    <mergeCell ref="B136:G136"/>
    <mergeCell ref="A137:G137"/>
    <mergeCell ref="H146:I146"/>
    <mergeCell ref="A147:I147"/>
    <mergeCell ref="B148:I148"/>
    <mergeCell ref="A142:B142"/>
    <mergeCell ref="D142:E142"/>
    <mergeCell ref="H142:I142"/>
    <mergeCell ref="A143:B143"/>
    <mergeCell ref="H143:I143"/>
    <mergeCell ref="A144:B144"/>
    <mergeCell ref="H144:I144"/>
    <mergeCell ref="A171:F171"/>
    <mergeCell ref="A172:H172"/>
    <mergeCell ref="A23:F23"/>
    <mergeCell ref="A164:I164"/>
    <mergeCell ref="B165:G165"/>
    <mergeCell ref="A166:G166"/>
    <mergeCell ref="A168:I168"/>
    <mergeCell ref="A169:F169"/>
    <mergeCell ref="A170:F170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B145"/>
    <mergeCell ref="H145:I145"/>
    <mergeCell ref="B146:E14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5" max="8" man="1"/>
    <brk id="123" max="8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05DE3-A5F9-4C78-B18E-4C0E720C3A54}">
  <dimension ref="A1:S179"/>
  <sheetViews>
    <sheetView view="pageBreakPreview" zoomScale="130" zoomScaleNormal="130" zoomScaleSheetLayoutView="130" workbookViewId="0">
      <selection activeCell="F3" sqref="F3"/>
    </sheetView>
  </sheetViews>
  <sheetFormatPr defaultColWidth="9.140625" defaultRowHeight="11.25" x14ac:dyDescent="0.25"/>
  <cols>
    <col min="1" max="1" width="2.85546875" style="95" customWidth="1"/>
    <col min="2" max="4" width="11.28515625" style="95" customWidth="1"/>
    <col min="5" max="5" width="14.7109375" style="95" customWidth="1"/>
    <col min="6" max="7" width="11.28515625" style="95" customWidth="1"/>
    <col min="8" max="8" width="9.28515625" style="95" customWidth="1"/>
    <col min="9" max="9" width="11.7109375" style="95" customWidth="1"/>
    <col min="10" max="10" width="11.140625" style="93" customWidth="1"/>
    <col min="11" max="11" width="10" style="95" customWidth="1"/>
    <col min="12" max="12" width="9.140625" style="95"/>
    <col min="13" max="15" width="22.28515625" style="95" customWidth="1"/>
    <col min="16" max="16384" width="9.140625" style="95"/>
  </cols>
  <sheetData>
    <row r="1" spans="1:13" ht="27.75" customHeight="1" x14ac:dyDescent="0.25">
      <c r="A1" s="201" t="s">
        <v>202</v>
      </c>
      <c r="B1" s="201"/>
      <c r="C1" s="201"/>
      <c r="D1" s="201"/>
      <c r="E1" s="201"/>
      <c r="F1" s="201"/>
      <c r="G1" s="201"/>
      <c r="H1" s="201"/>
      <c r="I1" s="201"/>
      <c r="K1" s="94"/>
      <c r="M1" s="43"/>
    </row>
    <row r="2" spans="1:13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3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3" ht="5.0999999999999996" customHeight="1" x14ac:dyDescent="0.25"/>
    <row r="5" spans="1:13" ht="18.75" customHeight="1" x14ac:dyDescent="0.25">
      <c r="A5" s="313" t="s">
        <v>4</v>
      </c>
      <c r="B5" s="314"/>
      <c r="C5" s="315"/>
      <c r="D5" s="237" t="s">
        <v>190</v>
      </c>
      <c r="E5" s="237"/>
      <c r="F5" s="237"/>
      <c r="G5" s="322" t="str">
        <f>IF(D6="12x36","Regime de trabalho:","Quantidade de HORAS/MÊS")</f>
        <v>Regime de trabalho:</v>
      </c>
      <c r="H5" s="323"/>
      <c r="I5" s="326" t="str">
        <f>IF(D6="12x36",D6,5*D6)</f>
        <v>12x36</v>
      </c>
    </row>
    <row r="6" spans="1:13" ht="18.75" customHeight="1" x14ac:dyDescent="0.25">
      <c r="A6" s="313" t="str">
        <f>IF(D6="12x36","Regime de trabalho:","Regime de trabalho (horas semanais):")</f>
        <v>Regime de trabalho:</v>
      </c>
      <c r="B6" s="314"/>
      <c r="C6" s="315"/>
      <c r="D6" s="313" t="s">
        <v>201</v>
      </c>
      <c r="E6" s="314"/>
      <c r="F6" s="315"/>
      <c r="G6" s="324"/>
      <c r="H6" s="325"/>
      <c r="I6" s="327"/>
    </row>
    <row r="7" spans="1:13" ht="22.5" customHeight="1" x14ac:dyDescent="0.25">
      <c r="A7" s="313" t="s">
        <v>6</v>
      </c>
      <c r="B7" s="314"/>
      <c r="C7" s="315"/>
      <c r="D7" s="189" t="s">
        <v>194</v>
      </c>
      <c r="E7" s="189"/>
      <c r="F7" s="189"/>
      <c r="G7" s="316" t="s">
        <v>7</v>
      </c>
      <c r="H7" s="317"/>
      <c r="I7" s="320">
        <v>0.2</v>
      </c>
    </row>
    <row r="8" spans="1:13" ht="22.5" customHeight="1" x14ac:dyDescent="0.25">
      <c r="A8" s="313" t="s">
        <v>9</v>
      </c>
      <c r="B8" s="314"/>
      <c r="C8" s="315"/>
      <c r="D8" s="189" t="s">
        <v>195</v>
      </c>
      <c r="E8" s="189"/>
      <c r="F8" s="189"/>
      <c r="G8" s="318"/>
      <c r="H8" s="319"/>
      <c r="I8" s="321"/>
    </row>
    <row r="9" spans="1:13" ht="24.75" customHeight="1" x14ac:dyDescent="0.25">
      <c r="A9" s="313" t="s">
        <v>10</v>
      </c>
      <c r="B9" s="314"/>
      <c r="C9" s="315"/>
      <c r="D9" s="309" t="s">
        <v>181</v>
      </c>
      <c r="E9" s="310"/>
      <c r="F9" s="311"/>
      <c r="G9" s="334" t="s">
        <v>11</v>
      </c>
      <c r="H9" s="335"/>
      <c r="I9" s="97" t="s">
        <v>8</v>
      </c>
    </row>
    <row r="10" spans="1:13" ht="32.25" customHeight="1" x14ac:dyDescent="0.25">
      <c r="A10" s="305" t="s">
        <v>12</v>
      </c>
      <c r="B10" s="306"/>
      <c r="C10" s="306"/>
      <c r="D10" s="306"/>
      <c r="E10" s="306"/>
      <c r="F10" s="306"/>
      <c r="G10" s="98" t="s">
        <v>13</v>
      </c>
      <c r="H10" s="99">
        <v>220</v>
      </c>
      <c r="I10" s="100">
        <v>1996.44</v>
      </c>
    </row>
    <row r="11" spans="1:13" ht="15" customHeight="1" x14ac:dyDescent="0.25">
      <c r="A11" s="298" t="s">
        <v>14</v>
      </c>
      <c r="B11" s="299"/>
      <c r="C11" s="299"/>
      <c r="D11" s="299"/>
      <c r="E11" s="299"/>
      <c r="F11" s="299"/>
      <c r="G11" s="99" t="str">
        <f>D9</f>
        <v>Nova Santa Rita</v>
      </c>
      <c r="H11" s="99" t="s">
        <v>15</v>
      </c>
      <c r="I11" s="101">
        <v>0.02</v>
      </c>
    </row>
    <row r="12" spans="1:13" ht="16.5" customHeight="1" x14ac:dyDescent="0.25">
      <c r="A12" s="298" t="s">
        <v>203</v>
      </c>
      <c r="B12" s="299"/>
      <c r="C12" s="299"/>
      <c r="D12" s="299"/>
      <c r="E12" s="299"/>
      <c r="F12" s="300"/>
      <c r="G12" s="99"/>
      <c r="H12" s="99"/>
      <c r="I12" s="102">
        <v>15</v>
      </c>
    </row>
    <row r="13" spans="1:13" ht="15" customHeight="1" x14ac:dyDescent="0.25">
      <c r="A13" s="301" t="s">
        <v>16</v>
      </c>
      <c r="B13" s="302"/>
      <c r="C13" s="302"/>
      <c r="D13" s="302"/>
      <c r="E13" s="302"/>
      <c r="F13" s="302"/>
      <c r="G13" s="307" t="s">
        <v>17</v>
      </c>
      <c r="H13" s="99" t="s">
        <v>18</v>
      </c>
      <c r="I13" s="100">
        <v>8</v>
      </c>
    </row>
    <row r="14" spans="1:13" x14ac:dyDescent="0.25">
      <c r="A14" s="303"/>
      <c r="B14" s="304"/>
      <c r="C14" s="304"/>
      <c r="D14" s="304"/>
      <c r="E14" s="304"/>
      <c r="F14" s="304"/>
      <c r="G14" s="307"/>
      <c r="H14" s="99" t="s">
        <v>19</v>
      </c>
      <c r="I14" s="102">
        <f>I12</f>
        <v>15</v>
      </c>
    </row>
    <row r="15" spans="1:13" x14ac:dyDescent="0.25">
      <c r="A15" s="305"/>
      <c r="B15" s="306"/>
      <c r="C15" s="306"/>
      <c r="D15" s="306"/>
      <c r="E15" s="306"/>
      <c r="F15" s="306"/>
      <c r="G15" s="307"/>
      <c r="H15" s="99" t="s">
        <v>20</v>
      </c>
      <c r="I15" s="97">
        <v>0.06</v>
      </c>
    </row>
    <row r="16" spans="1:13" ht="11.25" customHeight="1" x14ac:dyDescent="0.25">
      <c r="A16" s="228" t="s">
        <v>198</v>
      </c>
      <c r="B16" s="228"/>
      <c r="C16" s="228"/>
      <c r="D16" s="228"/>
      <c r="E16" s="228"/>
      <c r="F16" s="228"/>
      <c r="G16" s="307" t="s">
        <v>17</v>
      </c>
      <c r="H16" s="99" t="s">
        <v>18</v>
      </c>
      <c r="I16" s="100">
        <v>27.15</v>
      </c>
    </row>
    <row r="17" spans="1:10" ht="11.25" customHeight="1" x14ac:dyDescent="0.25">
      <c r="A17" s="228"/>
      <c r="B17" s="228"/>
      <c r="C17" s="228"/>
      <c r="D17" s="228"/>
      <c r="E17" s="228"/>
      <c r="F17" s="228"/>
      <c r="G17" s="307"/>
      <c r="H17" s="99" t="s">
        <v>19</v>
      </c>
      <c r="I17" s="102">
        <f>I12</f>
        <v>15</v>
      </c>
    </row>
    <row r="18" spans="1:10" x14ac:dyDescent="0.25">
      <c r="A18" s="228"/>
      <c r="B18" s="228"/>
      <c r="C18" s="228"/>
      <c r="D18" s="228"/>
      <c r="E18" s="228"/>
      <c r="F18" s="228"/>
      <c r="G18" s="307"/>
      <c r="H18" s="99" t="s">
        <v>20</v>
      </c>
      <c r="I18" s="97">
        <v>0.19</v>
      </c>
    </row>
    <row r="19" spans="1:10" ht="11.25" customHeight="1" x14ac:dyDescent="0.25">
      <c r="A19" s="228" t="s">
        <v>199</v>
      </c>
      <c r="B19" s="228"/>
      <c r="C19" s="228"/>
      <c r="D19" s="228"/>
      <c r="E19" s="228"/>
      <c r="F19" s="228"/>
      <c r="G19" s="307" t="s">
        <v>17</v>
      </c>
      <c r="H19" s="99" t="s">
        <v>18</v>
      </c>
      <c r="I19" s="100">
        <v>13.57</v>
      </c>
    </row>
    <row r="20" spans="1:10" x14ac:dyDescent="0.25">
      <c r="A20" s="228"/>
      <c r="B20" s="228"/>
      <c r="C20" s="228"/>
      <c r="D20" s="228"/>
      <c r="E20" s="228"/>
      <c r="F20" s="228"/>
      <c r="G20" s="307"/>
      <c r="H20" s="99" t="s">
        <v>19</v>
      </c>
      <c r="I20" s="102">
        <v>0</v>
      </c>
    </row>
    <row r="21" spans="1:10" x14ac:dyDescent="0.25">
      <c r="A21" s="228"/>
      <c r="B21" s="228"/>
      <c r="C21" s="228"/>
      <c r="D21" s="228"/>
      <c r="E21" s="228"/>
      <c r="F21" s="228"/>
      <c r="G21" s="307"/>
      <c r="H21" s="99" t="s">
        <v>20</v>
      </c>
      <c r="I21" s="97">
        <v>0.19</v>
      </c>
    </row>
    <row r="22" spans="1:10" ht="36" customHeight="1" x14ac:dyDescent="0.25">
      <c r="A22" s="230" t="s">
        <v>197</v>
      </c>
      <c r="B22" s="230"/>
      <c r="C22" s="230"/>
      <c r="D22" s="230"/>
      <c r="E22" s="230"/>
      <c r="F22" s="230"/>
      <c r="G22" s="104" t="s">
        <v>17</v>
      </c>
      <c r="H22" s="104" t="s">
        <v>23</v>
      </c>
      <c r="I22" s="105">
        <v>25.52</v>
      </c>
    </row>
    <row r="23" spans="1:10" ht="36" customHeight="1" x14ac:dyDescent="0.25">
      <c r="A23" s="230" t="s">
        <v>196</v>
      </c>
      <c r="B23" s="230"/>
      <c r="C23" s="230"/>
      <c r="D23" s="230"/>
      <c r="E23" s="230"/>
      <c r="F23" s="230"/>
      <c r="G23" s="104" t="s">
        <v>17</v>
      </c>
      <c r="H23" s="104" t="s">
        <v>23</v>
      </c>
      <c r="I23" s="105">
        <v>80</v>
      </c>
    </row>
    <row r="24" spans="1:10" ht="22.5" x14ac:dyDescent="0.25">
      <c r="A24" s="298" t="s">
        <v>24</v>
      </c>
      <c r="B24" s="299"/>
      <c r="C24" s="299"/>
      <c r="D24" s="299"/>
      <c r="E24" s="299"/>
      <c r="F24" s="300"/>
      <c r="G24" s="104"/>
      <c r="H24" s="104" t="s">
        <v>25</v>
      </c>
      <c r="I24" s="96" t="s">
        <v>8</v>
      </c>
    </row>
    <row r="25" spans="1:10" ht="36" customHeight="1" x14ac:dyDescent="0.25">
      <c r="A25" s="286" t="s">
        <v>26</v>
      </c>
      <c r="B25" s="286"/>
      <c r="C25" s="286"/>
      <c r="D25" s="286"/>
      <c r="E25" s="286"/>
      <c r="F25" s="286"/>
      <c r="G25" s="99"/>
      <c r="H25" s="99" t="s">
        <v>27</v>
      </c>
      <c r="I25" s="100">
        <f>I35</f>
        <v>1996.44</v>
      </c>
    </row>
    <row r="26" spans="1:10" ht="26.25" customHeight="1" x14ac:dyDescent="0.25">
      <c r="A26" s="298" t="s">
        <v>259</v>
      </c>
      <c r="B26" s="299"/>
      <c r="C26" s="299"/>
      <c r="D26" s="299"/>
      <c r="E26" s="299"/>
      <c r="F26" s="300"/>
      <c r="G26" s="104"/>
      <c r="H26" s="106" t="s">
        <v>29</v>
      </c>
      <c r="I26" s="107">
        <v>15</v>
      </c>
    </row>
    <row r="27" spans="1:10" ht="36.75" customHeight="1" x14ac:dyDescent="0.25">
      <c r="A27" s="286" t="s">
        <v>32</v>
      </c>
      <c r="B27" s="286"/>
      <c r="C27" s="286"/>
      <c r="D27" s="286"/>
      <c r="E27" s="286"/>
      <c r="F27" s="286"/>
      <c r="G27" s="99"/>
      <c r="H27" s="98" t="s">
        <v>25</v>
      </c>
      <c r="I27" s="97">
        <v>0.2</v>
      </c>
    </row>
    <row r="28" spans="1:10" ht="24.75" customHeight="1" x14ac:dyDescent="0.25">
      <c r="A28" s="333" t="s">
        <v>204</v>
      </c>
      <c r="B28" s="333"/>
      <c r="C28" s="333"/>
      <c r="D28" s="333"/>
      <c r="E28" s="333"/>
      <c r="F28" s="333"/>
      <c r="G28" s="331" t="s">
        <v>17</v>
      </c>
      <c r="H28" s="108" t="s">
        <v>205</v>
      </c>
      <c r="I28" s="109">
        <f>((60/52.5)*7)*15</f>
        <v>120</v>
      </c>
    </row>
    <row r="29" spans="1:10" ht="24.75" customHeight="1" x14ac:dyDescent="0.25">
      <c r="A29" s="333"/>
      <c r="B29" s="333"/>
      <c r="C29" s="333"/>
      <c r="D29" s="333"/>
      <c r="E29" s="333"/>
      <c r="F29" s="333"/>
      <c r="G29" s="331"/>
      <c r="H29" s="108" t="s">
        <v>206</v>
      </c>
      <c r="I29" s="110">
        <f>ROUND(I10/H10*20%,2)</f>
        <v>1.81</v>
      </c>
    </row>
    <row r="30" spans="1:10" ht="29.25" customHeight="1" x14ac:dyDescent="0.25">
      <c r="A30" s="332" t="s">
        <v>207</v>
      </c>
      <c r="B30" s="332"/>
      <c r="C30" s="332"/>
      <c r="D30" s="332"/>
      <c r="E30" s="332"/>
      <c r="F30" s="332"/>
      <c r="G30" s="331" t="s">
        <v>17</v>
      </c>
      <c r="H30" s="106" t="s">
        <v>205</v>
      </c>
      <c r="I30" s="111">
        <f>((5+7+1)*15)-190.67</f>
        <v>4.3300000000000125</v>
      </c>
      <c r="J30" s="112"/>
    </row>
    <row r="31" spans="1:10" ht="30.75" customHeight="1" x14ac:dyDescent="0.25">
      <c r="A31" s="332"/>
      <c r="B31" s="332"/>
      <c r="C31" s="332"/>
      <c r="D31" s="332"/>
      <c r="E31" s="332"/>
      <c r="F31" s="332"/>
      <c r="G31" s="331"/>
      <c r="H31" s="106" t="s">
        <v>206</v>
      </c>
      <c r="I31" s="111">
        <f>ROUND((I10/H10)*1.5,2)</f>
        <v>13.61</v>
      </c>
    </row>
    <row r="32" spans="1:10" ht="5.0999999999999996" customHeight="1" x14ac:dyDescent="0.25"/>
    <row r="33" spans="1:10" ht="17.25" customHeight="1" x14ac:dyDescent="0.25">
      <c r="A33" s="250" t="s">
        <v>33</v>
      </c>
      <c r="B33" s="250"/>
      <c r="C33" s="250"/>
      <c r="D33" s="250"/>
      <c r="E33" s="250"/>
      <c r="F33" s="250"/>
      <c r="G33" s="250"/>
      <c r="H33" s="250"/>
      <c r="I33" s="250"/>
    </row>
    <row r="34" spans="1:10" ht="33.75" x14ac:dyDescent="0.25">
      <c r="A34" s="113" t="s">
        <v>34</v>
      </c>
      <c r="B34" s="279" t="s">
        <v>35</v>
      </c>
      <c r="C34" s="280"/>
      <c r="D34" s="280"/>
      <c r="E34" s="280"/>
      <c r="F34" s="280"/>
      <c r="G34" s="281"/>
      <c r="H34" s="113" t="s">
        <v>36</v>
      </c>
      <c r="I34" s="113" t="s">
        <v>37</v>
      </c>
    </row>
    <row r="35" spans="1:10" ht="15" customHeight="1" x14ac:dyDescent="0.25">
      <c r="A35" s="103">
        <v>1</v>
      </c>
      <c r="B35" s="251" t="s">
        <v>38</v>
      </c>
      <c r="C35" s="252"/>
      <c r="D35" s="252"/>
      <c r="E35" s="252"/>
      <c r="F35" s="252"/>
      <c r="G35" s="253"/>
      <c r="H35" s="114">
        <f t="shared" ref="H35:H45" si="0">I35/$I$46</f>
        <v>0.73207824106552788</v>
      </c>
      <c r="I35" s="115">
        <f>IF(D6="12x36",I10,I10/H10*I5)</f>
        <v>1996.44</v>
      </c>
    </row>
    <row r="36" spans="1:10" ht="15" customHeight="1" x14ac:dyDescent="0.25">
      <c r="A36" s="103">
        <f>A35+1</f>
        <v>2</v>
      </c>
      <c r="B36" s="251" t="s">
        <v>208</v>
      </c>
      <c r="C36" s="252"/>
      <c r="D36" s="252"/>
      <c r="E36" s="252"/>
      <c r="F36" s="252"/>
      <c r="G36" s="253"/>
      <c r="H36" s="114">
        <f t="shared" si="0"/>
        <v>0</v>
      </c>
      <c r="I36" s="116">
        <v>0</v>
      </c>
      <c r="J36" s="117"/>
    </row>
    <row r="37" spans="1:10" ht="15" customHeight="1" x14ac:dyDescent="0.25">
      <c r="A37" s="103">
        <f t="shared" ref="A37:A44" si="1">A36+1</f>
        <v>3</v>
      </c>
      <c r="B37" s="251" t="s">
        <v>209</v>
      </c>
      <c r="C37" s="252"/>
      <c r="D37" s="252"/>
      <c r="E37" s="252"/>
      <c r="F37" s="252"/>
      <c r="G37" s="253"/>
      <c r="H37" s="114">
        <f t="shared" si="0"/>
        <v>0</v>
      </c>
      <c r="I37" s="115">
        <f>IF(I9=30%,(I35+I42+I43+I44)*I9,0)</f>
        <v>0</v>
      </c>
    </row>
    <row r="38" spans="1:10" ht="15" customHeight="1" x14ac:dyDescent="0.25">
      <c r="A38" s="103">
        <f t="shared" si="1"/>
        <v>4</v>
      </c>
      <c r="B38" s="259" t="s">
        <v>210</v>
      </c>
      <c r="C38" s="259"/>
      <c r="D38" s="259"/>
      <c r="E38" s="259"/>
      <c r="F38" s="259"/>
      <c r="G38" s="259"/>
      <c r="H38" s="114">
        <f t="shared" si="0"/>
        <v>0</v>
      </c>
      <c r="I38" s="115">
        <f>IF(I7=10%,I25*I7,0)</f>
        <v>0</v>
      </c>
    </row>
    <row r="39" spans="1:10" ht="15" customHeight="1" x14ac:dyDescent="0.25">
      <c r="A39" s="103">
        <f t="shared" si="1"/>
        <v>5</v>
      </c>
      <c r="B39" s="259" t="s">
        <v>211</v>
      </c>
      <c r="C39" s="259"/>
      <c r="D39" s="259"/>
      <c r="E39" s="259"/>
      <c r="F39" s="259"/>
      <c r="G39" s="259"/>
      <c r="H39" s="114">
        <f t="shared" si="0"/>
        <v>0.14641564821310557</v>
      </c>
      <c r="I39" s="115">
        <f>IF(I7=20%,I25*I7,0)</f>
        <v>399.28800000000001</v>
      </c>
    </row>
    <row r="40" spans="1:10" ht="15" customHeight="1" x14ac:dyDescent="0.25">
      <c r="A40" s="103">
        <f t="shared" si="1"/>
        <v>6</v>
      </c>
      <c r="B40" s="259" t="s">
        <v>212</v>
      </c>
      <c r="C40" s="259"/>
      <c r="D40" s="259"/>
      <c r="E40" s="259"/>
      <c r="F40" s="259"/>
      <c r="G40" s="259"/>
      <c r="H40" s="114">
        <f t="shared" si="0"/>
        <v>0</v>
      </c>
      <c r="I40" s="115">
        <f>IF(I7=40%,I25*I7,0)</f>
        <v>0</v>
      </c>
    </row>
    <row r="41" spans="1:10" ht="15" customHeight="1" x14ac:dyDescent="0.25">
      <c r="A41" s="103">
        <f t="shared" si="1"/>
        <v>7</v>
      </c>
      <c r="B41" s="251" t="s">
        <v>213</v>
      </c>
      <c r="C41" s="252"/>
      <c r="D41" s="252"/>
      <c r="E41" s="252"/>
      <c r="F41" s="252"/>
      <c r="G41" s="253"/>
      <c r="H41" s="114">
        <f t="shared" si="0"/>
        <v>0</v>
      </c>
      <c r="I41" s="115">
        <f>IF(I24="Não aplicável",0,I35*I24)</f>
        <v>0</v>
      </c>
    </row>
    <row r="42" spans="1:10" ht="15" customHeight="1" x14ac:dyDescent="0.25">
      <c r="A42" s="103">
        <f t="shared" si="1"/>
        <v>8</v>
      </c>
      <c r="B42" s="330" t="s">
        <v>214</v>
      </c>
      <c r="C42" s="330"/>
      <c r="D42" s="330"/>
      <c r="E42" s="330"/>
      <c r="F42" s="330"/>
      <c r="G42" s="330"/>
      <c r="H42" s="114">
        <f t="shared" si="0"/>
        <v>2.1609626358771145E-2</v>
      </c>
      <c r="I42" s="115">
        <f>I30*I31</f>
        <v>58.931300000000171</v>
      </c>
    </row>
    <row r="43" spans="1:10" ht="15" customHeight="1" x14ac:dyDescent="0.25">
      <c r="A43" s="103">
        <f t="shared" si="1"/>
        <v>9</v>
      </c>
      <c r="B43" s="330" t="s">
        <v>215</v>
      </c>
      <c r="C43" s="330"/>
      <c r="D43" s="330"/>
      <c r="E43" s="330"/>
      <c r="F43" s="330"/>
      <c r="G43" s="330"/>
      <c r="H43" s="114">
        <f t="shared" si="0"/>
        <v>7.9645465909034416E-2</v>
      </c>
      <c r="I43" s="115">
        <f>I28*I29</f>
        <v>217.20000000000002</v>
      </c>
    </row>
    <row r="44" spans="1:10" ht="24" customHeight="1" x14ac:dyDescent="0.25">
      <c r="A44" s="103">
        <f t="shared" si="1"/>
        <v>10</v>
      </c>
      <c r="B44" s="330" t="s">
        <v>216</v>
      </c>
      <c r="C44" s="330"/>
      <c r="D44" s="330"/>
      <c r="E44" s="330"/>
      <c r="F44" s="330"/>
      <c r="G44" s="330"/>
      <c r="H44" s="114">
        <f t="shared" si="0"/>
        <v>2.0251018453561111E-2</v>
      </c>
      <c r="I44" s="118">
        <f>(I42+I43)*0.2</f>
        <v>55.226260000000039</v>
      </c>
    </row>
    <row r="45" spans="1:10" ht="15" customHeight="1" x14ac:dyDescent="0.25">
      <c r="A45" s="103">
        <f>A44+1</f>
        <v>11</v>
      </c>
      <c r="B45" s="29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5" s="296"/>
      <c r="D45" s="296"/>
      <c r="E45" s="296"/>
      <c r="F45" s="296"/>
      <c r="G45" s="297"/>
      <c r="H45" s="114">
        <f t="shared" si="0"/>
        <v>0</v>
      </c>
      <c r="I45" s="118">
        <v>0</v>
      </c>
    </row>
    <row r="46" spans="1:10" s="122" customFormat="1" ht="15" customHeight="1" x14ac:dyDescent="0.25">
      <c r="A46" s="273" t="s">
        <v>46</v>
      </c>
      <c r="B46" s="274"/>
      <c r="C46" s="274"/>
      <c r="D46" s="274"/>
      <c r="E46" s="274"/>
      <c r="F46" s="274"/>
      <c r="G46" s="275"/>
      <c r="H46" s="119">
        <f>SUM(H35:H45)</f>
        <v>1.0000000000000002</v>
      </c>
      <c r="I46" s="120">
        <f>SUM(I35:I45)</f>
        <v>2727.08556</v>
      </c>
      <c r="J46" s="121"/>
    </row>
    <row r="47" spans="1:10" ht="5.0999999999999996" customHeight="1" x14ac:dyDescent="0.25"/>
    <row r="48" spans="1:10" ht="33.75" customHeight="1" x14ac:dyDescent="0.25">
      <c r="A48" s="113" t="s">
        <v>47</v>
      </c>
      <c r="B48" s="279" t="s">
        <v>48</v>
      </c>
      <c r="C48" s="280"/>
      <c r="D48" s="280"/>
      <c r="E48" s="280"/>
      <c r="F48" s="280"/>
      <c r="G48" s="281"/>
      <c r="H48" s="113" t="s">
        <v>36</v>
      </c>
      <c r="I48" s="113" t="s">
        <v>37</v>
      </c>
    </row>
    <row r="49" spans="1:16" ht="15" customHeight="1" x14ac:dyDescent="0.25">
      <c r="A49" s="103">
        <v>1</v>
      </c>
      <c r="B49" s="251" t="s">
        <v>217</v>
      </c>
      <c r="C49" s="252"/>
      <c r="D49" s="252"/>
      <c r="E49" s="252"/>
      <c r="F49" s="252"/>
      <c r="G49" s="253"/>
      <c r="H49" s="114">
        <v>0.2</v>
      </c>
      <c r="I49" s="115">
        <f>$I$46*H49</f>
        <v>545.41711199999997</v>
      </c>
    </row>
    <row r="50" spans="1:16" ht="15" customHeight="1" x14ac:dyDescent="0.25">
      <c r="A50" s="103">
        <v>2</v>
      </c>
      <c r="B50" s="251" t="s">
        <v>218</v>
      </c>
      <c r="C50" s="252"/>
      <c r="D50" s="252"/>
      <c r="E50" s="252"/>
      <c r="F50" s="252"/>
      <c r="G50" s="253"/>
      <c r="H50" s="114">
        <v>1.4999999999999999E-2</v>
      </c>
      <c r="I50" s="115">
        <f t="shared" ref="I50:I56" si="2">$I$46*H50</f>
        <v>40.9062834</v>
      </c>
    </row>
    <row r="51" spans="1:16" ht="15" customHeight="1" x14ac:dyDescent="0.25">
      <c r="A51" s="103">
        <v>3</v>
      </c>
      <c r="B51" s="251" t="s">
        <v>219</v>
      </c>
      <c r="C51" s="252"/>
      <c r="D51" s="252"/>
      <c r="E51" s="252"/>
      <c r="F51" s="252"/>
      <c r="G51" s="253"/>
      <c r="H51" s="114">
        <v>0.01</v>
      </c>
      <c r="I51" s="115">
        <f t="shared" si="2"/>
        <v>27.270855600000001</v>
      </c>
    </row>
    <row r="52" spans="1:16" ht="15" customHeight="1" x14ac:dyDescent="0.25">
      <c r="A52" s="103">
        <v>4</v>
      </c>
      <c r="B52" s="251" t="s">
        <v>220</v>
      </c>
      <c r="C52" s="252"/>
      <c r="D52" s="252"/>
      <c r="E52" s="252"/>
      <c r="F52" s="252"/>
      <c r="G52" s="253"/>
      <c r="H52" s="114">
        <v>2E-3</v>
      </c>
      <c r="I52" s="115">
        <f>$I$46*H52</f>
        <v>5.4541711199999998</v>
      </c>
    </row>
    <row r="53" spans="1:16" ht="15" customHeight="1" x14ac:dyDescent="0.25">
      <c r="A53" s="103">
        <v>5</v>
      </c>
      <c r="B53" s="251" t="s">
        <v>221</v>
      </c>
      <c r="C53" s="252"/>
      <c r="D53" s="252"/>
      <c r="E53" s="252"/>
      <c r="F53" s="252"/>
      <c r="G53" s="253"/>
      <c r="H53" s="114">
        <v>2.5000000000000001E-2</v>
      </c>
      <c r="I53" s="115">
        <f t="shared" si="2"/>
        <v>68.177138999999997</v>
      </c>
    </row>
    <row r="54" spans="1:16" ht="15" customHeight="1" x14ac:dyDescent="0.25">
      <c r="A54" s="103">
        <v>6</v>
      </c>
      <c r="B54" s="251" t="s">
        <v>222</v>
      </c>
      <c r="C54" s="252"/>
      <c r="D54" s="252"/>
      <c r="E54" s="252"/>
      <c r="F54" s="252"/>
      <c r="G54" s="253"/>
      <c r="H54" s="114">
        <v>0.08</v>
      </c>
      <c r="I54" s="115">
        <f>$I$46*H54</f>
        <v>218.16684480000001</v>
      </c>
    </row>
    <row r="55" spans="1:16" ht="15" customHeight="1" x14ac:dyDescent="0.25">
      <c r="A55" s="103">
        <v>7</v>
      </c>
      <c r="B55" s="251" t="s">
        <v>223</v>
      </c>
      <c r="C55" s="252"/>
      <c r="D55" s="252"/>
      <c r="E55" s="252"/>
      <c r="F55" s="252"/>
      <c r="G55" s="253"/>
      <c r="H55" s="177">
        <v>0.03</v>
      </c>
      <c r="I55" s="115">
        <f t="shared" si="2"/>
        <v>81.812566799999999</v>
      </c>
    </row>
    <row r="56" spans="1:16" ht="15" customHeight="1" x14ac:dyDescent="0.25">
      <c r="A56" s="103">
        <v>8</v>
      </c>
      <c r="B56" s="251" t="s">
        <v>224</v>
      </c>
      <c r="C56" s="252"/>
      <c r="D56" s="252"/>
      <c r="E56" s="252"/>
      <c r="F56" s="252"/>
      <c r="G56" s="253"/>
      <c r="H56" s="114">
        <v>6.0000000000000001E-3</v>
      </c>
      <c r="I56" s="115">
        <f t="shared" si="2"/>
        <v>16.362513360000001</v>
      </c>
    </row>
    <row r="57" spans="1:16" s="122" customFormat="1" ht="15" customHeight="1" x14ac:dyDescent="0.25">
      <c r="A57" s="273" t="s">
        <v>57</v>
      </c>
      <c r="B57" s="274"/>
      <c r="C57" s="274"/>
      <c r="D57" s="274"/>
      <c r="E57" s="274"/>
      <c r="F57" s="274"/>
      <c r="G57" s="275"/>
      <c r="H57" s="119">
        <f>SUM(H49:H56)</f>
        <v>0.3680000000000001</v>
      </c>
      <c r="I57" s="120">
        <f>SUM(I49:I56)</f>
        <v>1003.56748608</v>
      </c>
      <c r="J57" s="121"/>
    </row>
    <row r="58" spans="1:16" ht="15" customHeight="1" x14ac:dyDescent="0.25">
      <c r="A58" s="290" t="s">
        <v>58</v>
      </c>
      <c r="B58" s="290"/>
      <c r="C58" s="290"/>
      <c r="D58" s="290"/>
      <c r="E58" s="290"/>
      <c r="F58" s="290"/>
      <c r="G58" s="290"/>
      <c r="H58" s="290"/>
      <c r="I58" s="290"/>
    </row>
    <row r="59" spans="1:16" ht="30.75" customHeight="1" x14ac:dyDescent="0.25">
      <c r="A59" s="294" t="s">
        <v>59</v>
      </c>
      <c r="B59" s="294"/>
      <c r="C59" s="294"/>
      <c r="D59" s="294"/>
      <c r="E59" s="294"/>
      <c r="F59" s="294"/>
      <c r="G59" s="294"/>
      <c r="H59" s="294"/>
      <c r="I59" s="294"/>
      <c r="J59" s="123"/>
      <c r="K59" s="123"/>
      <c r="L59" s="123"/>
      <c r="M59" s="123"/>
      <c r="N59" s="123"/>
      <c r="O59" s="123"/>
      <c r="P59" s="123"/>
    </row>
    <row r="60" spans="1:16" ht="33.75" customHeight="1" x14ac:dyDescent="0.25">
      <c r="A60" s="113" t="s">
        <v>60</v>
      </c>
      <c r="B60" s="279" t="s">
        <v>61</v>
      </c>
      <c r="C60" s="280"/>
      <c r="D60" s="280"/>
      <c r="E60" s="280"/>
      <c r="F60" s="280"/>
      <c r="G60" s="281"/>
      <c r="H60" s="113" t="s">
        <v>36</v>
      </c>
      <c r="I60" s="113" t="s">
        <v>37</v>
      </c>
    </row>
    <row r="61" spans="1:16" ht="15" customHeight="1" x14ac:dyDescent="0.25">
      <c r="A61" s="22" t="s">
        <v>247</v>
      </c>
      <c r="B61" s="189" t="s">
        <v>62</v>
      </c>
      <c r="C61" s="189"/>
      <c r="D61" s="189"/>
      <c r="E61" s="189"/>
      <c r="F61" s="189"/>
      <c r="G61" s="189"/>
      <c r="H61" s="23">
        <v>0.111111</v>
      </c>
      <c r="I61" s="115">
        <f>$I$46*H61</f>
        <v>303.00920365716001</v>
      </c>
    </row>
    <row r="62" spans="1:16" ht="15" customHeight="1" x14ac:dyDescent="0.25">
      <c r="A62" s="22" t="s">
        <v>248</v>
      </c>
      <c r="B62" s="189" t="s">
        <v>249</v>
      </c>
      <c r="C62" s="189"/>
      <c r="D62" s="189"/>
      <c r="E62" s="189"/>
      <c r="F62" s="189"/>
      <c r="G62" s="189"/>
      <c r="H62" s="177">
        <v>9.2589999999999999E-3</v>
      </c>
      <c r="I62" s="115">
        <f t="shared" ref="I62:I68" si="3">$I$46*H62</f>
        <v>25.250085200040001</v>
      </c>
    </row>
    <row r="63" spans="1:16" ht="15" customHeight="1" x14ac:dyDescent="0.25">
      <c r="A63" s="103">
        <v>2</v>
      </c>
      <c r="B63" s="251" t="s">
        <v>225</v>
      </c>
      <c r="C63" s="252"/>
      <c r="D63" s="252"/>
      <c r="E63" s="252"/>
      <c r="F63" s="252"/>
      <c r="G63" s="253"/>
      <c r="H63" s="177">
        <v>3.5599999999999998E-4</v>
      </c>
      <c r="I63" s="115">
        <f t="shared" si="3"/>
        <v>0.97084245935999991</v>
      </c>
    </row>
    <row r="64" spans="1:16" ht="15" customHeight="1" x14ac:dyDescent="0.25">
      <c r="A64" s="103">
        <v>3</v>
      </c>
      <c r="B64" s="251" t="s">
        <v>226</v>
      </c>
      <c r="C64" s="252"/>
      <c r="D64" s="252"/>
      <c r="E64" s="252"/>
      <c r="F64" s="252"/>
      <c r="G64" s="253"/>
      <c r="H64" s="177">
        <v>3.5599999999999998E-4</v>
      </c>
      <c r="I64" s="115">
        <f t="shared" si="3"/>
        <v>0.97084245935999991</v>
      </c>
    </row>
    <row r="65" spans="1:10" ht="15" customHeight="1" x14ac:dyDescent="0.25">
      <c r="A65" s="103">
        <v>4</v>
      </c>
      <c r="B65" s="251" t="s">
        <v>65</v>
      </c>
      <c r="C65" s="252"/>
      <c r="D65" s="252"/>
      <c r="E65" s="252"/>
      <c r="F65" s="252"/>
      <c r="G65" s="253"/>
      <c r="H65" s="177">
        <v>3.8900000000000002E-4</v>
      </c>
      <c r="I65" s="115">
        <f>$I$46*H65</f>
        <v>1.06083628284</v>
      </c>
    </row>
    <row r="66" spans="1:10" ht="15" customHeight="1" x14ac:dyDescent="0.25">
      <c r="A66" s="103">
        <v>5</v>
      </c>
      <c r="B66" s="251" t="s">
        <v>66</v>
      </c>
      <c r="C66" s="252"/>
      <c r="D66" s="252"/>
      <c r="E66" s="252"/>
      <c r="F66" s="252"/>
      <c r="G66" s="253"/>
      <c r="H66" s="177">
        <v>1.94E-4</v>
      </c>
      <c r="I66" s="115">
        <f t="shared" si="3"/>
        <v>0.52905459864000004</v>
      </c>
    </row>
    <row r="67" spans="1:10" ht="15" customHeight="1" x14ac:dyDescent="0.25">
      <c r="A67" s="103">
        <v>6</v>
      </c>
      <c r="B67" s="251" t="s">
        <v>67</v>
      </c>
      <c r="C67" s="252"/>
      <c r="D67" s="252"/>
      <c r="E67" s="252"/>
      <c r="F67" s="252"/>
      <c r="G67" s="253"/>
      <c r="H67" s="177">
        <v>3.2499999999999999E-4</v>
      </c>
      <c r="I67" s="115">
        <f t="shared" si="3"/>
        <v>0.88630280699999997</v>
      </c>
    </row>
    <row r="68" spans="1:10" ht="15" customHeight="1" x14ac:dyDescent="0.25">
      <c r="A68" s="103">
        <v>7</v>
      </c>
      <c r="B68" s="251" t="s">
        <v>68</v>
      </c>
      <c r="C68" s="252"/>
      <c r="D68" s="252"/>
      <c r="E68" s="252"/>
      <c r="F68" s="252"/>
      <c r="G68" s="253"/>
      <c r="H68" s="177">
        <v>1.85E-4</v>
      </c>
      <c r="I68" s="115">
        <f t="shared" si="3"/>
        <v>0.50451082859999996</v>
      </c>
    </row>
    <row r="69" spans="1:10" ht="15" customHeight="1" x14ac:dyDescent="0.25">
      <c r="A69" s="103">
        <v>8</v>
      </c>
      <c r="B69" s="251" t="s">
        <v>69</v>
      </c>
      <c r="C69" s="252"/>
      <c r="D69" s="252"/>
      <c r="E69" s="252"/>
      <c r="F69" s="252"/>
      <c r="G69" s="253"/>
      <c r="H69" s="23">
        <v>8.3333000000000004E-2</v>
      </c>
      <c r="I69" s="115">
        <f>$I$46*H69</f>
        <v>227.25622097148002</v>
      </c>
    </row>
    <row r="70" spans="1:10" s="122" customFormat="1" ht="15" customHeight="1" x14ac:dyDescent="0.25">
      <c r="A70" s="273" t="s">
        <v>70</v>
      </c>
      <c r="B70" s="274"/>
      <c r="C70" s="274"/>
      <c r="D70" s="274"/>
      <c r="E70" s="274"/>
      <c r="F70" s="274"/>
      <c r="G70" s="275"/>
      <c r="H70" s="119">
        <f>SUM(H61:H69)</f>
        <v>0.20550800000000002</v>
      </c>
      <c r="I70" s="120">
        <f>SUM(I61:I69)</f>
        <v>560.43789926448005</v>
      </c>
      <c r="J70" s="121"/>
    </row>
    <row r="71" spans="1:10" ht="11.25" customHeight="1" x14ac:dyDescent="0.25">
      <c r="A71" s="124" t="s">
        <v>71</v>
      </c>
      <c r="B71" s="271" t="s">
        <v>72</v>
      </c>
      <c r="C71" s="271"/>
      <c r="D71" s="271"/>
      <c r="E71" s="271"/>
      <c r="F71" s="271"/>
      <c r="G71" s="271"/>
      <c r="H71" s="271"/>
      <c r="I71" s="271"/>
    </row>
    <row r="72" spans="1:10" ht="15" customHeight="1" x14ac:dyDescent="0.25">
      <c r="A72" s="124" t="s">
        <v>73</v>
      </c>
      <c r="B72" s="293" t="s">
        <v>74</v>
      </c>
      <c r="C72" s="293"/>
      <c r="D72" s="293"/>
      <c r="E72" s="293"/>
      <c r="F72" s="293"/>
      <c r="G72" s="293"/>
      <c r="H72" s="293"/>
      <c r="I72" s="293"/>
    </row>
    <row r="73" spans="1:10" ht="33.75" customHeight="1" x14ac:dyDescent="0.25">
      <c r="A73" s="113" t="s">
        <v>75</v>
      </c>
      <c r="B73" s="279" t="s">
        <v>76</v>
      </c>
      <c r="C73" s="280"/>
      <c r="D73" s="280"/>
      <c r="E73" s="280"/>
      <c r="F73" s="280"/>
      <c r="G73" s="281"/>
      <c r="H73" s="113" t="s">
        <v>36</v>
      </c>
      <c r="I73" s="113" t="s">
        <v>37</v>
      </c>
    </row>
    <row r="74" spans="1:10" ht="15" customHeight="1" x14ac:dyDescent="0.25">
      <c r="A74" s="103">
        <v>1</v>
      </c>
      <c r="B74" s="251" t="s">
        <v>77</v>
      </c>
      <c r="C74" s="252"/>
      <c r="D74" s="252"/>
      <c r="E74" s="252"/>
      <c r="F74" s="252"/>
      <c r="G74" s="253"/>
      <c r="H74" s="177">
        <v>2.3626999999999999E-2</v>
      </c>
      <c r="I74" s="115">
        <f>$I$46*H74</f>
        <v>64.432850526119992</v>
      </c>
    </row>
    <row r="75" spans="1:10" ht="15" customHeight="1" x14ac:dyDescent="0.25">
      <c r="A75" s="103">
        <v>2</v>
      </c>
      <c r="B75" s="251" t="s">
        <v>78</v>
      </c>
      <c r="C75" s="252"/>
      <c r="D75" s="252"/>
      <c r="E75" s="252"/>
      <c r="F75" s="252"/>
      <c r="G75" s="253"/>
      <c r="H75" s="177">
        <v>1.717E-3</v>
      </c>
      <c r="I75" s="115">
        <f t="shared" ref="I75:I76" si="4">$I$46*H75</f>
        <v>4.6824059065199997</v>
      </c>
    </row>
    <row r="76" spans="1:10" ht="15" customHeight="1" x14ac:dyDescent="0.25">
      <c r="A76" s="103">
        <v>3</v>
      </c>
      <c r="B76" s="251" t="s">
        <v>79</v>
      </c>
      <c r="C76" s="252"/>
      <c r="D76" s="252"/>
      <c r="E76" s="252"/>
      <c r="F76" s="252"/>
      <c r="G76" s="253"/>
      <c r="H76" s="177">
        <v>9.4509999999999993E-3</v>
      </c>
      <c r="I76" s="115">
        <f t="shared" si="4"/>
        <v>25.773685627559999</v>
      </c>
    </row>
    <row r="77" spans="1:10" s="122" customFormat="1" ht="15" customHeight="1" x14ac:dyDescent="0.25">
      <c r="A77" s="273" t="s">
        <v>80</v>
      </c>
      <c r="B77" s="274"/>
      <c r="C77" s="274"/>
      <c r="D77" s="274"/>
      <c r="E77" s="274"/>
      <c r="F77" s="274"/>
      <c r="G77" s="275"/>
      <c r="H77" s="119">
        <f>SUM(H74:H76)</f>
        <v>3.4795E-2</v>
      </c>
      <c r="I77" s="120">
        <f>SUM(I74:I76)</f>
        <v>94.888942060199994</v>
      </c>
      <c r="J77" s="121"/>
    </row>
    <row r="78" spans="1:10" ht="5.0999999999999996" customHeight="1" x14ac:dyDescent="0.25"/>
    <row r="79" spans="1:10" ht="33.75" x14ac:dyDescent="0.25">
      <c r="A79" s="113" t="s">
        <v>81</v>
      </c>
      <c r="B79" s="279" t="s">
        <v>82</v>
      </c>
      <c r="C79" s="280"/>
      <c r="D79" s="280"/>
      <c r="E79" s="280"/>
      <c r="F79" s="280"/>
      <c r="G79" s="281"/>
      <c r="H79" s="113" t="s">
        <v>36</v>
      </c>
      <c r="I79" s="113" t="s">
        <v>37</v>
      </c>
    </row>
    <row r="80" spans="1:10" ht="15" customHeight="1" x14ac:dyDescent="0.25">
      <c r="A80" s="103">
        <v>1</v>
      </c>
      <c r="B80" s="251" t="s">
        <v>83</v>
      </c>
      <c r="C80" s="252"/>
      <c r="D80" s="252"/>
      <c r="E80" s="252"/>
      <c r="F80" s="252"/>
      <c r="G80" s="253"/>
      <c r="H80" s="114">
        <f>(H57*H70)</f>
        <v>7.5626944000000029E-2</v>
      </c>
      <c r="I80" s="115">
        <f>$I$46*H80</f>
        <v>206.24114692932872</v>
      </c>
    </row>
    <row r="81" spans="1:11" s="122" customFormat="1" ht="15" customHeight="1" x14ac:dyDescent="0.25">
      <c r="A81" s="273" t="s">
        <v>84</v>
      </c>
      <c r="B81" s="274"/>
      <c r="C81" s="274"/>
      <c r="D81" s="274"/>
      <c r="E81" s="274"/>
      <c r="F81" s="274"/>
      <c r="G81" s="275"/>
      <c r="H81" s="119">
        <f>SUM(H80:H80)</f>
        <v>7.5626944000000029E-2</v>
      </c>
      <c r="I81" s="120">
        <f>I80</f>
        <v>206.24114692932872</v>
      </c>
      <c r="J81" s="121"/>
      <c r="K81" s="125"/>
    </row>
    <row r="82" spans="1:11" ht="5.0999999999999996" customHeight="1" x14ac:dyDescent="0.25">
      <c r="J82" s="126"/>
    </row>
    <row r="83" spans="1:11" s="122" customFormat="1" ht="12" x14ac:dyDescent="0.25">
      <c r="A83" s="292" t="s">
        <v>85</v>
      </c>
      <c r="B83" s="292"/>
      <c r="C83" s="292"/>
      <c r="D83" s="292"/>
      <c r="E83" s="292"/>
      <c r="F83" s="292"/>
      <c r="G83" s="292"/>
      <c r="H83" s="127">
        <f>H57+H70+H77+H81</f>
        <v>0.68392994400000018</v>
      </c>
      <c r="I83" s="128">
        <f>I57+I70+I77+I81</f>
        <v>1865.1354743340089</v>
      </c>
      <c r="J83" s="121"/>
    </row>
    <row r="84" spans="1:11" ht="5.0999999999999996" customHeight="1" x14ac:dyDescent="0.25"/>
    <row r="85" spans="1:11" ht="33.75" customHeight="1" x14ac:dyDescent="0.25">
      <c r="A85" s="113" t="s">
        <v>86</v>
      </c>
      <c r="B85" s="279" t="s">
        <v>87</v>
      </c>
      <c r="C85" s="280"/>
      <c r="D85" s="280"/>
      <c r="E85" s="280"/>
      <c r="F85" s="280"/>
      <c r="G85" s="281"/>
      <c r="H85" s="113" t="s">
        <v>36</v>
      </c>
      <c r="I85" s="113" t="s">
        <v>37</v>
      </c>
    </row>
    <row r="86" spans="1:11" ht="15" customHeight="1" x14ac:dyDescent="0.25">
      <c r="A86" s="103">
        <v>1</v>
      </c>
      <c r="B86" s="251" t="s">
        <v>21</v>
      </c>
      <c r="C86" s="252"/>
      <c r="D86" s="252"/>
      <c r="E86" s="252"/>
      <c r="F86" s="252"/>
      <c r="G86" s="253"/>
      <c r="H86" s="114">
        <f>I86/$I$46</f>
        <v>0.12096155134934601</v>
      </c>
      <c r="I86" s="115">
        <f>I103</f>
        <v>329.8725</v>
      </c>
    </row>
    <row r="87" spans="1:11" ht="15" customHeight="1" x14ac:dyDescent="0.25">
      <c r="A87" s="103">
        <v>2</v>
      </c>
      <c r="B87" s="251" t="s">
        <v>22</v>
      </c>
      <c r="C87" s="252"/>
      <c r="D87" s="252"/>
      <c r="E87" s="252"/>
      <c r="F87" s="252"/>
      <c r="G87" s="253"/>
      <c r="H87" s="114">
        <f>I87/$I$46</f>
        <v>0</v>
      </c>
      <c r="I87" s="115">
        <f>I99</f>
        <v>0</v>
      </c>
    </row>
    <row r="88" spans="1:11" ht="15" customHeight="1" x14ac:dyDescent="0.25">
      <c r="A88" s="103">
        <v>3</v>
      </c>
      <c r="B88" s="251" t="s">
        <v>227</v>
      </c>
      <c r="C88" s="252"/>
      <c r="D88" s="252"/>
      <c r="E88" s="252"/>
      <c r="F88" s="252"/>
      <c r="G88" s="253"/>
      <c r="H88" s="114">
        <f>I88/$I$46</f>
        <v>4.4081345214559385E-2</v>
      </c>
      <c r="I88" s="115">
        <f>I95</f>
        <v>120.2136</v>
      </c>
    </row>
    <row r="89" spans="1:11" ht="15" customHeight="1" x14ac:dyDescent="0.25">
      <c r="A89" s="103">
        <v>4</v>
      </c>
      <c r="B89" s="251" t="s">
        <v>89</v>
      </c>
      <c r="C89" s="252"/>
      <c r="D89" s="252"/>
      <c r="E89" s="252"/>
      <c r="F89" s="252"/>
      <c r="G89" s="253"/>
      <c r="H89" s="114">
        <f>I89/$I$46</f>
        <v>7.4871638290792616E-2</v>
      </c>
      <c r="I89" s="115">
        <f>IF(I26="Não aplicável",0,((I10/H10)*1.5*I26))</f>
        <v>204.18136363636364</v>
      </c>
    </row>
    <row r="90" spans="1:11" ht="15" customHeight="1" x14ac:dyDescent="0.25">
      <c r="A90" s="103">
        <v>5</v>
      </c>
      <c r="B90" s="251" t="s">
        <v>90</v>
      </c>
      <c r="C90" s="252"/>
      <c r="D90" s="252"/>
      <c r="E90" s="252"/>
      <c r="F90" s="252"/>
      <c r="G90" s="253"/>
      <c r="H90" s="114">
        <f>I90/$I$46</f>
        <v>3.8693322111976569E-2</v>
      </c>
      <c r="I90" s="115">
        <f>IF(I23="Não aplicável",0,I23)+IF(I22="Não aplicável",0,I22)</f>
        <v>105.52</v>
      </c>
    </row>
    <row r="91" spans="1:11" ht="13.5" customHeight="1" x14ac:dyDescent="0.25">
      <c r="A91" s="273" t="s">
        <v>91</v>
      </c>
      <c r="B91" s="274"/>
      <c r="C91" s="274"/>
      <c r="D91" s="274"/>
      <c r="E91" s="274"/>
      <c r="F91" s="274"/>
      <c r="G91" s="275"/>
      <c r="H91" s="119">
        <f>SUM(H86:H90)</f>
        <v>0.27860785696667456</v>
      </c>
      <c r="I91" s="120">
        <f>SUM(I86:I90)</f>
        <v>759.78746363636355</v>
      </c>
      <c r="J91" s="117"/>
    </row>
    <row r="92" spans="1:11" ht="5.25" customHeight="1" x14ac:dyDescent="0.25">
      <c r="A92" s="124"/>
      <c r="B92" s="290"/>
      <c r="C92" s="291"/>
      <c r="D92" s="291"/>
      <c r="E92" s="291"/>
      <c r="F92" s="291"/>
      <c r="G92" s="291"/>
      <c r="H92" s="129"/>
      <c r="I92" s="130"/>
    </row>
    <row r="93" spans="1:11" ht="15" customHeight="1" x14ac:dyDescent="0.25">
      <c r="A93" s="289" t="s">
        <v>94</v>
      </c>
      <c r="B93" s="289"/>
      <c r="C93" s="289"/>
      <c r="D93" s="289"/>
      <c r="E93" s="289"/>
      <c r="F93" s="289"/>
      <c r="G93" s="289"/>
      <c r="H93" s="289"/>
      <c r="I93" s="289"/>
    </row>
    <row r="94" spans="1:11" ht="24" customHeight="1" x14ac:dyDescent="0.25">
      <c r="A94" s="286" t="s">
        <v>95</v>
      </c>
      <c r="B94" s="286"/>
      <c r="C94" s="103" t="s">
        <v>96</v>
      </c>
      <c r="D94" s="103" t="s">
        <v>97</v>
      </c>
      <c r="E94" s="103" t="s">
        <v>98</v>
      </c>
      <c r="F94" s="103" t="s">
        <v>99</v>
      </c>
      <c r="G94" s="103" t="s">
        <v>100</v>
      </c>
      <c r="H94" s="114" t="s">
        <v>101</v>
      </c>
      <c r="I94" s="115" t="s">
        <v>102</v>
      </c>
    </row>
    <row r="95" spans="1:11" ht="15" customHeight="1" x14ac:dyDescent="0.25">
      <c r="A95" s="288">
        <f>I13</f>
        <v>8</v>
      </c>
      <c r="B95" s="286"/>
      <c r="C95" s="103">
        <f>I14</f>
        <v>15</v>
      </c>
      <c r="D95" s="103">
        <v>2</v>
      </c>
      <c r="E95" s="131">
        <f>A95*C95*D95</f>
        <v>240</v>
      </c>
      <c r="F95" s="131">
        <f>I35</f>
        <v>1996.44</v>
      </c>
      <c r="G95" s="132">
        <f>I15</f>
        <v>0.06</v>
      </c>
      <c r="H95" s="131">
        <f>F95*G95</f>
        <v>119.7864</v>
      </c>
      <c r="I95" s="118">
        <f>IF((E95-H95)&gt;0,E95-H95,0)</f>
        <v>120.2136</v>
      </c>
    </row>
    <row r="96" spans="1:11" ht="4.5" customHeight="1" x14ac:dyDescent="0.25">
      <c r="A96" s="133"/>
      <c r="E96" s="117"/>
      <c r="F96" s="117"/>
      <c r="G96" s="134"/>
      <c r="H96" s="117"/>
      <c r="I96" s="135"/>
    </row>
    <row r="97" spans="1:19" ht="15" customHeight="1" x14ac:dyDescent="0.25">
      <c r="A97" s="289" t="s">
        <v>103</v>
      </c>
      <c r="B97" s="289"/>
      <c r="C97" s="289"/>
      <c r="D97" s="289"/>
      <c r="E97" s="289"/>
      <c r="F97" s="289"/>
      <c r="G97" s="289"/>
      <c r="H97" s="289"/>
      <c r="I97" s="289"/>
    </row>
    <row r="98" spans="1:19" ht="24" customHeight="1" x14ac:dyDescent="0.25">
      <c r="A98" s="286" t="s">
        <v>95</v>
      </c>
      <c r="B98" s="286"/>
      <c r="C98" s="103" t="s">
        <v>104</v>
      </c>
      <c r="D98" s="103" t="s">
        <v>97</v>
      </c>
      <c r="E98" s="103" t="s">
        <v>98</v>
      </c>
      <c r="F98" s="103" t="s">
        <v>99</v>
      </c>
      <c r="G98" s="103" t="s">
        <v>100</v>
      </c>
      <c r="H98" s="114" t="s">
        <v>101</v>
      </c>
      <c r="I98" s="115" t="s">
        <v>102</v>
      </c>
    </row>
    <row r="99" spans="1:19" ht="15" customHeight="1" x14ac:dyDescent="0.25">
      <c r="A99" s="287">
        <f>I19</f>
        <v>13.57</v>
      </c>
      <c r="B99" s="287"/>
      <c r="C99" s="136">
        <f>I20</f>
        <v>0</v>
      </c>
      <c r="D99" s="103">
        <v>1</v>
      </c>
      <c r="E99" s="131">
        <f>A99*C99*D99</f>
        <v>0</v>
      </c>
      <c r="F99" s="131">
        <f>E99</f>
        <v>0</v>
      </c>
      <c r="G99" s="137">
        <f>I21</f>
        <v>0.19</v>
      </c>
      <c r="H99" s="131">
        <f>F99*G99</f>
        <v>0</v>
      </c>
      <c r="I99" s="115">
        <f>E99-H99</f>
        <v>0</v>
      </c>
    </row>
    <row r="100" spans="1:19" ht="5.0999999999999996" customHeight="1" x14ac:dyDescent="0.25">
      <c r="A100" s="138"/>
      <c r="B100" s="138"/>
      <c r="C100" s="138"/>
      <c r="D100" s="138"/>
      <c r="E100" s="121"/>
      <c r="F100" s="121"/>
      <c r="G100" s="139"/>
      <c r="H100" s="121"/>
      <c r="I100" s="140"/>
    </row>
    <row r="101" spans="1:19" ht="15" customHeight="1" x14ac:dyDescent="0.25">
      <c r="A101" s="289" t="s">
        <v>105</v>
      </c>
      <c r="B101" s="289"/>
      <c r="C101" s="289"/>
      <c r="D101" s="289"/>
      <c r="E101" s="289"/>
      <c r="F101" s="289"/>
      <c r="G101" s="289"/>
      <c r="H101" s="289"/>
      <c r="I101" s="289"/>
    </row>
    <row r="102" spans="1:19" ht="23.25" customHeight="1" x14ac:dyDescent="0.25">
      <c r="A102" s="286" t="s">
        <v>95</v>
      </c>
      <c r="B102" s="286"/>
      <c r="C102" s="103" t="s">
        <v>104</v>
      </c>
      <c r="D102" s="103" t="s">
        <v>97</v>
      </c>
      <c r="E102" s="103" t="s">
        <v>98</v>
      </c>
      <c r="F102" s="103" t="s">
        <v>99</v>
      </c>
      <c r="G102" s="103" t="s">
        <v>100</v>
      </c>
      <c r="H102" s="114" t="str">
        <f>H94</f>
        <v>Valor desconto</v>
      </c>
      <c r="I102" s="115" t="s">
        <v>102</v>
      </c>
    </row>
    <row r="103" spans="1:19" ht="15" customHeight="1" x14ac:dyDescent="0.25">
      <c r="A103" s="287">
        <f>I16</f>
        <v>27.15</v>
      </c>
      <c r="B103" s="287"/>
      <c r="C103" s="136">
        <f>I17</f>
        <v>15</v>
      </c>
      <c r="D103" s="103">
        <v>1</v>
      </c>
      <c r="E103" s="131">
        <f>A103*C103*D103</f>
        <v>407.25</v>
      </c>
      <c r="F103" s="131">
        <f>E103</f>
        <v>407.25</v>
      </c>
      <c r="G103" s="137">
        <f>I18</f>
        <v>0.19</v>
      </c>
      <c r="H103" s="131">
        <f>F103*G103</f>
        <v>77.377499999999998</v>
      </c>
      <c r="I103" s="115">
        <f>E103-H103</f>
        <v>329.8725</v>
      </c>
    </row>
    <row r="104" spans="1:19" ht="5.0999999999999996" customHeight="1" x14ac:dyDescent="0.25"/>
    <row r="105" spans="1:19" ht="12" customHeight="1" x14ac:dyDescent="0.25">
      <c r="A105" s="258" t="s">
        <v>106</v>
      </c>
      <c r="B105" s="258"/>
      <c r="C105" s="258"/>
      <c r="D105" s="258"/>
      <c r="E105" s="258"/>
      <c r="F105" s="258"/>
      <c r="G105" s="258"/>
      <c r="H105" s="141">
        <f>H46+H83+H91</f>
        <v>1.962537800966675</v>
      </c>
      <c r="I105" s="142">
        <f>I46+I83+I91</f>
        <v>5352.0084979703715</v>
      </c>
      <c r="J105" s="117"/>
      <c r="L105" s="117"/>
    </row>
    <row r="106" spans="1:19" s="147" customFormat="1" ht="5.0999999999999996" customHeight="1" x14ac:dyDescent="0.25">
      <c r="A106" s="143"/>
      <c r="B106" s="143"/>
      <c r="C106" s="143"/>
      <c r="D106" s="143"/>
      <c r="E106" s="143"/>
      <c r="F106" s="143"/>
      <c r="G106" s="143"/>
      <c r="H106" s="144"/>
      <c r="I106" s="145"/>
      <c r="J106" s="146"/>
      <c r="L106" s="146"/>
    </row>
    <row r="107" spans="1:19" x14ac:dyDescent="0.25">
      <c r="A107" s="250" t="s">
        <v>107</v>
      </c>
      <c r="B107" s="250"/>
      <c r="C107" s="250"/>
      <c r="D107" s="250"/>
      <c r="E107" s="250"/>
      <c r="F107" s="250"/>
      <c r="G107" s="250"/>
      <c r="H107" s="250"/>
      <c r="I107" s="250"/>
    </row>
    <row r="108" spans="1:19" ht="33.75" x14ac:dyDescent="0.25">
      <c r="A108" s="113" t="s">
        <v>34</v>
      </c>
      <c r="B108" s="279" t="s">
        <v>108</v>
      </c>
      <c r="C108" s="280"/>
      <c r="D108" s="280"/>
      <c r="E108" s="280"/>
      <c r="F108" s="280"/>
      <c r="G108" s="281"/>
      <c r="H108" s="113" t="s">
        <v>36</v>
      </c>
      <c r="I108" s="113" t="s">
        <v>37</v>
      </c>
    </row>
    <row r="109" spans="1:19" ht="15" customHeight="1" x14ac:dyDescent="0.25">
      <c r="A109" s="103">
        <v>1</v>
      </c>
      <c r="B109" s="251" t="s">
        <v>228</v>
      </c>
      <c r="C109" s="252"/>
      <c r="D109" s="252"/>
      <c r="E109" s="252"/>
      <c r="F109" s="252"/>
      <c r="G109" s="253"/>
      <c r="H109" s="114">
        <f>I109/$I$120</f>
        <v>0</v>
      </c>
      <c r="I109" s="178"/>
      <c r="K109" s="123"/>
      <c r="L109" s="123"/>
      <c r="M109" s="123"/>
      <c r="N109" s="123"/>
      <c r="O109" s="123"/>
      <c r="P109" s="123"/>
      <c r="Q109" s="123"/>
      <c r="R109" s="123"/>
      <c r="S109" s="123"/>
    </row>
    <row r="110" spans="1:19" ht="15" customHeight="1" x14ac:dyDescent="0.25">
      <c r="A110" s="103">
        <v>2</v>
      </c>
      <c r="B110" s="214" t="s">
        <v>257</v>
      </c>
      <c r="C110" s="214"/>
      <c r="D110" s="214"/>
      <c r="E110" s="214"/>
      <c r="F110" s="214"/>
      <c r="G110" s="214"/>
      <c r="H110" s="114">
        <f t="shared" ref="H110:H114" si="5">I110/$I$120</f>
        <v>2.0069594096804871E-4</v>
      </c>
      <c r="I110" s="178">
        <v>1.05</v>
      </c>
      <c r="K110" s="123"/>
      <c r="L110" s="123"/>
      <c r="M110" s="123"/>
      <c r="N110" s="123"/>
      <c r="O110" s="123"/>
      <c r="P110" s="123"/>
      <c r="Q110" s="123"/>
      <c r="R110" s="123"/>
      <c r="S110" s="123"/>
    </row>
    <row r="111" spans="1:19" ht="15" customHeight="1" x14ac:dyDescent="0.25">
      <c r="A111" s="103">
        <v>3</v>
      </c>
      <c r="B111" s="189" t="s">
        <v>110</v>
      </c>
      <c r="C111" s="189"/>
      <c r="D111" s="189"/>
      <c r="E111" s="189"/>
      <c r="F111" s="189"/>
      <c r="G111" s="189"/>
      <c r="H111" s="114">
        <f t="shared" si="5"/>
        <v>5.7800430998798018E-3</v>
      </c>
      <c r="I111" s="178">
        <v>30.24</v>
      </c>
      <c r="K111" s="123"/>
      <c r="L111" s="123"/>
      <c r="M111" s="123"/>
      <c r="N111" s="123"/>
      <c r="O111" s="123"/>
      <c r="P111" s="123"/>
      <c r="Q111" s="123"/>
      <c r="R111" s="123"/>
      <c r="S111" s="123"/>
    </row>
    <row r="112" spans="1:19" ht="15" customHeight="1" x14ac:dyDescent="0.25">
      <c r="A112" s="103">
        <v>4</v>
      </c>
      <c r="B112" s="214" t="s">
        <v>258</v>
      </c>
      <c r="C112" s="214"/>
      <c r="D112" s="214"/>
      <c r="E112" s="214"/>
      <c r="F112" s="214"/>
      <c r="G112" s="214"/>
      <c r="H112" s="114">
        <f t="shared" si="5"/>
        <v>2.4848068881758411E-4</v>
      </c>
      <c r="I112" s="178">
        <v>1.3</v>
      </c>
      <c r="K112" s="123"/>
      <c r="L112" s="123"/>
      <c r="M112" s="123"/>
      <c r="N112" s="123"/>
      <c r="O112" s="123"/>
      <c r="P112" s="123"/>
      <c r="Q112" s="123"/>
      <c r="R112" s="123"/>
      <c r="S112" s="123"/>
    </row>
    <row r="113" spans="1:19" ht="15" customHeight="1" x14ac:dyDescent="0.25">
      <c r="A113" s="103">
        <v>5</v>
      </c>
      <c r="B113" s="251" t="s">
        <v>229</v>
      </c>
      <c r="C113" s="252"/>
      <c r="D113" s="252"/>
      <c r="E113" s="252"/>
      <c r="F113" s="252"/>
      <c r="G113" s="253"/>
      <c r="H113" s="114">
        <f t="shared" si="5"/>
        <v>2.1025289053795576E-3</v>
      </c>
      <c r="I113" s="178">
        <v>11</v>
      </c>
      <c r="K113" s="123"/>
      <c r="L113" s="123"/>
      <c r="M113" s="123"/>
      <c r="N113" s="123"/>
      <c r="O113" s="123"/>
      <c r="P113" s="123"/>
      <c r="Q113" s="123"/>
      <c r="R113" s="123"/>
      <c r="S113" s="123"/>
    </row>
    <row r="114" spans="1:19" ht="15" customHeight="1" x14ac:dyDescent="0.25">
      <c r="A114" s="103">
        <v>6</v>
      </c>
      <c r="B114" s="251" t="s">
        <v>112</v>
      </c>
      <c r="C114" s="252"/>
      <c r="D114" s="252"/>
      <c r="E114" s="252"/>
      <c r="F114" s="252"/>
      <c r="G114" s="253"/>
      <c r="H114" s="114">
        <f t="shared" si="5"/>
        <v>0</v>
      </c>
      <c r="I114" s="178"/>
      <c r="K114" s="123"/>
      <c r="L114" s="123"/>
      <c r="M114" s="123"/>
      <c r="N114" s="123"/>
      <c r="O114" s="123"/>
      <c r="P114" s="123"/>
      <c r="Q114" s="123"/>
      <c r="R114" s="123"/>
      <c r="S114" s="123"/>
    </row>
    <row r="115" spans="1:19" ht="15" customHeight="1" x14ac:dyDescent="0.25">
      <c r="A115" s="273" t="s">
        <v>113</v>
      </c>
      <c r="B115" s="274"/>
      <c r="C115" s="274"/>
      <c r="D115" s="274"/>
      <c r="E115" s="274"/>
      <c r="F115" s="274"/>
      <c r="G115" s="275"/>
      <c r="H115" s="119">
        <f>H109+H110+H111+H112+H113+H114</f>
        <v>8.3317486350449922E-3</v>
      </c>
      <c r="I115" s="56">
        <f>IF(SUM(I109:I114)&lt;G118,SUM(I109:I114),"Excede Limite")</f>
        <v>43.589999999999996</v>
      </c>
      <c r="J115" s="117"/>
      <c r="K115" s="123"/>
      <c r="L115" s="123"/>
      <c r="M115" s="123"/>
      <c r="N115" s="123"/>
      <c r="O115" s="123"/>
      <c r="P115" s="123"/>
      <c r="Q115" s="123"/>
      <c r="R115" s="123"/>
      <c r="S115" s="123"/>
    </row>
    <row r="116" spans="1:19" ht="30" customHeight="1" x14ac:dyDescent="0.25">
      <c r="A116" s="123"/>
      <c r="B116" s="271" t="s">
        <v>114</v>
      </c>
      <c r="C116" s="271"/>
      <c r="D116" s="271"/>
      <c r="E116" s="271"/>
      <c r="F116" s="271"/>
      <c r="G116" s="271"/>
      <c r="H116" s="271"/>
      <c r="I116" s="271"/>
      <c r="K116" s="123"/>
      <c r="L116" s="123"/>
      <c r="M116" s="123"/>
      <c r="N116" s="123"/>
      <c r="O116" s="123"/>
      <c r="P116" s="123"/>
      <c r="Q116" s="123"/>
      <c r="R116" s="123"/>
      <c r="S116" s="123"/>
    </row>
    <row r="117" spans="1:19" ht="5.25" customHeight="1" x14ac:dyDescent="0.25">
      <c r="A117" s="123"/>
      <c r="B117" s="123"/>
      <c r="C117" s="123"/>
      <c r="D117" s="123"/>
      <c r="E117" s="123"/>
      <c r="F117" s="123"/>
      <c r="G117" s="123"/>
      <c r="H117" s="123"/>
      <c r="I117" s="123"/>
    </row>
    <row r="118" spans="1:19" ht="48.75" customHeight="1" x14ac:dyDescent="0.25">
      <c r="A118" s="282" t="s">
        <v>187</v>
      </c>
      <c r="B118" s="283"/>
      <c r="C118" s="283"/>
      <c r="D118" s="283"/>
      <c r="E118" s="284"/>
      <c r="F118" s="148">
        <f>I27</f>
        <v>0.2</v>
      </c>
      <c r="G118" s="149">
        <f>I120*F118</f>
        <v>1046.3589795940743</v>
      </c>
      <c r="H118" s="150" t="s">
        <v>115</v>
      </c>
      <c r="I118" s="151">
        <f>I88</f>
        <v>120.2136</v>
      </c>
      <c r="K118" s="123"/>
      <c r="L118" s="123"/>
      <c r="M118" s="123"/>
      <c r="N118" s="123"/>
      <c r="O118" s="123"/>
      <c r="P118" s="123"/>
      <c r="Q118" s="123"/>
      <c r="R118" s="123"/>
      <c r="S118" s="123"/>
    </row>
    <row r="119" spans="1:19" s="155" customFormat="1" ht="16.5" customHeight="1" x14ac:dyDescent="0.25">
      <c r="A119" s="277" t="s">
        <v>116</v>
      </c>
      <c r="B119" s="277"/>
      <c r="C119" s="152" t="s">
        <v>117</v>
      </c>
      <c r="D119" s="152" t="s">
        <v>118</v>
      </c>
      <c r="E119" s="152" t="s">
        <v>119</v>
      </c>
      <c r="F119" s="152" t="s">
        <v>120</v>
      </c>
      <c r="G119" s="152" t="s">
        <v>121</v>
      </c>
      <c r="H119" s="150" t="s">
        <v>122</v>
      </c>
      <c r="I119" s="153" t="s">
        <v>123</v>
      </c>
      <c r="J119" s="154"/>
      <c r="K119" s="123"/>
      <c r="L119" s="123"/>
      <c r="M119" s="123"/>
      <c r="N119" s="123"/>
      <c r="O119" s="123"/>
      <c r="P119" s="123"/>
      <c r="Q119" s="123"/>
      <c r="R119" s="123"/>
      <c r="S119" s="123"/>
    </row>
    <row r="120" spans="1:19" ht="16.5" customHeight="1" x14ac:dyDescent="0.25">
      <c r="A120" s="278">
        <f>I46</f>
        <v>2727.08556</v>
      </c>
      <c r="B120" s="278"/>
      <c r="C120" s="116">
        <f>I57</f>
        <v>1003.56748608</v>
      </c>
      <c r="D120" s="116">
        <f>I70</f>
        <v>560.43789926448005</v>
      </c>
      <c r="E120" s="116">
        <f>I77</f>
        <v>94.888942060199994</v>
      </c>
      <c r="F120" s="116">
        <f>I81</f>
        <v>206.24114692932872</v>
      </c>
      <c r="G120" s="116">
        <f>I91</f>
        <v>759.78746363636355</v>
      </c>
      <c r="H120" s="116">
        <f>A120+C120+D120+E120+F120+G120</f>
        <v>5352.0084979703715</v>
      </c>
      <c r="I120" s="116">
        <f>H120-I118</f>
        <v>5231.7948979703715</v>
      </c>
      <c r="J120" s="34"/>
      <c r="K120" s="123"/>
      <c r="L120" s="123"/>
      <c r="M120" s="123"/>
      <c r="N120" s="123"/>
      <c r="O120" s="123"/>
      <c r="P120" s="123"/>
      <c r="Q120" s="123"/>
      <c r="R120" s="123"/>
      <c r="S120" s="123"/>
    </row>
    <row r="121" spans="1:19" ht="5.0999999999999996" customHeight="1" x14ac:dyDescent="0.25">
      <c r="A121" s="124"/>
      <c r="B121" s="285"/>
      <c r="C121" s="285"/>
      <c r="D121" s="285"/>
      <c r="E121" s="285"/>
      <c r="F121" s="285"/>
      <c r="G121" s="285"/>
      <c r="H121" s="285"/>
      <c r="I121" s="285"/>
    </row>
    <row r="122" spans="1:19" ht="33.75" x14ac:dyDescent="0.25">
      <c r="A122" s="113" t="s">
        <v>47</v>
      </c>
      <c r="B122" s="279" t="s">
        <v>124</v>
      </c>
      <c r="C122" s="280"/>
      <c r="D122" s="280"/>
      <c r="E122" s="280"/>
      <c r="F122" s="280"/>
      <c r="G122" s="281"/>
      <c r="H122" s="113" t="s">
        <v>36</v>
      </c>
      <c r="I122" s="113" t="s">
        <v>37</v>
      </c>
    </row>
    <row r="123" spans="1:19" ht="15" customHeight="1" x14ac:dyDescent="0.25">
      <c r="A123" s="103">
        <v>1</v>
      </c>
      <c r="B123" s="251" t="s">
        <v>125</v>
      </c>
      <c r="C123" s="252"/>
      <c r="D123" s="252"/>
      <c r="E123" s="252"/>
      <c r="F123" s="252"/>
      <c r="G123" s="253"/>
      <c r="H123" s="114">
        <f>I123/$I$133</f>
        <v>1.6629092251638318E-3</v>
      </c>
      <c r="I123" s="178">
        <v>8.6999999999999993</v>
      </c>
    </row>
    <row r="124" spans="1:19" ht="15" customHeight="1" x14ac:dyDescent="0.25">
      <c r="A124" s="103">
        <v>2</v>
      </c>
      <c r="B124" s="251" t="s">
        <v>126</v>
      </c>
      <c r="C124" s="252"/>
      <c r="D124" s="252"/>
      <c r="E124" s="252"/>
      <c r="F124" s="252"/>
      <c r="G124" s="253"/>
      <c r="H124" s="114">
        <f>I124/$I$133</f>
        <v>4.7784747849535401E-4</v>
      </c>
      <c r="I124" s="178">
        <v>2.5</v>
      </c>
    </row>
    <row r="125" spans="1:19" ht="15" customHeight="1" x14ac:dyDescent="0.25">
      <c r="A125" s="273" t="s">
        <v>127</v>
      </c>
      <c r="B125" s="274"/>
      <c r="C125" s="274"/>
      <c r="D125" s="274"/>
      <c r="E125" s="274"/>
      <c r="F125" s="274"/>
      <c r="G125" s="275"/>
      <c r="H125" s="119">
        <f>H123+H124</f>
        <v>2.1407567036591858E-3</v>
      </c>
      <c r="I125" s="26">
        <f>IF(SUM(I123:I124)+SUM(I128)&lt;G131,SUM(I123:I124),"Excede Limite")</f>
        <v>11.2</v>
      </c>
    </row>
    <row r="126" spans="1:19" ht="5.0999999999999996" customHeight="1" x14ac:dyDescent="0.25"/>
    <row r="127" spans="1:19" ht="33.75" x14ac:dyDescent="0.25">
      <c r="A127" s="113" t="s">
        <v>60</v>
      </c>
      <c r="B127" s="279" t="s">
        <v>128</v>
      </c>
      <c r="C127" s="280"/>
      <c r="D127" s="280"/>
      <c r="E127" s="280"/>
      <c r="F127" s="280"/>
      <c r="G127" s="281"/>
      <c r="H127" s="113" t="s">
        <v>36</v>
      </c>
      <c r="I127" s="113" t="s">
        <v>37</v>
      </c>
    </row>
    <row r="128" spans="1:19" ht="15" customHeight="1" x14ac:dyDescent="0.25">
      <c r="A128" s="103">
        <v>1</v>
      </c>
      <c r="B128" s="251" t="s">
        <v>128</v>
      </c>
      <c r="C128" s="252"/>
      <c r="D128" s="252"/>
      <c r="E128" s="252"/>
      <c r="F128" s="252"/>
      <c r="G128" s="253"/>
      <c r="H128" s="114">
        <f>I128/I133</f>
        <v>7.5000073139759788E-2</v>
      </c>
      <c r="I128" s="178">
        <v>392.38499999999999</v>
      </c>
    </row>
    <row r="129" spans="1:15" ht="15" customHeight="1" x14ac:dyDescent="0.25">
      <c r="A129" s="273" t="s">
        <v>129</v>
      </c>
      <c r="B129" s="274"/>
      <c r="C129" s="274"/>
      <c r="D129" s="274"/>
      <c r="E129" s="274"/>
      <c r="F129" s="274"/>
      <c r="G129" s="275"/>
      <c r="H129" s="119">
        <f>H128</f>
        <v>7.5000073139759788E-2</v>
      </c>
      <c r="I129" s="26">
        <f>IF(SUM(I123:I124)+SUM(I128)&lt;G131,SUM(I128),"Excede Limite")</f>
        <v>392.38499999999999</v>
      </c>
      <c r="J129" s="117"/>
      <c r="K129" s="117"/>
      <c r="L129" s="93"/>
    </row>
    <row r="130" spans="1:15" ht="5.0999999999999996" customHeight="1" x14ac:dyDescent="0.25">
      <c r="A130" s="122"/>
      <c r="B130" s="122"/>
      <c r="C130" s="122"/>
      <c r="D130" s="122"/>
      <c r="E130" s="122"/>
      <c r="F130" s="122"/>
      <c r="G130" s="122"/>
      <c r="H130" s="129"/>
      <c r="I130" s="130"/>
    </row>
    <row r="131" spans="1:15" ht="39" customHeight="1" x14ac:dyDescent="0.25">
      <c r="A131" s="276" t="s">
        <v>188</v>
      </c>
      <c r="B131" s="276"/>
      <c r="C131" s="276"/>
      <c r="D131" s="276"/>
      <c r="E131" s="276"/>
      <c r="F131" s="148">
        <v>0.18</v>
      </c>
      <c r="G131" s="149">
        <f>I133*F131</f>
        <v>941.72308163466687</v>
      </c>
      <c r="H131" s="150" t="s">
        <v>115</v>
      </c>
      <c r="I131" s="151">
        <f>I88</f>
        <v>120.2136</v>
      </c>
      <c r="L131" s="93"/>
    </row>
    <row r="132" spans="1:15" s="155" customFormat="1" ht="16.5" customHeight="1" x14ac:dyDescent="0.25">
      <c r="A132" s="277" t="s">
        <v>116</v>
      </c>
      <c r="B132" s="277"/>
      <c r="C132" s="152" t="s">
        <v>117</v>
      </c>
      <c r="D132" s="152" t="s">
        <v>118</v>
      </c>
      <c r="E132" s="152" t="s">
        <v>119</v>
      </c>
      <c r="F132" s="152" t="s">
        <v>120</v>
      </c>
      <c r="G132" s="152" t="s">
        <v>121</v>
      </c>
      <c r="H132" s="150" t="s">
        <v>122</v>
      </c>
      <c r="I132" s="153" t="s">
        <v>123</v>
      </c>
      <c r="J132" s="154"/>
      <c r="L132" s="154"/>
    </row>
    <row r="133" spans="1:15" ht="16.5" customHeight="1" x14ac:dyDescent="0.25">
      <c r="A133" s="278">
        <f>I46</f>
        <v>2727.08556</v>
      </c>
      <c r="B133" s="278"/>
      <c r="C133" s="116">
        <f>I57</f>
        <v>1003.56748608</v>
      </c>
      <c r="D133" s="116">
        <f>I70</f>
        <v>560.43789926448005</v>
      </c>
      <c r="E133" s="116">
        <f>I77</f>
        <v>94.888942060199994</v>
      </c>
      <c r="F133" s="116">
        <f>I81</f>
        <v>206.24114692932872</v>
      </c>
      <c r="G133" s="116">
        <f>I91</f>
        <v>759.78746363636355</v>
      </c>
      <c r="H133" s="116">
        <f>A133+C133+D133+E133+F133+G133</f>
        <v>5352.0084979703715</v>
      </c>
      <c r="I133" s="116">
        <f>H133-I131</f>
        <v>5231.7948979703715</v>
      </c>
      <c r="J133" s="117"/>
      <c r="L133" s="93"/>
    </row>
    <row r="134" spans="1:15" ht="5.0999999999999996" customHeight="1" x14ac:dyDescent="0.25"/>
    <row r="135" spans="1:15" ht="12" x14ac:dyDescent="0.25">
      <c r="A135" s="258" t="s">
        <v>130</v>
      </c>
      <c r="B135" s="258"/>
      <c r="C135" s="258"/>
      <c r="D135" s="258"/>
      <c r="E135" s="258"/>
      <c r="F135" s="258"/>
      <c r="G135" s="258"/>
      <c r="H135" s="141">
        <f>H115+H125+H129</f>
        <v>8.547257847846397E-2</v>
      </c>
      <c r="I135" s="142">
        <f>I115+I125+I129</f>
        <v>447.17499999999995</v>
      </c>
    </row>
    <row r="136" spans="1:15" ht="5.0999999999999996" customHeight="1" x14ac:dyDescent="0.25"/>
    <row r="137" spans="1:15" x14ac:dyDescent="0.25">
      <c r="A137" s="250" t="s">
        <v>131</v>
      </c>
      <c r="B137" s="250"/>
      <c r="C137" s="250"/>
      <c r="D137" s="250"/>
      <c r="E137" s="250"/>
      <c r="F137" s="250"/>
      <c r="G137" s="250"/>
      <c r="H137" s="250"/>
      <c r="I137" s="250"/>
    </row>
    <row r="138" spans="1:15" ht="33.75" x14ac:dyDescent="0.25">
      <c r="A138" s="113" t="s">
        <v>34</v>
      </c>
      <c r="B138" s="279" t="s">
        <v>230</v>
      </c>
      <c r="C138" s="280"/>
      <c r="D138" s="280"/>
      <c r="E138" s="280"/>
      <c r="F138" s="280"/>
      <c r="G138" s="281"/>
      <c r="H138" s="113" t="s">
        <v>36</v>
      </c>
      <c r="I138" s="113" t="s">
        <v>37</v>
      </c>
      <c r="K138" s="123"/>
      <c r="L138" s="123"/>
      <c r="M138" s="123"/>
      <c r="N138" s="123"/>
      <c r="O138" s="123"/>
    </row>
    <row r="139" spans="1:15" ht="15" customHeight="1" x14ac:dyDescent="0.25">
      <c r="A139" s="103">
        <v>1</v>
      </c>
      <c r="B139" s="251" t="s">
        <v>133</v>
      </c>
      <c r="C139" s="252"/>
      <c r="D139" s="252"/>
      <c r="E139" s="252"/>
      <c r="F139" s="252"/>
      <c r="G139" s="253"/>
      <c r="H139" s="114">
        <f>I139/$I$105</f>
        <v>7.4648572771161678E-3</v>
      </c>
      <c r="I139" s="115">
        <f>($D$149/$E$151)*H149</f>
        <v>39.951979583261696</v>
      </c>
    </row>
    <row r="140" spans="1:15" ht="15" customHeight="1" x14ac:dyDescent="0.25">
      <c r="A140" s="103">
        <v>2</v>
      </c>
      <c r="B140" s="251" t="s">
        <v>134</v>
      </c>
      <c r="C140" s="252"/>
      <c r="D140" s="252"/>
      <c r="E140" s="252"/>
      <c r="F140" s="252"/>
      <c r="G140" s="253"/>
      <c r="H140" s="114">
        <f t="shared" ref="H140:H143" si="6">I140/$I$105</f>
        <v>3.4453187432843854E-2</v>
      </c>
      <c r="I140" s="115">
        <f>($D$149/$E$151)*H150</f>
        <v>184.3937519227463</v>
      </c>
    </row>
    <row r="141" spans="1:15" ht="15" customHeight="1" x14ac:dyDescent="0.25">
      <c r="A141" s="103">
        <v>3</v>
      </c>
      <c r="B141" s="251" t="s">
        <v>14</v>
      </c>
      <c r="C141" s="252"/>
      <c r="D141" s="252"/>
      <c r="E141" s="252"/>
      <c r="F141" s="252"/>
      <c r="G141" s="253"/>
      <c r="H141" s="114">
        <f t="shared" si="6"/>
        <v>2.2968791621895905E-2</v>
      </c>
      <c r="I141" s="115">
        <f>($D$149/$E$151)*H151</f>
        <v>122.92916794849755</v>
      </c>
    </row>
    <row r="142" spans="1:15" ht="15" customHeight="1" x14ac:dyDescent="0.25">
      <c r="A142" s="103">
        <v>4</v>
      </c>
      <c r="B142" s="251" t="s">
        <v>231</v>
      </c>
      <c r="C142" s="252"/>
      <c r="D142" s="252"/>
      <c r="E142" s="252"/>
      <c r="F142" s="252"/>
      <c r="G142" s="253"/>
      <c r="H142" s="114">
        <f t="shared" si="6"/>
        <v>0</v>
      </c>
      <c r="I142" s="115">
        <f>($D$149/$E$151)*H152</f>
        <v>0</v>
      </c>
    </row>
    <row r="143" spans="1:15" ht="15" customHeight="1" x14ac:dyDescent="0.25">
      <c r="A143" s="103">
        <v>5</v>
      </c>
      <c r="B143" s="251" t="s">
        <v>112</v>
      </c>
      <c r="C143" s="252"/>
      <c r="D143" s="252"/>
      <c r="E143" s="252"/>
      <c r="F143" s="252"/>
      <c r="G143" s="253"/>
      <c r="H143" s="114">
        <f t="shared" si="6"/>
        <v>0</v>
      </c>
      <c r="I143" s="115">
        <v>0</v>
      </c>
    </row>
    <row r="144" spans="1:15" ht="15" customHeight="1" x14ac:dyDescent="0.25">
      <c r="A144" s="273" t="s">
        <v>137</v>
      </c>
      <c r="B144" s="274"/>
      <c r="C144" s="274"/>
      <c r="D144" s="274"/>
      <c r="E144" s="274"/>
      <c r="F144" s="274"/>
      <c r="G144" s="275"/>
      <c r="H144" s="119">
        <f>H139+H140+H141+H142+H143</f>
        <v>6.4886836331855935E-2</v>
      </c>
      <c r="I144" s="120">
        <f>SUM(I139:I143)</f>
        <v>347.27489945450554</v>
      </c>
    </row>
    <row r="145" spans="1:19" ht="11.25" customHeight="1" x14ac:dyDescent="0.25">
      <c r="A145" s="124" t="s">
        <v>138</v>
      </c>
      <c r="B145" s="271" t="s">
        <v>139</v>
      </c>
      <c r="C145" s="271"/>
      <c r="D145" s="271"/>
      <c r="E145" s="271"/>
      <c r="F145" s="271"/>
      <c r="G145" s="271"/>
      <c r="H145" s="271"/>
      <c r="I145" s="271"/>
      <c r="K145" s="123"/>
      <c r="L145" s="123"/>
      <c r="M145" s="123"/>
      <c r="N145" s="123"/>
      <c r="O145" s="123"/>
      <c r="P145" s="123"/>
      <c r="Q145" s="123"/>
      <c r="R145" s="123"/>
      <c r="S145" s="123"/>
    </row>
    <row r="146" spans="1:19" ht="20.25" customHeight="1" x14ac:dyDescent="0.25">
      <c r="A146" s="124" t="s">
        <v>140</v>
      </c>
      <c r="B146" s="272" t="s">
        <v>141</v>
      </c>
      <c r="C146" s="272"/>
      <c r="D146" s="272"/>
      <c r="E146" s="272"/>
      <c r="F146" s="272"/>
      <c r="G146" s="272"/>
      <c r="H146" s="272"/>
      <c r="I146" s="272"/>
      <c r="K146" s="123"/>
      <c r="L146" s="123"/>
      <c r="M146" s="123"/>
      <c r="N146" s="123"/>
      <c r="O146" s="123"/>
      <c r="P146" s="123"/>
      <c r="Q146" s="123"/>
      <c r="R146" s="123"/>
      <c r="S146" s="123"/>
    </row>
    <row r="147" spans="1:19" ht="13.5" customHeight="1" x14ac:dyDescent="0.25">
      <c r="A147" s="191" t="s">
        <v>142</v>
      </c>
      <c r="B147" s="191"/>
      <c r="C147" s="191"/>
      <c r="D147" s="191"/>
      <c r="E147" s="191"/>
      <c r="F147" s="191"/>
      <c r="G147" s="191"/>
      <c r="H147" s="191"/>
      <c r="I147" s="191"/>
    </row>
    <row r="148" spans="1:19" ht="24.95" customHeight="1" x14ac:dyDescent="0.25">
      <c r="A148" s="200" t="s">
        <v>143</v>
      </c>
      <c r="B148" s="200"/>
      <c r="C148" s="92" t="s">
        <v>144</v>
      </c>
      <c r="D148" s="201" t="s">
        <v>145</v>
      </c>
      <c r="E148" s="202"/>
      <c r="F148" s="92" t="s">
        <v>146</v>
      </c>
      <c r="G148" s="92" t="s">
        <v>147</v>
      </c>
      <c r="H148" s="203" t="s">
        <v>250</v>
      </c>
      <c r="I148" s="203"/>
    </row>
    <row r="149" spans="1:19" ht="13.5" customHeight="1" x14ac:dyDescent="0.25">
      <c r="A149" s="265">
        <f>I105</f>
        <v>5352.0084979703715</v>
      </c>
      <c r="B149" s="266"/>
      <c r="C149" s="115">
        <f>I135</f>
        <v>447.17499999999995</v>
      </c>
      <c r="D149" s="267">
        <f>A149+C149</f>
        <v>5799.1834979703717</v>
      </c>
      <c r="E149" s="268"/>
      <c r="F149" s="103" t="s">
        <v>133</v>
      </c>
      <c r="G149" s="137">
        <v>1.6500000000000001E-2</v>
      </c>
      <c r="H149" s="261">
        <v>6.4999999999999997E-3</v>
      </c>
      <c r="I149" s="261"/>
      <c r="J149" s="117"/>
    </row>
    <row r="150" spans="1:19" ht="13.5" customHeight="1" x14ac:dyDescent="0.25">
      <c r="A150" s="328" t="s">
        <v>148</v>
      </c>
      <c r="B150" s="328"/>
      <c r="C150" s="103">
        <v>1</v>
      </c>
      <c r="D150" s="156">
        <f>G153/1</f>
        <v>0.1125</v>
      </c>
      <c r="E150" s="157">
        <f>C150-D150</f>
        <v>0.88749999999999996</v>
      </c>
      <c r="F150" s="103" t="s">
        <v>134</v>
      </c>
      <c r="G150" s="137">
        <v>7.5999999999999998E-2</v>
      </c>
      <c r="H150" s="261">
        <v>0.03</v>
      </c>
      <c r="I150" s="261"/>
    </row>
    <row r="151" spans="1:19" ht="13.5" customHeight="1" x14ac:dyDescent="0.25">
      <c r="A151" s="329" t="s">
        <v>149</v>
      </c>
      <c r="B151" s="329"/>
      <c r="C151" s="174">
        <v>1</v>
      </c>
      <c r="D151" s="175">
        <f>H153</f>
        <v>5.6499999999999995E-2</v>
      </c>
      <c r="E151" s="176">
        <f>C151-D151</f>
        <v>0.94350000000000001</v>
      </c>
      <c r="F151" s="103" t="s">
        <v>14</v>
      </c>
      <c r="G151" s="137">
        <f>I11</f>
        <v>0.02</v>
      </c>
      <c r="H151" s="261">
        <f>I11</f>
        <v>0.02</v>
      </c>
      <c r="I151" s="261"/>
    </row>
    <row r="152" spans="1:19" ht="13.5" customHeight="1" x14ac:dyDescent="0.25">
      <c r="A152" s="260" t="s">
        <v>232</v>
      </c>
      <c r="B152" s="260"/>
      <c r="C152" s="103">
        <v>1</v>
      </c>
      <c r="D152" s="158">
        <v>0.09</v>
      </c>
      <c r="E152" s="159">
        <f>C152-D152</f>
        <v>0.91</v>
      </c>
      <c r="F152" s="103" t="s">
        <v>233</v>
      </c>
      <c r="G152" s="137">
        <v>0</v>
      </c>
      <c r="H152" s="261">
        <v>0</v>
      </c>
      <c r="I152" s="261"/>
    </row>
    <row r="153" spans="1:19" ht="18" customHeight="1" x14ac:dyDescent="0.25">
      <c r="A153" s="160" t="s">
        <v>152</v>
      </c>
      <c r="B153" s="262" t="s">
        <v>153</v>
      </c>
      <c r="C153" s="262"/>
      <c r="D153" s="262"/>
      <c r="E153" s="262"/>
      <c r="F153" s="92" t="s">
        <v>155</v>
      </c>
      <c r="G153" s="161">
        <f>SUM(G149:G152)</f>
        <v>0.1125</v>
      </c>
      <c r="H153" s="263">
        <f>SUM(H149:I152)</f>
        <v>5.6499999999999995E-2</v>
      </c>
      <c r="I153" s="263"/>
    </row>
    <row r="154" spans="1:19" ht="24.95" customHeight="1" x14ac:dyDescent="0.25">
      <c r="A154" s="231" t="s">
        <v>251</v>
      </c>
      <c r="B154" s="232"/>
      <c r="C154" s="232"/>
      <c r="D154" s="232"/>
      <c r="E154" s="232"/>
      <c r="F154" s="232"/>
      <c r="G154" s="232"/>
      <c r="H154" s="232"/>
      <c r="I154" s="232"/>
    </row>
    <row r="155" spans="1:19" ht="5.0999999999999996" customHeight="1" x14ac:dyDescent="0.25">
      <c r="A155" s="162"/>
      <c r="B155" s="264"/>
      <c r="C155" s="264"/>
      <c r="D155" s="264"/>
      <c r="E155" s="264"/>
      <c r="F155" s="264"/>
      <c r="G155" s="264"/>
      <c r="H155" s="264"/>
      <c r="I155" s="264"/>
    </row>
    <row r="156" spans="1:19" ht="12" x14ac:dyDescent="0.25">
      <c r="A156" s="258" t="s">
        <v>158</v>
      </c>
      <c r="B156" s="258"/>
      <c r="C156" s="258"/>
      <c r="D156" s="258"/>
      <c r="E156" s="258"/>
      <c r="F156" s="258"/>
      <c r="G156" s="258"/>
      <c r="H156" s="141">
        <f>H144</f>
        <v>6.4886836331855935E-2</v>
      </c>
      <c r="I156" s="142">
        <f>I144</f>
        <v>347.27489945450554</v>
      </c>
    </row>
    <row r="157" spans="1:19" ht="5.0999999999999996" customHeight="1" x14ac:dyDescent="0.25"/>
    <row r="158" spans="1:19" ht="11.25" customHeight="1" x14ac:dyDescent="0.25">
      <c r="A158" s="191" t="s">
        <v>159</v>
      </c>
      <c r="B158" s="191"/>
      <c r="C158" s="191"/>
      <c r="D158" s="191"/>
      <c r="E158" s="191"/>
      <c r="F158" s="191"/>
      <c r="G158" s="191"/>
      <c r="H158" s="191"/>
      <c r="I158" s="191"/>
    </row>
    <row r="159" spans="1:19" x14ac:dyDescent="0.25">
      <c r="A159" s="250" t="s">
        <v>33</v>
      </c>
      <c r="B159" s="250"/>
      <c r="C159" s="250"/>
      <c r="D159" s="250"/>
      <c r="E159" s="250"/>
      <c r="F159" s="250"/>
      <c r="G159" s="250"/>
      <c r="H159" s="250"/>
      <c r="I159" s="250"/>
    </row>
    <row r="160" spans="1:19" ht="15" customHeight="1" x14ac:dyDescent="0.25">
      <c r="A160" s="103">
        <v>1</v>
      </c>
      <c r="B160" s="251" t="s">
        <v>160</v>
      </c>
      <c r="C160" s="252"/>
      <c r="D160" s="252"/>
      <c r="E160" s="252"/>
      <c r="F160" s="252"/>
      <c r="G160" s="253"/>
      <c r="H160" s="114">
        <f>I160/$G$177</f>
        <v>0.44368405082551943</v>
      </c>
      <c r="I160" s="163">
        <f>I46</f>
        <v>2727.08556</v>
      </c>
    </row>
    <row r="161" spans="1:11" ht="15" customHeight="1" x14ac:dyDescent="0.25">
      <c r="A161" s="103">
        <v>2</v>
      </c>
      <c r="B161" s="251" t="s">
        <v>161</v>
      </c>
      <c r="C161" s="252"/>
      <c r="D161" s="252"/>
      <c r="E161" s="252"/>
      <c r="F161" s="252"/>
      <c r="G161" s="253"/>
      <c r="H161" s="114">
        <f t="shared" ref="H161:H162" si="7">I161/$G$177</f>
        <v>0.30344880803479068</v>
      </c>
      <c r="I161" s="163">
        <f>I57+I70+I77+I81</f>
        <v>1865.1354743340089</v>
      </c>
    </row>
    <row r="162" spans="1:11" ht="15" customHeight="1" x14ac:dyDescent="0.25">
      <c r="A162" s="103">
        <v>3</v>
      </c>
      <c r="B162" s="259" t="s">
        <v>162</v>
      </c>
      <c r="C162" s="259"/>
      <c r="D162" s="259"/>
      <c r="E162" s="259"/>
      <c r="F162" s="259"/>
      <c r="G162" s="259"/>
      <c r="H162" s="114">
        <f t="shared" si="7"/>
        <v>0.12361386257079109</v>
      </c>
      <c r="I162" s="163">
        <f>I91</f>
        <v>759.78746363636355</v>
      </c>
    </row>
    <row r="163" spans="1:11" s="122" customFormat="1" ht="15" customHeight="1" x14ac:dyDescent="0.25">
      <c r="A163" s="254" t="s">
        <v>163</v>
      </c>
      <c r="B163" s="255"/>
      <c r="C163" s="255"/>
      <c r="D163" s="255"/>
      <c r="E163" s="255"/>
      <c r="F163" s="255"/>
      <c r="G163" s="256"/>
      <c r="H163" s="141">
        <f>H160+H161+H162</f>
        <v>0.87074672143110121</v>
      </c>
      <c r="I163" s="142">
        <f>SUM(I160:I162)</f>
        <v>5352.0084979703715</v>
      </c>
      <c r="J163" s="129"/>
    </row>
    <row r="164" spans="1:11" ht="5.0999999999999996" customHeight="1" x14ac:dyDescent="0.25"/>
    <row r="165" spans="1:11" x14ac:dyDescent="0.25">
      <c r="A165" s="250" t="s">
        <v>107</v>
      </c>
      <c r="B165" s="250"/>
      <c r="C165" s="250"/>
      <c r="D165" s="250"/>
      <c r="E165" s="250"/>
      <c r="F165" s="250"/>
      <c r="G165" s="250"/>
      <c r="H165" s="250"/>
      <c r="I165" s="250"/>
    </row>
    <row r="166" spans="1:11" ht="15" customHeight="1" x14ac:dyDescent="0.25">
      <c r="A166" s="103">
        <v>1</v>
      </c>
      <c r="B166" s="251" t="s">
        <v>164</v>
      </c>
      <c r="C166" s="252"/>
      <c r="D166" s="252"/>
      <c r="E166" s="252"/>
      <c r="F166" s="252"/>
      <c r="G166" s="253"/>
      <c r="H166" s="114">
        <f>I166/$G$177</f>
        <v>7.0918888864947788E-3</v>
      </c>
      <c r="I166" s="115">
        <f>I115</f>
        <v>43.589999999999996</v>
      </c>
    </row>
    <row r="167" spans="1:11" ht="15" customHeight="1" x14ac:dyDescent="0.25">
      <c r="A167" s="103">
        <v>2</v>
      </c>
      <c r="B167" s="251" t="s">
        <v>165</v>
      </c>
      <c r="C167" s="252"/>
      <c r="D167" s="252"/>
      <c r="E167" s="252"/>
      <c r="F167" s="252"/>
      <c r="G167" s="253"/>
      <c r="H167" s="114">
        <f t="shared" ref="H167:H168" si="8">I167/$G$177</f>
        <v>1.8221875551443342E-3</v>
      </c>
      <c r="I167" s="115">
        <f>I125</f>
        <v>11.2</v>
      </c>
    </row>
    <row r="168" spans="1:11" ht="15" customHeight="1" x14ac:dyDescent="0.25">
      <c r="A168" s="103">
        <v>3</v>
      </c>
      <c r="B168" s="251" t="s">
        <v>166</v>
      </c>
      <c r="C168" s="252"/>
      <c r="D168" s="252"/>
      <c r="E168" s="252"/>
      <c r="F168" s="252"/>
      <c r="G168" s="253"/>
      <c r="H168" s="114">
        <f t="shared" si="8"/>
        <v>6.3839202127259784E-2</v>
      </c>
      <c r="I168" s="115">
        <f>I129</f>
        <v>392.38499999999999</v>
      </c>
    </row>
    <row r="169" spans="1:11" ht="15" customHeight="1" x14ac:dyDescent="0.25">
      <c r="A169" s="254" t="s">
        <v>167</v>
      </c>
      <c r="B169" s="255"/>
      <c r="C169" s="255"/>
      <c r="D169" s="255"/>
      <c r="E169" s="255"/>
      <c r="F169" s="255"/>
      <c r="G169" s="256"/>
      <c r="H169" s="141">
        <f>H166+H167+H168</f>
        <v>7.2753278568898891E-2</v>
      </c>
      <c r="I169" s="142">
        <f>I166+I167+I168</f>
        <v>447.17499999999995</v>
      </c>
    </row>
    <row r="170" spans="1:11" ht="5.0999999999999996" customHeight="1" x14ac:dyDescent="0.25"/>
    <row r="171" spans="1:11" x14ac:dyDescent="0.25">
      <c r="A171" s="250" t="s">
        <v>131</v>
      </c>
      <c r="B171" s="250"/>
      <c r="C171" s="250"/>
      <c r="D171" s="250"/>
      <c r="E171" s="250"/>
      <c r="F171" s="250"/>
      <c r="G171" s="250"/>
      <c r="H171" s="250"/>
      <c r="I171" s="250"/>
    </row>
    <row r="172" spans="1:11" ht="15" customHeight="1" x14ac:dyDescent="0.25">
      <c r="A172" s="103">
        <v>1</v>
      </c>
      <c r="B172" s="251" t="s">
        <v>168</v>
      </c>
      <c r="C172" s="252"/>
      <c r="D172" s="252"/>
      <c r="E172" s="252"/>
      <c r="F172" s="252"/>
      <c r="G172" s="253"/>
      <c r="H172" s="114">
        <f>I172/$G$177</f>
        <v>5.6499999999999995E-2</v>
      </c>
      <c r="I172" s="115">
        <f>I144</f>
        <v>347.27489945450554</v>
      </c>
    </row>
    <row r="173" spans="1:11" ht="15" customHeight="1" x14ac:dyDescent="0.25">
      <c r="A173" s="254" t="s">
        <v>169</v>
      </c>
      <c r="B173" s="255"/>
      <c r="C173" s="255"/>
      <c r="D173" s="255"/>
      <c r="E173" s="255"/>
      <c r="F173" s="255"/>
      <c r="G173" s="256"/>
      <c r="H173" s="141">
        <f>H172</f>
        <v>5.6499999999999995E-2</v>
      </c>
      <c r="I173" s="142">
        <f>I144</f>
        <v>347.27489945450554</v>
      </c>
      <c r="K173" s="164"/>
    </row>
    <row r="174" spans="1:11" ht="5.0999999999999996" customHeight="1" x14ac:dyDescent="0.25"/>
    <row r="175" spans="1:11" ht="11.25" customHeight="1" x14ac:dyDescent="0.25">
      <c r="A175" s="191" t="s">
        <v>159</v>
      </c>
      <c r="B175" s="191"/>
      <c r="C175" s="191"/>
      <c r="D175" s="191"/>
      <c r="E175" s="191"/>
      <c r="F175" s="191"/>
      <c r="G175" s="191"/>
      <c r="H175" s="191"/>
      <c r="I175" s="191"/>
    </row>
    <row r="176" spans="1:11" ht="45" x14ac:dyDescent="0.25">
      <c r="A176" s="257" t="s">
        <v>170</v>
      </c>
      <c r="B176" s="257"/>
      <c r="C176" s="257"/>
      <c r="D176" s="257"/>
      <c r="E176" s="257"/>
      <c r="F176" s="257"/>
      <c r="G176" s="165" t="s">
        <v>171</v>
      </c>
      <c r="H176" s="165" t="s">
        <v>172</v>
      </c>
      <c r="I176" s="165" t="s">
        <v>173</v>
      </c>
    </row>
    <row r="177" spans="1:10" ht="11.25" customHeight="1" x14ac:dyDescent="0.25">
      <c r="A177" s="244" t="str">
        <f>D5</f>
        <v>Recepcionista (4221)</v>
      </c>
      <c r="B177" s="245"/>
      <c r="C177" s="245"/>
      <c r="D177" s="245"/>
      <c r="E177" s="245"/>
      <c r="F177" s="246"/>
      <c r="G177" s="116">
        <f>I163+I169+I173</f>
        <v>6146.4583974248771</v>
      </c>
      <c r="H177" s="179">
        <f>IF(D6="12x36",2,1)</f>
        <v>2</v>
      </c>
      <c r="I177" s="116">
        <f>G177*H177</f>
        <v>12292.916794849754</v>
      </c>
    </row>
    <row r="178" spans="1:10" x14ac:dyDescent="0.25">
      <c r="A178" s="244"/>
      <c r="B178" s="245"/>
      <c r="C178" s="245"/>
      <c r="D178" s="245"/>
      <c r="E178" s="245"/>
      <c r="F178" s="246"/>
      <c r="G178" s="179"/>
      <c r="H178" s="179"/>
      <c r="I178" s="116"/>
    </row>
    <row r="179" spans="1:10" s="122" customFormat="1" ht="12" x14ac:dyDescent="0.25">
      <c r="A179" s="247" t="s">
        <v>174</v>
      </c>
      <c r="B179" s="248"/>
      <c r="C179" s="248"/>
      <c r="D179" s="248"/>
      <c r="E179" s="248"/>
      <c r="F179" s="248"/>
      <c r="G179" s="248"/>
      <c r="H179" s="249"/>
      <c r="I179" s="166">
        <f>I177</f>
        <v>12292.916794849754</v>
      </c>
      <c r="J179" s="129"/>
    </row>
  </sheetData>
  <mergeCells count="178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A9:C9"/>
    <mergeCell ref="D9:F9"/>
    <mergeCell ref="G9:H9"/>
    <mergeCell ref="A10:F10"/>
    <mergeCell ref="A11:F11"/>
    <mergeCell ref="D6:F6"/>
    <mergeCell ref="A7:C7"/>
    <mergeCell ref="D7:F7"/>
    <mergeCell ref="G7:H8"/>
    <mergeCell ref="A22:F22"/>
    <mergeCell ref="A24:F24"/>
    <mergeCell ref="A25:F25"/>
    <mergeCell ref="A26:F26"/>
    <mergeCell ref="A27:F27"/>
    <mergeCell ref="A28:F29"/>
    <mergeCell ref="A12:F12"/>
    <mergeCell ref="A13:F15"/>
    <mergeCell ref="G13:G15"/>
    <mergeCell ref="A16:F18"/>
    <mergeCell ref="G16:G18"/>
    <mergeCell ref="A19:F21"/>
    <mergeCell ref="G19:G21"/>
    <mergeCell ref="B36:G36"/>
    <mergeCell ref="B37:G37"/>
    <mergeCell ref="B38:G38"/>
    <mergeCell ref="B39:G39"/>
    <mergeCell ref="B40:G40"/>
    <mergeCell ref="B41:G41"/>
    <mergeCell ref="G28:G29"/>
    <mergeCell ref="A30:F31"/>
    <mergeCell ref="G30:G31"/>
    <mergeCell ref="A33:I33"/>
    <mergeCell ref="B34:G34"/>
    <mergeCell ref="B35:G35"/>
    <mergeCell ref="A46:G46"/>
    <mergeCell ref="B48:G48"/>
    <mergeCell ref="B49:G49"/>
    <mergeCell ref="B50:G50"/>
    <mergeCell ref="B51:G51"/>
    <mergeCell ref="B52:G52"/>
    <mergeCell ref="B42:G42"/>
    <mergeCell ref="B43:G43"/>
    <mergeCell ref="B44:G44"/>
    <mergeCell ref="B45:G45"/>
    <mergeCell ref="A59:I59"/>
    <mergeCell ref="B60:G60"/>
    <mergeCell ref="B61:G61"/>
    <mergeCell ref="B63:G63"/>
    <mergeCell ref="B64:G64"/>
    <mergeCell ref="B65:G65"/>
    <mergeCell ref="B53:G53"/>
    <mergeCell ref="B54:G54"/>
    <mergeCell ref="B55:G55"/>
    <mergeCell ref="B56:G56"/>
    <mergeCell ref="A57:G57"/>
    <mergeCell ref="A58:I58"/>
    <mergeCell ref="B62:G62"/>
    <mergeCell ref="B72:I72"/>
    <mergeCell ref="B73:G73"/>
    <mergeCell ref="B74:G74"/>
    <mergeCell ref="B75:G75"/>
    <mergeCell ref="B76:G76"/>
    <mergeCell ref="A77:G77"/>
    <mergeCell ref="B66:G66"/>
    <mergeCell ref="B67:G67"/>
    <mergeCell ref="B68:G68"/>
    <mergeCell ref="B69:G69"/>
    <mergeCell ref="A70:G70"/>
    <mergeCell ref="B71:I71"/>
    <mergeCell ref="B87:G87"/>
    <mergeCell ref="B88:G88"/>
    <mergeCell ref="B89:G89"/>
    <mergeCell ref="B90:G90"/>
    <mergeCell ref="A91:G91"/>
    <mergeCell ref="B92:G92"/>
    <mergeCell ref="B79:G79"/>
    <mergeCell ref="B80:G80"/>
    <mergeCell ref="A81:G81"/>
    <mergeCell ref="A83:G83"/>
    <mergeCell ref="B85:G85"/>
    <mergeCell ref="B86:G86"/>
    <mergeCell ref="A101:I101"/>
    <mergeCell ref="A102:B102"/>
    <mergeCell ref="A103:B103"/>
    <mergeCell ref="A105:G105"/>
    <mergeCell ref="A107:I107"/>
    <mergeCell ref="B108:G108"/>
    <mergeCell ref="A93:I93"/>
    <mergeCell ref="A94:B94"/>
    <mergeCell ref="A95:B95"/>
    <mergeCell ref="A97:I97"/>
    <mergeCell ref="A98:B98"/>
    <mergeCell ref="A99:B99"/>
    <mergeCell ref="A115:G115"/>
    <mergeCell ref="B116:I116"/>
    <mergeCell ref="A118:E118"/>
    <mergeCell ref="A119:B119"/>
    <mergeCell ref="A120:B120"/>
    <mergeCell ref="B121:I121"/>
    <mergeCell ref="B109:G109"/>
    <mergeCell ref="B110:G110"/>
    <mergeCell ref="B111:G111"/>
    <mergeCell ref="B112:G112"/>
    <mergeCell ref="B113:G113"/>
    <mergeCell ref="B114:G114"/>
    <mergeCell ref="A129:G129"/>
    <mergeCell ref="A131:E131"/>
    <mergeCell ref="A132:B132"/>
    <mergeCell ref="A133:B133"/>
    <mergeCell ref="A135:G135"/>
    <mergeCell ref="A137:I137"/>
    <mergeCell ref="B122:G122"/>
    <mergeCell ref="B123:G123"/>
    <mergeCell ref="B124:G124"/>
    <mergeCell ref="A125:G125"/>
    <mergeCell ref="B127:G127"/>
    <mergeCell ref="B128:G128"/>
    <mergeCell ref="A144:G144"/>
    <mergeCell ref="B145:I145"/>
    <mergeCell ref="B146:I146"/>
    <mergeCell ref="A147:I147"/>
    <mergeCell ref="A148:B148"/>
    <mergeCell ref="D148:E148"/>
    <mergeCell ref="H148:I148"/>
    <mergeCell ref="B138:G138"/>
    <mergeCell ref="B139:G139"/>
    <mergeCell ref="B140:G140"/>
    <mergeCell ref="B141:G141"/>
    <mergeCell ref="B142:G142"/>
    <mergeCell ref="B143:G143"/>
    <mergeCell ref="H153:I153"/>
    <mergeCell ref="A154:I154"/>
    <mergeCell ref="B155:I155"/>
    <mergeCell ref="A149:B149"/>
    <mergeCell ref="D149:E149"/>
    <mergeCell ref="H149:I149"/>
    <mergeCell ref="A150:B150"/>
    <mergeCell ref="H150:I150"/>
    <mergeCell ref="A151:B151"/>
    <mergeCell ref="H151:I151"/>
    <mergeCell ref="A178:F178"/>
    <mergeCell ref="A179:H179"/>
    <mergeCell ref="A23:F23"/>
    <mergeCell ref="A171:I171"/>
    <mergeCell ref="B172:G172"/>
    <mergeCell ref="A173:G173"/>
    <mergeCell ref="A175:I175"/>
    <mergeCell ref="A176:F176"/>
    <mergeCell ref="A177:F177"/>
    <mergeCell ref="A163:G163"/>
    <mergeCell ref="A165:I165"/>
    <mergeCell ref="B166:G166"/>
    <mergeCell ref="B167:G167"/>
    <mergeCell ref="B168:G168"/>
    <mergeCell ref="A169:G169"/>
    <mergeCell ref="A156:G156"/>
    <mergeCell ref="A158:I158"/>
    <mergeCell ref="A159:I159"/>
    <mergeCell ref="B160:G160"/>
    <mergeCell ref="B161:G161"/>
    <mergeCell ref="B162:G162"/>
    <mergeCell ref="A152:B152"/>
    <mergeCell ref="H152:I152"/>
    <mergeCell ref="B153:E153"/>
  </mergeCells>
  <printOptions horizontalCentered="1"/>
  <pageMargins left="1.299212598425197" right="0.51181102362204722" top="1.3385826771653544" bottom="0.78740157480314965" header="0.31496062992125984" footer="0.31496062992125984"/>
  <pageSetup paperSize="9" scale="73" firstPageNumber="80" fitToHeight="3" orientation="portrait" r:id="rId1"/>
  <headerFooter>
    <oddHeader>&amp;C&amp;14&amp;A</oddHeader>
    <oddFooter>&amp;R&amp;P de &amp;N</oddFooter>
  </headerFooter>
  <rowBreaks count="2" manualBreakCount="2">
    <brk id="72" max="8" man="1"/>
    <brk id="130" max="8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9751C-FD2A-4DC5-96F8-64405A382E78}">
  <sheetPr>
    <pageSetUpPr fitToPage="1"/>
  </sheetPr>
  <dimension ref="A1:M175"/>
  <sheetViews>
    <sheetView tabSelected="1"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2" width="14.4257812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234" t="s">
        <v>180</v>
      </c>
      <c r="B1" s="234"/>
      <c r="C1" s="234"/>
      <c r="D1" s="234"/>
      <c r="E1" s="234"/>
      <c r="F1" s="234"/>
      <c r="G1" s="234"/>
      <c r="H1" s="234"/>
      <c r="I1" s="234"/>
      <c r="K1" s="8"/>
      <c r="M1" s="43"/>
    </row>
    <row r="2" spans="1:13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3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3" ht="4.5" customHeight="1" x14ac:dyDescent="0.25"/>
    <row r="5" spans="1:13" ht="18.75" customHeight="1" x14ac:dyDescent="0.25">
      <c r="A5" s="214" t="s">
        <v>4</v>
      </c>
      <c r="B5" s="214"/>
      <c r="C5" s="214"/>
      <c r="D5" s="237" t="s">
        <v>191</v>
      </c>
      <c r="E5" s="237"/>
      <c r="F5" s="237"/>
      <c r="G5" s="238" t="str">
        <f>IF(D6="12x36","Regime de trabalho:","Quantidade de HORAS/MÊS")</f>
        <v>Quantidade de HORAS/MÊS</v>
      </c>
      <c r="H5" s="238"/>
      <c r="I5" s="239">
        <f>IF(D6="12x36",D6,5*D6)</f>
        <v>200</v>
      </c>
    </row>
    <row r="6" spans="1:13" ht="18.75" customHeight="1" x14ac:dyDescent="0.25">
      <c r="A6" s="214" t="str">
        <f>IF(D6="12x36","Regime de trabalho:","Regime de trabalho (horas semanais):")</f>
        <v>Regime de trabalho (horas semanais):</v>
      </c>
      <c r="B6" s="214"/>
      <c r="C6" s="214"/>
      <c r="D6" s="214">
        <v>40</v>
      </c>
      <c r="E6" s="214"/>
      <c r="F6" s="214"/>
      <c r="G6" s="238"/>
      <c r="H6" s="238"/>
      <c r="I6" s="239"/>
    </row>
    <row r="7" spans="1:13" ht="22.5" customHeight="1" x14ac:dyDescent="0.25">
      <c r="A7" s="214" t="s">
        <v>6</v>
      </c>
      <c r="B7" s="214"/>
      <c r="C7" s="214"/>
      <c r="D7" s="189" t="s">
        <v>194</v>
      </c>
      <c r="E7" s="189"/>
      <c r="F7" s="189"/>
      <c r="G7" s="227" t="s">
        <v>7</v>
      </c>
      <c r="H7" s="227"/>
      <c r="I7" s="233">
        <v>0.4</v>
      </c>
    </row>
    <row r="8" spans="1:13" ht="22.5" customHeight="1" x14ac:dyDescent="0.25">
      <c r="A8" s="214" t="s">
        <v>9</v>
      </c>
      <c r="B8" s="214"/>
      <c r="C8" s="214"/>
      <c r="D8" s="189" t="s">
        <v>195</v>
      </c>
      <c r="E8" s="189"/>
      <c r="F8" s="189"/>
      <c r="G8" s="227"/>
      <c r="H8" s="227"/>
      <c r="I8" s="233"/>
    </row>
    <row r="9" spans="1:13" ht="24.75" customHeight="1" x14ac:dyDescent="0.25">
      <c r="A9" s="214" t="s">
        <v>10</v>
      </c>
      <c r="B9" s="214"/>
      <c r="C9" s="214"/>
      <c r="D9" s="237" t="s">
        <v>181</v>
      </c>
      <c r="E9" s="237"/>
      <c r="F9" s="237"/>
      <c r="G9" s="227" t="s">
        <v>11</v>
      </c>
      <c r="H9" s="227"/>
      <c r="I9" s="3" t="s">
        <v>8</v>
      </c>
    </row>
    <row r="10" spans="1:13" ht="32.25" customHeight="1" x14ac:dyDescent="0.25">
      <c r="A10" s="242" t="s">
        <v>12</v>
      </c>
      <c r="B10" s="242"/>
      <c r="C10" s="242"/>
      <c r="D10" s="242"/>
      <c r="E10" s="242"/>
      <c r="F10" s="242"/>
      <c r="G10" s="4" t="s">
        <v>13</v>
      </c>
      <c r="H10" s="11">
        <v>220</v>
      </c>
      <c r="I10" s="12">
        <v>1765.86</v>
      </c>
    </row>
    <row r="11" spans="1:13" ht="11.25" customHeight="1" x14ac:dyDescent="0.25">
      <c r="A11" s="228" t="s">
        <v>14</v>
      </c>
      <c r="B11" s="228"/>
      <c r="C11" s="228"/>
      <c r="D11" s="228"/>
      <c r="E11" s="228"/>
      <c r="F11" s="228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228" t="s">
        <v>16</v>
      </c>
      <c r="B12" s="228"/>
      <c r="C12" s="228"/>
      <c r="D12" s="228"/>
      <c r="E12" s="228"/>
      <c r="F12" s="228"/>
      <c r="G12" s="229" t="s">
        <v>17</v>
      </c>
      <c r="H12" s="1" t="s">
        <v>18</v>
      </c>
      <c r="I12" s="12">
        <v>8</v>
      </c>
    </row>
    <row r="13" spans="1:13" x14ac:dyDescent="0.25">
      <c r="A13" s="228"/>
      <c r="B13" s="228"/>
      <c r="C13" s="228"/>
      <c r="D13" s="228"/>
      <c r="E13" s="228"/>
      <c r="F13" s="228"/>
      <c r="G13" s="229"/>
      <c r="H13" s="1" t="s">
        <v>19</v>
      </c>
      <c r="I13" s="14">
        <v>22</v>
      </c>
    </row>
    <row r="14" spans="1:13" x14ac:dyDescent="0.25">
      <c r="A14" s="228"/>
      <c r="B14" s="228"/>
      <c r="C14" s="228"/>
      <c r="D14" s="228"/>
      <c r="E14" s="228"/>
      <c r="F14" s="228"/>
      <c r="G14" s="229"/>
      <c r="H14" s="1" t="s">
        <v>20</v>
      </c>
      <c r="I14" s="3">
        <v>0.06</v>
      </c>
    </row>
    <row r="15" spans="1:13" ht="11.25" customHeight="1" x14ac:dyDescent="0.25">
      <c r="A15" s="228" t="s">
        <v>198</v>
      </c>
      <c r="B15" s="228"/>
      <c r="C15" s="228"/>
      <c r="D15" s="228"/>
      <c r="E15" s="228"/>
      <c r="F15" s="228"/>
      <c r="G15" s="229" t="s">
        <v>17</v>
      </c>
      <c r="H15" s="1" t="s">
        <v>18</v>
      </c>
      <c r="I15" s="12">
        <v>27.15</v>
      </c>
    </row>
    <row r="16" spans="1:13" ht="11.25" customHeight="1" x14ac:dyDescent="0.25">
      <c r="A16" s="228"/>
      <c r="B16" s="228"/>
      <c r="C16" s="228"/>
      <c r="D16" s="228"/>
      <c r="E16" s="228"/>
      <c r="F16" s="228"/>
      <c r="G16" s="229"/>
      <c r="H16" s="1" t="s">
        <v>19</v>
      </c>
      <c r="I16" s="14">
        <v>22</v>
      </c>
    </row>
    <row r="17" spans="1:9" x14ac:dyDescent="0.25">
      <c r="A17" s="228"/>
      <c r="B17" s="228"/>
      <c r="C17" s="228"/>
      <c r="D17" s="228"/>
      <c r="E17" s="228"/>
      <c r="F17" s="228"/>
      <c r="G17" s="229"/>
      <c r="H17" s="1" t="s">
        <v>20</v>
      </c>
      <c r="I17" s="3">
        <v>0.19</v>
      </c>
    </row>
    <row r="18" spans="1:9" ht="11.25" customHeight="1" x14ac:dyDescent="0.25">
      <c r="A18" s="228" t="s">
        <v>199</v>
      </c>
      <c r="B18" s="228"/>
      <c r="C18" s="228"/>
      <c r="D18" s="228"/>
      <c r="E18" s="228"/>
      <c r="F18" s="228"/>
      <c r="G18" s="229" t="s">
        <v>17</v>
      </c>
      <c r="H18" s="1" t="s">
        <v>18</v>
      </c>
      <c r="I18" s="12">
        <v>13.57</v>
      </c>
    </row>
    <row r="19" spans="1:9" x14ac:dyDescent="0.25">
      <c r="A19" s="228"/>
      <c r="B19" s="228"/>
      <c r="C19" s="228"/>
      <c r="D19" s="228"/>
      <c r="E19" s="228"/>
      <c r="F19" s="228"/>
      <c r="G19" s="229"/>
      <c r="H19" s="1" t="s">
        <v>19</v>
      </c>
      <c r="I19" s="14">
        <v>0</v>
      </c>
    </row>
    <row r="20" spans="1:9" x14ac:dyDescent="0.25">
      <c r="A20" s="228"/>
      <c r="B20" s="228"/>
      <c r="C20" s="228"/>
      <c r="D20" s="228"/>
      <c r="E20" s="228"/>
      <c r="F20" s="228"/>
      <c r="G20" s="229"/>
      <c r="H20" s="1" t="s">
        <v>20</v>
      </c>
      <c r="I20" s="3">
        <v>0.19</v>
      </c>
    </row>
    <row r="21" spans="1:9" ht="36" customHeight="1" x14ac:dyDescent="0.25">
      <c r="A21" s="230" t="s">
        <v>197</v>
      </c>
      <c r="B21" s="230"/>
      <c r="C21" s="230"/>
      <c r="D21" s="230"/>
      <c r="E21" s="230"/>
      <c r="F21" s="230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30" t="s">
        <v>196</v>
      </c>
      <c r="B22" s="230"/>
      <c r="C22" s="230"/>
      <c r="D22" s="230"/>
      <c r="E22" s="230"/>
      <c r="F22" s="230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219" t="s">
        <v>24</v>
      </c>
      <c r="B23" s="219"/>
      <c r="C23" s="219"/>
      <c r="D23" s="219"/>
      <c r="E23" s="219"/>
      <c r="F23" s="219"/>
      <c r="G23" s="15"/>
      <c r="H23" s="15" t="s">
        <v>25</v>
      </c>
      <c r="I23" s="78" t="s">
        <v>8</v>
      </c>
    </row>
    <row r="24" spans="1:9" ht="34.5" customHeight="1" x14ac:dyDescent="0.25">
      <c r="A24" s="219" t="s">
        <v>26</v>
      </c>
      <c r="B24" s="219"/>
      <c r="C24" s="219"/>
      <c r="D24" s="219"/>
      <c r="E24" s="219"/>
      <c r="F24" s="219"/>
      <c r="G24" s="11"/>
      <c r="H24" s="1" t="s">
        <v>27</v>
      </c>
      <c r="I24" s="12">
        <f>I32</f>
        <v>1605.3272727272727</v>
      </c>
    </row>
    <row r="25" spans="1:9" ht="15" customHeight="1" x14ac:dyDescent="0.25">
      <c r="A25" s="219" t="s">
        <v>28</v>
      </c>
      <c r="B25" s="219"/>
      <c r="C25" s="219"/>
      <c r="D25" s="219"/>
      <c r="E25" s="219"/>
      <c r="F25" s="219"/>
      <c r="G25" s="15"/>
      <c r="H25" s="18" t="s">
        <v>29</v>
      </c>
      <c r="I25" s="19" t="s">
        <v>8</v>
      </c>
    </row>
    <row r="26" spans="1:9" ht="15" customHeight="1" x14ac:dyDescent="0.25">
      <c r="A26" s="219"/>
      <c r="B26" s="219"/>
      <c r="C26" s="219"/>
      <c r="D26" s="219"/>
      <c r="E26" s="219"/>
      <c r="F26" s="219"/>
      <c r="G26" s="15"/>
      <c r="H26" s="20" t="s">
        <v>30</v>
      </c>
      <c r="I26" s="3" t="s">
        <v>8</v>
      </c>
    </row>
    <row r="27" spans="1:9" ht="26.25" customHeight="1" x14ac:dyDescent="0.25">
      <c r="A27" s="219" t="s">
        <v>31</v>
      </c>
      <c r="B27" s="219"/>
      <c r="C27" s="219"/>
      <c r="D27" s="219"/>
      <c r="E27" s="219"/>
      <c r="F27" s="219"/>
      <c r="G27" s="15"/>
      <c r="H27" s="1" t="s">
        <v>29</v>
      </c>
      <c r="I27" s="19" t="s">
        <v>8</v>
      </c>
    </row>
    <row r="28" spans="1:9" ht="35.25" customHeight="1" x14ac:dyDescent="0.25">
      <c r="A28" s="219" t="s">
        <v>32</v>
      </c>
      <c r="B28" s="219"/>
      <c r="C28" s="219"/>
      <c r="D28" s="219"/>
      <c r="E28" s="219"/>
      <c r="F28" s="21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188" t="s">
        <v>33</v>
      </c>
      <c r="B30" s="188"/>
      <c r="C30" s="188"/>
      <c r="D30" s="188"/>
      <c r="E30" s="188"/>
      <c r="F30" s="188"/>
      <c r="G30" s="188"/>
      <c r="H30" s="188"/>
      <c r="I30" s="188"/>
    </row>
    <row r="31" spans="1:9" ht="33.75" customHeight="1" x14ac:dyDescent="0.25">
      <c r="A31" s="21" t="s">
        <v>34</v>
      </c>
      <c r="B31" s="210" t="s">
        <v>35</v>
      </c>
      <c r="C31" s="210"/>
      <c r="D31" s="210"/>
      <c r="E31" s="210"/>
      <c r="F31" s="210"/>
      <c r="G31" s="210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9" t="s">
        <v>38</v>
      </c>
      <c r="C32" s="189"/>
      <c r="D32" s="189"/>
      <c r="E32" s="189"/>
      <c r="F32" s="189"/>
      <c r="G32" s="189"/>
      <c r="H32" s="23">
        <f t="shared" ref="H32:H40" si="0">I32/$I$41</f>
        <v>0.71428571428571419</v>
      </c>
      <c r="I32" s="24">
        <f>IF(D6="12x36",I10,I10/H10*I5)</f>
        <v>1605.3272727272727</v>
      </c>
    </row>
    <row r="33" spans="1:10" ht="15" customHeight="1" x14ac:dyDescent="0.25">
      <c r="A33" s="22">
        <f t="shared" ref="A33:A40" si="1">A32+1</f>
        <v>2</v>
      </c>
      <c r="B33" s="189" t="s">
        <v>39</v>
      </c>
      <c r="C33" s="189"/>
      <c r="D33" s="189"/>
      <c r="E33" s="189"/>
      <c r="F33" s="189"/>
      <c r="G33" s="189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9" t="s">
        <v>40</v>
      </c>
      <c r="C34" s="189"/>
      <c r="D34" s="189"/>
      <c r="E34" s="189"/>
      <c r="F34" s="189"/>
      <c r="G34" s="189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9" t="s">
        <v>41</v>
      </c>
      <c r="C35" s="189"/>
      <c r="D35" s="189"/>
      <c r="E35" s="189"/>
      <c r="F35" s="189"/>
      <c r="G35" s="189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9" t="s">
        <v>42</v>
      </c>
      <c r="C36" s="189"/>
      <c r="D36" s="189"/>
      <c r="E36" s="189"/>
      <c r="F36" s="189"/>
      <c r="G36" s="189"/>
      <c r="H36" s="23">
        <f t="shared" si="0"/>
        <v>0.2857142857142857</v>
      </c>
      <c r="I36" s="24">
        <f>IF(I7=40%,I24*I7,0)</f>
        <v>642.13090909090909</v>
      </c>
    </row>
    <row r="37" spans="1:10" ht="15" customHeight="1" x14ac:dyDescent="0.25">
      <c r="A37" s="22">
        <f t="shared" si="1"/>
        <v>6</v>
      </c>
      <c r="B37" s="189" t="s">
        <v>43</v>
      </c>
      <c r="C37" s="189"/>
      <c r="D37" s="189"/>
      <c r="E37" s="189"/>
      <c r="F37" s="189"/>
      <c r="G37" s="189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9" t="s">
        <v>44</v>
      </c>
      <c r="C38" s="189"/>
      <c r="D38" s="189"/>
      <c r="E38" s="189"/>
      <c r="F38" s="189"/>
      <c r="G38" s="189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9" t="s">
        <v>45</v>
      </c>
      <c r="C39" s="189"/>
      <c r="D39" s="189"/>
      <c r="E39" s="189"/>
      <c r="F39" s="189"/>
      <c r="G39" s="189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26" t="str">
        <f>IF(D6="12x36","Para postos 12x36 os feriados são considerados compensados, conforme parágrafo único, Art. 59-A da CLT","Outros")</f>
        <v>Outros</v>
      </c>
      <c r="C40" s="226"/>
      <c r="D40" s="226"/>
      <c r="E40" s="226"/>
      <c r="F40" s="226"/>
      <c r="G40" s="226"/>
      <c r="H40" s="23">
        <f t="shared" si="0"/>
        <v>0</v>
      </c>
      <c r="I40" s="24">
        <v>0</v>
      </c>
    </row>
    <row r="41" spans="1:10" s="28" customFormat="1" ht="15" customHeight="1" x14ac:dyDescent="0.25">
      <c r="A41" s="206" t="s">
        <v>46</v>
      </c>
      <c r="B41" s="206"/>
      <c r="C41" s="206"/>
      <c r="D41" s="206"/>
      <c r="E41" s="206"/>
      <c r="F41" s="206"/>
      <c r="G41" s="206"/>
      <c r="H41" s="25">
        <f>SUM(H32:H40)</f>
        <v>0.99999999999999989</v>
      </c>
      <c r="I41" s="26">
        <f>SUM(I32:I40)</f>
        <v>2247.4581818181819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10" t="s">
        <v>48</v>
      </c>
      <c r="C43" s="210"/>
      <c r="D43" s="210"/>
      <c r="E43" s="210"/>
      <c r="F43" s="210"/>
      <c r="G43" s="210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9" t="s">
        <v>49</v>
      </c>
      <c r="C44" s="189"/>
      <c r="D44" s="189"/>
      <c r="E44" s="189"/>
      <c r="F44" s="189"/>
      <c r="G44" s="189"/>
      <c r="H44" s="23">
        <v>0.2</v>
      </c>
      <c r="I44" s="24">
        <f t="shared" ref="I44:I51" si="2">$I$41*H44</f>
        <v>449.49163636363642</v>
      </c>
    </row>
    <row r="45" spans="1:10" ht="15" customHeight="1" x14ac:dyDescent="0.25">
      <c r="A45" s="22">
        <v>2</v>
      </c>
      <c r="B45" s="189" t="s">
        <v>50</v>
      </c>
      <c r="C45" s="189"/>
      <c r="D45" s="189"/>
      <c r="E45" s="189"/>
      <c r="F45" s="189"/>
      <c r="G45" s="189"/>
      <c r="H45" s="23">
        <v>1.4999999999999999E-2</v>
      </c>
      <c r="I45" s="24">
        <f t="shared" si="2"/>
        <v>33.711872727272727</v>
      </c>
    </row>
    <row r="46" spans="1:10" ht="15" customHeight="1" x14ac:dyDescent="0.25">
      <c r="A46" s="22">
        <v>3</v>
      </c>
      <c r="B46" s="189" t="s">
        <v>51</v>
      </c>
      <c r="C46" s="189"/>
      <c r="D46" s="189"/>
      <c r="E46" s="189"/>
      <c r="F46" s="189"/>
      <c r="G46" s="189"/>
      <c r="H46" s="23">
        <v>0.01</v>
      </c>
      <c r="I46" s="24">
        <f t="shared" si="2"/>
        <v>22.474581818181818</v>
      </c>
    </row>
    <row r="47" spans="1:10" ht="15" customHeight="1" x14ac:dyDescent="0.25">
      <c r="A47" s="22">
        <v>4</v>
      </c>
      <c r="B47" s="189" t="s">
        <v>52</v>
      </c>
      <c r="C47" s="189"/>
      <c r="D47" s="189"/>
      <c r="E47" s="189"/>
      <c r="F47" s="189"/>
      <c r="G47" s="189"/>
      <c r="H47" s="23">
        <v>2E-3</v>
      </c>
      <c r="I47" s="24">
        <f t="shared" si="2"/>
        <v>4.4949163636363636</v>
      </c>
    </row>
    <row r="48" spans="1:10" ht="15" customHeight="1" x14ac:dyDescent="0.25">
      <c r="A48" s="22">
        <v>5</v>
      </c>
      <c r="B48" s="189" t="s">
        <v>53</v>
      </c>
      <c r="C48" s="189"/>
      <c r="D48" s="189"/>
      <c r="E48" s="189"/>
      <c r="F48" s="189"/>
      <c r="G48" s="189"/>
      <c r="H48" s="23">
        <v>2.5000000000000001E-2</v>
      </c>
      <c r="I48" s="24">
        <f t="shared" si="2"/>
        <v>56.186454545454552</v>
      </c>
    </row>
    <row r="49" spans="1:10" ht="15" customHeight="1" x14ac:dyDescent="0.25">
      <c r="A49" s="22">
        <v>6</v>
      </c>
      <c r="B49" s="189" t="s">
        <v>54</v>
      </c>
      <c r="C49" s="189"/>
      <c r="D49" s="189"/>
      <c r="E49" s="189"/>
      <c r="F49" s="189"/>
      <c r="G49" s="189"/>
      <c r="H49" s="23">
        <v>0.08</v>
      </c>
      <c r="I49" s="24">
        <f t="shared" si="2"/>
        <v>179.79665454545454</v>
      </c>
    </row>
    <row r="50" spans="1:10" ht="15" customHeight="1" x14ac:dyDescent="0.25">
      <c r="A50" s="22">
        <v>7</v>
      </c>
      <c r="B50" s="189" t="s">
        <v>55</v>
      </c>
      <c r="C50" s="189"/>
      <c r="D50" s="189"/>
      <c r="E50" s="189"/>
      <c r="F50" s="189"/>
      <c r="G50" s="189"/>
      <c r="H50" s="177">
        <v>0.03</v>
      </c>
      <c r="I50" s="24">
        <f t="shared" si="2"/>
        <v>67.423745454545454</v>
      </c>
    </row>
    <row r="51" spans="1:10" ht="15" customHeight="1" x14ac:dyDescent="0.25">
      <c r="A51" s="22">
        <v>8</v>
      </c>
      <c r="B51" s="189" t="s">
        <v>56</v>
      </c>
      <c r="C51" s="189"/>
      <c r="D51" s="189"/>
      <c r="E51" s="189"/>
      <c r="F51" s="189"/>
      <c r="G51" s="189"/>
      <c r="H51" s="23">
        <v>6.0000000000000001E-3</v>
      </c>
      <c r="I51" s="24">
        <f t="shared" si="2"/>
        <v>13.484749090909091</v>
      </c>
    </row>
    <row r="52" spans="1:10" s="28" customFormat="1" ht="15" customHeight="1" x14ac:dyDescent="0.25">
      <c r="A52" s="206" t="s">
        <v>57</v>
      </c>
      <c r="B52" s="206"/>
      <c r="C52" s="206"/>
      <c r="D52" s="206"/>
      <c r="E52" s="206"/>
      <c r="F52" s="206"/>
      <c r="G52" s="206"/>
      <c r="H52" s="25">
        <f>SUM(H44:H51)</f>
        <v>0.3680000000000001</v>
      </c>
      <c r="I52" s="26">
        <f>SUM(I44:I51)</f>
        <v>827.06461090909102</v>
      </c>
      <c r="J52" s="27"/>
    </row>
    <row r="53" spans="1:10" ht="15" customHeight="1" x14ac:dyDescent="0.25">
      <c r="A53" s="221" t="s">
        <v>58</v>
      </c>
      <c r="B53" s="221"/>
      <c r="C53" s="221"/>
      <c r="D53" s="221"/>
      <c r="E53" s="221"/>
      <c r="F53" s="221"/>
      <c r="G53" s="221"/>
      <c r="H53" s="221"/>
      <c r="I53" s="221"/>
    </row>
    <row r="54" spans="1:10" ht="30.75" customHeight="1" x14ac:dyDescent="0.25">
      <c r="A54" s="225" t="s">
        <v>59</v>
      </c>
      <c r="B54" s="225"/>
      <c r="C54" s="225"/>
      <c r="D54" s="225"/>
      <c r="E54" s="225"/>
      <c r="F54" s="225"/>
      <c r="G54" s="225"/>
      <c r="H54" s="225"/>
      <c r="I54" s="225"/>
    </row>
    <row r="55" spans="1:10" ht="33.75" customHeight="1" x14ac:dyDescent="0.25">
      <c r="A55" s="21" t="s">
        <v>60</v>
      </c>
      <c r="B55" s="210" t="s">
        <v>61</v>
      </c>
      <c r="C55" s="210"/>
      <c r="D55" s="210"/>
      <c r="E55" s="210"/>
      <c r="F55" s="210"/>
      <c r="G55" s="210"/>
      <c r="H55" s="21" t="s">
        <v>36</v>
      </c>
      <c r="I55" s="21" t="s">
        <v>37</v>
      </c>
    </row>
    <row r="56" spans="1:10" ht="15" customHeight="1" x14ac:dyDescent="0.25">
      <c r="A56" s="22" t="s">
        <v>247</v>
      </c>
      <c r="B56" s="189" t="s">
        <v>62</v>
      </c>
      <c r="C56" s="189"/>
      <c r="D56" s="189"/>
      <c r="E56" s="189"/>
      <c r="F56" s="189"/>
      <c r="G56" s="189"/>
      <c r="H56" s="23">
        <v>0.111111</v>
      </c>
      <c r="I56" s="24">
        <f t="shared" ref="I56:I64" si="3">$I$41*H56</f>
        <v>249.71732604000002</v>
      </c>
    </row>
    <row r="57" spans="1:10" ht="15" customHeight="1" x14ac:dyDescent="0.25">
      <c r="A57" s="22" t="s">
        <v>248</v>
      </c>
      <c r="B57" s="189" t="s">
        <v>249</v>
      </c>
      <c r="C57" s="189"/>
      <c r="D57" s="189"/>
      <c r="E57" s="189"/>
      <c r="F57" s="189"/>
      <c r="G57" s="189"/>
      <c r="H57" s="177">
        <v>9.2589999999999999E-3</v>
      </c>
      <c r="I57" s="24">
        <f t="shared" si="3"/>
        <v>20.809215305454547</v>
      </c>
    </row>
    <row r="58" spans="1:10" ht="15" customHeight="1" x14ac:dyDescent="0.25">
      <c r="A58" s="22">
        <v>2</v>
      </c>
      <c r="B58" s="189" t="s">
        <v>63</v>
      </c>
      <c r="C58" s="189"/>
      <c r="D58" s="189"/>
      <c r="E58" s="189"/>
      <c r="F58" s="189"/>
      <c r="G58" s="189"/>
      <c r="H58" s="177">
        <v>3.5599999999999998E-4</v>
      </c>
      <c r="I58" s="24">
        <f t="shared" si="3"/>
        <v>0.80009511272727274</v>
      </c>
    </row>
    <row r="59" spans="1:10" ht="15" customHeight="1" x14ac:dyDescent="0.25">
      <c r="A59" s="22">
        <v>3</v>
      </c>
      <c r="B59" s="189" t="s">
        <v>64</v>
      </c>
      <c r="C59" s="189"/>
      <c r="D59" s="189"/>
      <c r="E59" s="189"/>
      <c r="F59" s="189"/>
      <c r="G59" s="189"/>
      <c r="H59" s="177">
        <v>3.5599999999999998E-4</v>
      </c>
      <c r="I59" s="24">
        <f t="shared" si="3"/>
        <v>0.80009511272727274</v>
      </c>
    </row>
    <row r="60" spans="1:10" ht="15" customHeight="1" x14ac:dyDescent="0.25">
      <c r="A60" s="22">
        <v>4</v>
      </c>
      <c r="B60" s="189" t="s">
        <v>65</v>
      </c>
      <c r="C60" s="189"/>
      <c r="D60" s="189"/>
      <c r="E60" s="189"/>
      <c r="F60" s="189"/>
      <c r="G60" s="189"/>
      <c r="H60" s="177">
        <v>3.8900000000000002E-4</v>
      </c>
      <c r="I60" s="24">
        <f t="shared" si="3"/>
        <v>0.87426123272727274</v>
      </c>
    </row>
    <row r="61" spans="1:10" ht="15" customHeight="1" x14ac:dyDescent="0.25">
      <c r="A61" s="22">
        <v>5</v>
      </c>
      <c r="B61" s="189" t="s">
        <v>66</v>
      </c>
      <c r="C61" s="189"/>
      <c r="D61" s="189"/>
      <c r="E61" s="189"/>
      <c r="F61" s="189"/>
      <c r="G61" s="189"/>
      <c r="H61" s="177">
        <v>1.94E-4</v>
      </c>
      <c r="I61" s="24">
        <f t="shared" si="3"/>
        <v>0.43600688727272729</v>
      </c>
    </row>
    <row r="62" spans="1:10" ht="15" customHeight="1" x14ac:dyDescent="0.25">
      <c r="A62" s="22">
        <v>6</v>
      </c>
      <c r="B62" s="189" t="s">
        <v>67</v>
      </c>
      <c r="C62" s="189"/>
      <c r="D62" s="189"/>
      <c r="E62" s="189"/>
      <c r="F62" s="189"/>
      <c r="G62" s="189"/>
      <c r="H62" s="177">
        <v>3.2499999999999999E-4</v>
      </c>
      <c r="I62" s="24">
        <f t="shared" si="3"/>
        <v>0.73042390909090904</v>
      </c>
    </row>
    <row r="63" spans="1:10" ht="15" customHeight="1" x14ac:dyDescent="0.25">
      <c r="A63" s="22">
        <v>7</v>
      </c>
      <c r="B63" s="189" t="s">
        <v>68</v>
      </c>
      <c r="C63" s="189"/>
      <c r="D63" s="189"/>
      <c r="E63" s="189"/>
      <c r="F63" s="189"/>
      <c r="G63" s="189"/>
      <c r="H63" s="177">
        <v>1.85E-4</v>
      </c>
      <c r="I63" s="24">
        <f t="shared" si="3"/>
        <v>0.41577976363636365</v>
      </c>
    </row>
    <row r="64" spans="1:10" ht="15" customHeight="1" x14ac:dyDescent="0.25">
      <c r="A64" s="22">
        <v>8</v>
      </c>
      <c r="B64" s="189" t="s">
        <v>69</v>
      </c>
      <c r="C64" s="189"/>
      <c r="D64" s="189"/>
      <c r="E64" s="189"/>
      <c r="F64" s="189"/>
      <c r="G64" s="189"/>
      <c r="H64" s="23">
        <v>8.3333000000000004E-2</v>
      </c>
      <c r="I64" s="24">
        <f t="shared" si="3"/>
        <v>187.28743266545456</v>
      </c>
    </row>
    <row r="65" spans="1:11" s="28" customFormat="1" ht="15" customHeight="1" x14ac:dyDescent="0.25">
      <c r="A65" s="206" t="s">
        <v>70</v>
      </c>
      <c r="B65" s="206"/>
      <c r="C65" s="206"/>
      <c r="D65" s="206"/>
      <c r="E65" s="206"/>
      <c r="F65" s="206"/>
      <c r="G65" s="206"/>
      <c r="H65" s="25">
        <f>SUM(H56:H64)</f>
        <v>0.20550800000000002</v>
      </c>
      <c r="I65" s="26">
        <f>SUM(I56:I64)</f>
        <v>461.87063602909097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24" t="s">
        <v>74</v>
      </c>
      <c r="C67" s="224"/>
      <c r="D67" s="224"/>
      <c r="E67" s="224"/>
      <c r="F67" s="224"/>
      <c r="G67" s="224"/>
      <c r="H67" s="224"/>
      <c r="I67" s="224"/>
    </row>
    <row r="68" spans="1:11" ht="33.75" customHeight="1" x14ac:dyDescent="0.25">
      <c r="A68" s="21" t="s">
        <v>75</v>
      </c>
      <c r="B68" s="210" t="s">
        <v>76</v>
      </c>
      <c r="C68" s="210"/>
      <c r="D68" s="210"/>
      <c r="E68" s="210"/>
      <c r="F68" s="210"/>
      <c r="G68" s="210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9" t="s">
        <v>77</v>
      </c>
      <c r="C69" s="189"/>
      <c r="D69" s="189"/>
      <c r="E69" s="189"/>
      <c r="F69" s="189"/>
      <c r="G69" s="189"/>
      <c r="H69" s="177">
        <v>2.3626999999999999E-2</v>
      </c>
      <c r="I69" s="24">
        <f>$I$41*H69</f>
        <v>53.100694461818179</v>
      </c>
    </row>
    <row r="70" spans="1:11" ht="15" customHeight="1" x14ac:dyDescent="0.25">
      <c r="A70" s="22">
        <v>2</v>
      </c>
      <c r="B70" s="189" t="s">
        <v>78</v>
      </c>
      <c r="C70" s="189"/>
      <c r="D70" s="189"/>
      <c r="E70" s="189"/>
      <c r="F70" s="189"/>
      <c r="G70" s="189"/>
      <c r="H70" s="177">
        <v>1.717E-3</v>
      </c>
      <c r="I70" s="24">
        <f>$I$41*H70</f>
        <v>3.858885698181818</v>
      </c>
    </row>
    <row r="71" spans="1:11" ht="15" customHeight="1" x14ac:dyDescent="0.25">
      <c r="A71" s="22">
        <v>3</v>
      </c>
      <c r="B71" s="189" t="s">
        <v>79</v>
      </c>
      <c r="C71" s="189"/>
      <c r="D71" s="189"/>
      <c r="E71" s="189"/>
      <c r="F71" s="189"/>
      <c r="G71" s="189"/>
      <c r="H71" s="177">
        <v>9.4509999999999993E-3</v>
      </c>
      <c r="I71" s="24">
        <f>$I$41*H71</f>
        <v>21.240727276363636</v>
      </c>
    </row>
    <row r="72" spans="1:11" s="28" customFormat="1" ht="15" customHeight="1" x14ac:dyDescent="0.25">
      <c r="A72" s="206" t="s">
        <v>80</v>
      </c>
      <c r="B72" s="206"/>
      <c r="C72" s="206"/>
      <c r="D72" s="206"/>
      <c r="E72" s="206"/>
      <c r="F72" s="206"/>
      <c r="G72" s="206"/>
      <c r="H72" s="25">
        <f>SUM(H69:H71)</f>
        <v>3.4795E-2</v>
      </c>
      <c r="I72" s="26">
        <f>SUM(I69:I71)</f>
        <v>78.20030743636363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10" t="s">
        <v>82</v>
      </c>
      <c r="C74" s="210"/>
      <c r="D74" s="210"/>
      <c r="E74" s="210"/>
      <c r="F74" s="210"/>
      <c r="G74" s="210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9" t="s">
        <v>83</v>
      </c>
      <c r="C75" s="189"/>
      <c r="D75" s="189"/>
      <c r="E75" s="189"/>
      <c r="F75" s="189"/>
      <c r="G75" s="189"/>
      <c r="H75" s="23">
        <f>(H52*H65)</f>
        <v>7.5626944000000029E-2</v>
      </c>
      <c r="I75" s="24">
        <f>$I$41*H75</f>
        <v>169.96839405870551</v>
      </c>
    </row>
    <row r="76" spans="1:11" s="28" customFormat="1" ht="15" customHeight="1" x14ac:dyDescent="0.25">
      <c r="A76" s="206" t="s">
        <v>84</v>
      </c>
      <c r="B76" s="206"/>
      <c r="C76" s="206"/>
      <c r="D76" s="206"/>
      <c r="E76" s="206"/>
      <c r="F76" s="206"/>
      <c r="G76" s="206"/>
      <c r="H76" s="25">
        <f>SUM(H75:H75)</f>
        <v>7.5626944000000029E-2</v>
      </c>
      <c r="I76" s="26">
        <f>I75</f>
        <v>169.96839405870551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23" t="s">
        <v>85</v>
      </c>
      <c r="B78" s="223"/>
      <c r="C78" s="223"/>
      <c r="D78" s="223"/>
      <c r="E78" s="223"/>
      <c r="F78" s="223"/>
      <c r="G78" s="223"/>
      <c r="H78" s="32">
        <f>H52+H65+H72+H76</f>
        <v>0.68392994400000018</v>
      </c>
      <c r="I78" s="33">
        <f>I52+I65+I72+I76</f>
        <v>1537.1039484332512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10" t="s">
        <v>87</v>
      </c>
      <c r="C80" s="210"/>
      <c r="D80" s="210"/>
      <c r="E80" s="210"/>
      <c r="F80" s="210"/>
      <c r="G80" s="210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9" t="s">
        <v>21</v>
      </c>
      <c r="C81" s="189"/>
      <c r="D81" s="189"/>
      <c r="E81" s="189"/>
      <c r="F81" s="189"/>
      <c r="G81" s="189"/>
      <c r="H81" s="23">
        <f>I81/$I$41</f>
        <v>0.21527119121237567</v>
      </c>
      <c r="I81" s="24">
        <f>I98</f>
        <v>483.81299999999999</v>
      </c>
    </row>
    <row r="82" spans="1:10" ht="15" customHeight="1" x14ac:dyDescent="0.25">
      <c r="A82" s="22">
        <v>2</v>
      </c>
      <c r="B82" s="189" t="s">
        <v>22</v>
      </c>
      <c r="C82" s="189"/>
      <c r="D82" s="189"/>
      <c r="E82" s="189"/>
      <c r="F82" s="189"/>
      <c r="G82" s="189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9" t="s">
        <v>88</v>
      </c>
      <c r="C83" s="189"/>
      <c r="D83" s="189"/>
      <c r="E83" s="189"/>
      <c r="F83" s="189"/>
      <c r="G83" s="189"/>
      <c r="H83" s="23">
        <f>I83/$I$41</f>
        <v>0.1137642362847079</v>
      </c>
      <c r="I83" s="24">
        <f>I90</f>
        <v>255.68036363636364</v>
      </c>
    </row>
    <row r="84" spans="1:10" ht="15" customHeight="1" x14ac:dyDescent="0.25">
      <c r="A84" s="22">
        <v>4</v>
      </c>
      <c r="B84" s="189" t="s">
        <v>89</v>
      </c>
      <c r="C84" s="189"/>
      <c r="D84" s="189"/>
      <c r="E84" s="189"/>
      <c r="F84" s="189"/>
      <c r="G84" s="189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9" t="s">
        <v>90</v>
      </c>
      <c r="C85" s="189"/>
      <c r="D85" s="189"/>
      <c r="E85" s="189"/>
      <c r="F85" s="189"/>
      <c r="G85" s="189"/>
      <c r="H85" s="23">
        <f>I85/$I$41</f>
        <v>4.6950817974568439E-2</v>
      </c>
      <c r="I85" s="24">
        <f>IF(I21="Não aplicável",0,I21)+IF(I22="Não aplicável",0,I22)</f>
        <v>105.52</v>
      </c>
    </row>
    <row r="86" spans="1:10" ht="15" customHeight="1" x14ac:dyDescent="0.25">
      <c r="A86" s="206" t="s">
        <v>91</v>
      </c>
      <c r="B86" s="206"/>
      <c r="C86" s="206"/>
      <c r="D86" s="206"/>
      <c r="E86" s="206"/>
      <c r="F86" s="206"/>
      <c r="G86" s="206"/>
      <c r="H86" s="25">
        <f>SUM(H81:H85)</f>
        <v>0.37598624547165205</v>
      </c>
      <c r="I86" s="26">
        <f>SUM(I81:I85)</f>
        <v>845.01336363636358</v>
      </c>
      <c r="J86" s="34"/>
    </row>
    <row r="87" spans="1:10" ht="18" customHeight="1" x14ac:dyDescent="0.25">
      <c r="A87" s="29" t="s">
        <v>92</v>
      </c>
      <c r="B87" s="221" t="s">
        <v>93</v>
      </c>
      <c r="C87" s="221"/>
      <c r="D87" s="221"/>
      <c r="E87" s="221"/>
      <c r="F87" s="221"/>
      <c r="G87" s="221"/>
      <c r="H87" s="35"/>
      <c r="I87" s="36"/>
    </row>
    <row r="88" spans="1:10" ht="15" customHeight="1" x14ac:dyDescent="0.25">
      <c r="A88" s="218" t="s">
        <v>94</v>
      </c>
      <c r="B88" s="218"/>
      <c r="C88" s="218"/>
      <c r="D88" s="218"/>
      <c r="E88" s="218"/>
      <c r="F88" s="218"/>
      <c r="G88" s="218"/>
      <c r="H88" s="218"/>
      <c r="I88" s="218"/>
    </row>
    <row r="89" spans="1:10" ht="24" customHeight="1" x14ac:dyDescent="0.25">
      <c r="A89" s="219" t="s">
        <v>95</v>
      </c>
      <c r="B89" s="21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22">
        <f>I12</f>
        <v>8</v>
      </c>
      <c r="B90" s="222"/>
      <c r="C90" s="22">
        <f>I13</f>
        <v>22</v>
      </c>
      <c r="D90" s="22">
        <v>2</v>
      </c>
      <c r="E90" s="39">
        <f>A90*C90*D90</f>
        <v>352</v>
      </c>
      <c r="F90" s="39">
        <f>I32</f>
        <v>1605.3272727272727</v>
      </c>
      <c r="G90" s="40">
        <f>I14</f>
        <v>0.06</v>
      </c>
      <c r="H90" s="39">
        <f>F90*G90</f>
        <v>96.319636363636363</v>
      </c>
      <c r="I90" s="24">
        <f>IF((E90-H90)&gt;0,E90-H90,0)</f>
        <v>255.68036363636364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8" t="s">
        <v>103</v>
      </c>
      <c r="B92" s="218"/>
      <c r="C92" s="218"/>
      <c r="D92" s="218"/>
      <c r="E92" s="218"/>
      <c r="F92" s="218"/>
      <c r="G92" s="218"/>
      <c r="H92" s="218"/>
      <c r="I92" s="218"/>
    </row>
    <row r="93" spans="1:10" ht="23.25" customHeight="1" x14ac:dyDescent="0.25">
      <c r="A93" s="219" t="s">
        <v>95</v>
      </c>
      <c r="B93" s="21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20">
        <f>I18</f>
        <v>13.57</v>
      </c>
      <c r="B94" s="220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8" t="s">
        <v>105</v>
      </c>
      <c r="B96" s="218"/>
      <c r="C96" s="218"/>
      <c r="D96" s="218"/>
      <c r="E96" s="218"/>
      <c r="F96" s="218"/>
      <c r="G96" s="218"/>
      <c r="H96" s="218"/>
      <c r="I96" s="218"/>
    </row>
    <row r="97" spans="1:12" ht="23.25" customHeight="1" x14ac:dyDescent="0.25">
      <c r="A97" s="219" t="s">
        <v>95</v>
      </c>
      <c r="B97" s="21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20">
        <f>I15</f>
        <v>27.15</v>
      </c>
      <c r="B98" s="220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190" t="s">
        <v>106</v>
      </c>
      <c r="B100" s="190"/>
      <c r="C100" s="190"/>
      <c r="D100" s="190"/>
      <c r="E100" s="190"/>
      <c r="F100" s="190"/>
      <c r="G100" s="190"/>
      <c r="H100" s="49">
        <f>H41+H78+H86</f>
        <v>2.059916189471652</v>
      </c>
      <c r="I100" s="50">
        <f>I41+I78+I86</f>
        <v>4629.5754938877963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188" t="s">
        <v>107</v>
      </c>
      <c r="B102" s="188"/>
      <c r="C102" s="188"/>
      <c r="D102" s="188"/>
      <c r="E102" s="188"/>
      <c r="F102" s="188"/>
      <c r="G102" s="188"/>
      <c r="H102" s="188"/>
      <c r="I102" s="188"/>
    </row>
    <row r="103" spans="1:12" ht="33.75" customHeight="1" x14ac:dyDescent="0.25">
      <c r="A103" s="21" t="s">
        <v>34</v>
      </c>
      <c r="B103" s="210" t="s">
        <v>108</v>
      </c>
      <c r="C103" s="210"/>
      <c r="D103" s="210"/>
      <c r="E103" s="210"/>
      <c r="F103" s="210"/>
      <c r="G103" s="210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9" t="s">
        <v>109</v>
      </c>
      <c r="C104" s="189"/>
      <c r="D104" s="189"/>
      <c r="E104" s="189"/>
      <c r="F104" s="189"/>
      <c r="G104" s="189"/>
      <c r="H104" s="23">
        <f t="shared" ref="H104:H109" si="4">I104/$I$115</f>
        <v>0</v>
      </c>
      <c r="I104" s="185"/>
    </row>
    <row r="105" spans="1:12" ht="15" customHeight="1" x14ac:dyDescent="0.25">
      <c r="A105" s="22">
        <v>2</v>
      </c>
      <c r="B105" s="214" t="s">
        <v>257</v>
      </c>
      <c r="C105" s="214"/>
      <c r="D105" s="214"/>
      <c r="E105" s="214"/>
      <c r="F105" s="214"/>
      <c r="G105" s="214"/>
      <c r="H105" s="23">
        <f t="shared" si="4"/>
        <v>2.4006062530805146E-4</v>
      </c>
      <c r="I105" s="185">
        <v>1.05</v>
      </c>
    </row>
    <row r="106" spans="1:12" ht="15" customHeight="1" x14ac:dyDescent="0.25">
      <c r="A106" s="22">
        <v>3</v>
      </c>
      <c r="B106" s="189" t="s">
        <v>110</v>
      </c>
      <c r="C106" s="189"/>
      <c r="D106" s="189"/>
      <c r="E106" s="189"/>
      <c r="F106" s="189"/>
      <c r="G106" s="189"/>
      <c r="H106" s="23">
        <f t="shared" si="4"/>
        <v>5.6974388406444212E-3</v>
      </c>
      <c r="I106" s="185">
        <v>24.92</v>
      </c>
    </row>
    <row r="107" spans="1:12" ht="15" customHeight="1" x14ac:dyDescent="0.25">
      <c r="A107" s="22">
        <v>4</v>
      </c>
      <c r="B107" s="214" t="s">
        <v>258</v>
      </c>
      <c r="C107" s="214"/>
      <c r="D107" s="214"/>
      <c r="E107" s="214"/>
      <c r="F107" s="214"/>
      <c r="G107" s="214"/>
      <c r="H107" s="23">
        <f t="shared" si="4"/>
        <v>2.9721791704806369E-4</v>
      </c>
      <c r="I107" s="185">
        <v>1.3</v>
      </c>
    </row>
    <row r="108" spans="1:12" ht="15" customHeight="1" x14ac:dyDescent="0.25">
      <c r="A108" s="22">
        <v>5</v>
      </c>
      <c r="B108" s="189" t="s">
        <v>111</v>
      </c>
      <c r="C108" s="189"/>
      <c r="D108" s="189"/>
      <c r="E108" s="189"/>
      <c r="F108" s="189"/>
      <c r="G108" s="189"/>
      <c r="H108" s="23">
        <f t="shared" si="4"/>
        <v>2.5149208365605391E-3</v>
      </c>
      <c r="I108" s="185">
        <v>11</v>
      </c>
    </row>
    <row r="109" spans="1:12" ht="15" customHeight="1" x14ac:dyDescent="0.25">
      <c r="A109" s="22">
        <v>6</v>
      </c>
      <c r="B109" s="189" t="s">
        <v>112</v>
      </c>
      <c r="C109" s="189"/>
      <c r="D109" s="189"/>
      <c r="E109" s="189"/>
      <c r="F109" s="189"/>
      <c r="G109" s="189"/>
      <c r="H109" s="23">
        <f t="shared" si="4"/>
        <v>0</v>
      </c>
      <c r="I109" s="185"/>
    </row>
    <row r="110" spans="1:12" ht="15" customHeight="1" x14ac:dyDescent="0.25">
      <c r="A110" s="206" t="s">
        <v>113</v>
      </c>
      <c r="B110" s="206"/>
      <c r="C110" s="206"/>
      <c r="D110" s="206"/>
      <c r="E110" s="206"/>
      <c r="F110" s="206"/>
      <c r="G110" s="206"/>
      <c r="H110" s="25">
        <f>H104+H105+H106+H107+H108+H109</f>
        <v>8.7496382195610747E-3</v>
      </c>
      <c r="I110" s="56">
        <f>IF(SUM(I104:I109)&lt;G113,SUM(I104:I109),"Excede Limite")</f>
        <v>38.270000000000003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5" t="s">
        <v>187</v>
      </c>
      <c r="B113" s="216"/>
      <c r="C113" s="216"/>
      <c r="D113" s="216"/>
      <c r="E113" s="217"/>
      <c r="F113" s="57">
        <f>I28</f>
        <v>0.2</v>
      </c>
      <c r="G113" s="58">
        <f>I115*F113</f>
        <v>874.77902605028657</v>
      </c>
      <c r="H113" s="59" t="s">
        <v>115</v>
      </c>
      <c r="I113" s="60">
        <f>I83</f>
        <v>255.68036363636364</v>
      </c>
    </row>
    <row r="114" spans="1:12" s="63" customFormat="1" ht="16.5" customHeight="1" x14ac:dyDescent="0.25">
      <c r="A114" s="212" t="s">
        <v>116</v>
      </c>
      <c r="B114" s="212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09">
        <f>I41</f>
        <v>2247.4581818181819</v>
      </c>
      <c r="B115" s="209"/>
      <c r="C115" s="64">
        <f>I52</f>
        <v>827.06461090909102</v>
      </c>
      <c r="D115" s="64">
        <f>I65</f>
        <v>461.87063602909097</v>
      </c>
      <c r="E115" s="64">
        <f>I72</f>
        <v>78.20030743636363</v>
      </c>
      <c r="F115" s="64">
        <f>I76</f>
        <v>169.96839405870551</v>
      </c>
      <c r="G115" s="64">
        <f>I86</f>
        <v>845.01336363636358</v>
      </c>
      <c r="H115" s="64">
        <f>A115+C115+D115+E115+F115+G115</f>
        <v>4629.5754938877963</v>
      </c>
      <c r="I115" s="64">
        <f>H115-I113</f>
        <v>4373.8951302514324</v>
      </c>
      <c r="J115" s="34"/>
    </row>
    <row r="116" spans="1:12" ht="4.5" customHeight="1" x14ac:dyDescent="0.25">
      <c r="A116" s="29"/>
      <c r="B116" s="213"/>
      <c r="C116" s="213"/>
      <c r="D116" s="213"/>
      <c r="E116" s="213"/>
      <c r="F116" s="213"/>
      <c r="G116" s="213"/>
      <c r="H116" s="213"/>
      <c r="I116" s="213"/>
    </row>
    <row r="117" spans="1:12" ht="33.75" customHeight="1" x14ac:dyDescent="0.25">
      <c r="A117" s="21" t="s">
        <v>47</v>
      </c>
      <c r="B117" s="210" t="s">
        <v>124</v>
      </c>
      <c r="C117" s="210"/>
      <c r="D117" s="210"/>
      <c r="E117" s="210"/>
      <c r="F117" s="210"/>
      <c r="G117" s="210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9" t="s">
        <v>125</v>
      </c>
      <c r="C118" s="189"/>
      <c r="D118" s="189"/>
      <c r="E118" s="189"/>
      <c r="F118" s="189"/>
      <c r="G118" s="189"/>
      <c r="H118" s="23">
        <f>I118/$I$128</f>
        <v>1.9890737525524262E-3</v>
      </c>
      <c r="I118" s="185">
        <v>8.6999999999999993</v>
      </c>
    </row>
    <row r="119" spans="1:12" ht="15" customHeight="1" x14ac:dyDescent="0.25">
      <c r="A119" s="22">
        <v>2</v>
      </c>
      <c r="B119" s="189" t="s">
        <v>126</v>
      </c>
      <c r="C119" s="189"/>
      <c r="D119" s="189"/>
      <c r="E119" s="189"/>
      <c r="F119" s="189"/>
      <c r="G119" s="189"/>
      <c r="H119" s="23">
        <f>I119/$I$128</f>
        <v>5.7157291740012246E-4</v>
      </c>
      <c r="I119" s="185">
        <v>2.5</v>
      </c>
    </row>
    <row r="120" spans="1:12" ht="15" customHeight="1" x14ac:dyDescent="0.25">
      <c r="A120" s="206" t="s">
        <v>127</v>
      </c>
      <c r="B120" s="206"/>
      <c r="C120" s="206"/>
      <c r="D120" s="206"/>
      <c r="E120" s="206"/>
      <c r="F120" s="206"/>
      <c r="G120" s="206"/>
      <c r="H120" s="25">
        <f>H118+H119</f>
        <v>2.5606466699525489E-3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10" t="s">
        <v>128</v>
      </c>
      <c r="C122" s="210"/>
      <c r="D122" s="210"/>
      <c r="E122" s="210"/>
      <c r="F122" s="210"/>
      <c r="G122" s="210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9" t="s">
        <v>128</v>
      </c>
      <c r="C123" s="189"/>
      <c r="D123" s="189"/>
      <c r="E123" s="189"/>
      <c r="F123" s="189"/>
      <c r="G123" s="189"/>
      <c r="H123" s="23">
        <f>I123/I128</f>
        <v>7.4999511929574478E-2</v>
      </c>
      <c r="I123" s="185">
        <v>328.04</v>
      </c>
    </row>
    <row r="124" spans="1:12" ht="15" customHeight="1" x14ac:dyDescent="0.25">
      <c r="A124" s="206" t="s">
        <v>129</v>
      </c>
      <c r="B124" s="206"/>
      <c r="C124" s="206"/>
      <c r="D124" s="206"/>
      <c r="E124" s="206"/>
      <c r="F124" s="206"/>
      <c r="G124" s="206"/>
      <c r="H124" s="25">
        <f>H123</f>
        <v>7.4999511929574478E-2</v>
      </c>
      <c r="I124" s="26">
        <f>IF(SUM(I118:I119)+SUM(I123)&lt;G126,SUM(I123),"Excede Limite")</f>
        <v>328.04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1" t="s">
        <v>188</v>
      </c>
      <c r="B126" s="211"/>
      <c r="C126" s="211"/>
      <c r="D126" s="211"/>
      <c r="E126" s="211"/>
      <c r="F126" s="57">
        <v>0.18</v>
      </c>
      <c r="G126" s="58">
        <f>I128*F126</f>
        <v>787.30112344525776</v>
      </c>
      <c r="H126" s="59" t="s">
        <v>115</v>
      </c>
      <c r="I126" s="60">
        <f>I83</f>
        <v>255.68036363636364</v>
      </c>
      <c r="L126" s="7"/>
    </row>
    <row r="127" spans="1:12" s="63" customFormat="1" ht="16.5" customHeight="1" x14ac:dyDescent="0.25">
      <c r="A127" s="212" t="s">
        <v>116</v>
      </c>
      <c r="B127" s="212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09">
        <f>I41</f>
        <v>2247.4581818181819</v>
      </c>
      <c r="B128" s="209"/>
      <c r="C128" s="64">
        <f>I52</f>
        <v>827.06461090909102</v>
      </c>
      <c r="D128" s="64">
        <f>I65</f>
        <v>461.87063602909097</v>
      </c>
      <c r="E128" s="64">
        <f>I72</f>
        <v>78.20030743636363</v>
      </c>
      <c r="F128" s="64">
        <f>I76</f>
        <v>169.96839405870551</v>
      </c>
      <c r="G128" s="64">
        <f>I86</f>
        <v>845.01336363636358</v>
      </c>
      <c r="H128" s="64">
        <f>A128+C128+D128+E128+F128+G128</f>
        <v>4629.5754938877963</v>
      </c>
      <c r="I128" s="64">
        <f>H128-I126</f>
        <v>4373.8951302514324</v>
      </c>
      <c r="J128" s="34"/>
      <c r="L128" s="7"/>
    </row>
    <row r="129" spans="1:10" ht="4.5" customHeight="1" x14ac:dyDescent="0.25"/>
    <row r="130" spans="1:10" ht="12" customHeight="1" x14ac:dyDescent="0.25">
      <c r="A130" s="190" t="s">
        <v>130</v>
      </c>
      <c r="B130" s="190"/>
      <c r="C130" s="190"/>
      <c r="D130" s="190"/>
      <c r="E130" s="190"/>
      <c r="F130" s="190"/>
      <c r="G130" s="190"/>
      <c r="H130" s="49">
        <f>H110+H120+H124</f>
        <v>8.6309796819088097E-2</v>
      </c>
      <c r="I130" s="50">
        <f>I110+I120+I124</f>
        <v>377.51</v>
      </c>
    </row>
    <row r="131" spans="1:10" ht="4.5" customHeight="1" x14ac:dyDescent="0.25"/>
    <row r="132" spans="1:10" ht="11.25" customHeight="1" x14ac:dyDescent="0.25">
      <c r="A132" s="188" t="s">
        <v>131</v>
      </c>
      <c r="B132" s="188"/>
      <c r="C132" s="188"/>
      <c r="D132" s="188"/>
      <c r="E132" s="188"/>
      <c r="F132" s="188"/>
      <c r="G132" s="188"/>
      <c r="H132" s="188"/>
      <c r="I132" s="188"/>
    </row>
    <row r="133" spans="1:10" ht="33.75" customHeight="1" x14ac:dyDescent="0.25">
      <c r="A133" s="21" t="s">
        <v>34</v>
      </c>
      <c r="B133" s="210" t="s">
        <v>132</v>
      </c>
      <c r="C133" s="210"/>
      <c r="D133" s="210"/>
      <c r="E133" s="210"/>
      <c r="F133" s="210"/>
      <c r="G133" s="210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9" t="s">
        <v>133</v>
      </c>
      <c r="C134" s="189"/>
      <c r="D134" s="189"/>
      <c r="E134" s="189"/>
      <c r="F134" s="189"/>
      <c r="G134" s="189"/>
      <c r="H134" s="23">
        <f>I134/$I$100</f>
        <v>7.4510124407136261E-3</v>
      </c>
      <c r="I134" s="24">
        <f>($D$144/$E$146)*H144</f>
        <v>34.495024600180898</v>
      </c>
    </row>
    <row r="135" spans="1:10" ht="15" customHeight="1" x14ac:dyDescent="0.25">
      <c r="A135" s="22">
        <v>2</v>
      </c>
      <c r="B135" s="189" t="s">
        <v>134</v>
      </c>
      <c r="C135" s="189"/>
      <c r="D135" s="189"/>
      <c r="E135" s="189"/>
      <c r="F135" s="189"/>
      <c r="G135" s="189"/>
      <c r="H135" s="23">
        <f>I135/$I$100</f>
        <v>3.438928818790904E-2</v>
      </c>
      <c r="I135" s="24">
        <f>($D$144/$E$146)*H145</f>
        <v>159.20780584698875</v>
      </c>
    </row>
    <row r="136" spans="1:10" ht="15" customHeight="1" x14ac:dyDescent="0.25">
      <c r="A136" s="22">
        <v>3</v>
      </c>
      <c r="B136" s="189" t="s">
        <v>14</v>
      </c>
      <c r="C136" s="189"/>
      <c r="D136" s="189"/>
      <c r="E136" s="189"/>
      <c r="F136" s="189"/>
      <c r="G136" s="189"/>
      <c r="H136" s="23">
        <f>I136/$I$100</f>
        <v>2.2926192125272696E-2</v>
      </c>
      <c r="I136" s="24">
        <f>($D$144/$E$146)*H146</f>
        <v>106.13853723132584</v>
      </c>
    </row>
    <row r="137" spans="1:10" ht="15" customHeight="1" x14ac:dyDescent="0.25">
      <c r="A137" s="22">
        <v>4</v>
      </c>
      <c r="B137" s="189" t="s">
        <v>135</v>
      </c>
      <c r="C137" s="189"/>
      <c r="D137" s="189"/>
      <c r="E137" s="189"/>
      <c r="F137" s="189"/>
      <c r="G137" s="189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9" t="s">
        <v>136</v>
      </c>
      <c r="C138" s="189"/>
      <c r="D138" s="189"/>
      <c r="E138" s="189"/>
      <c r="F138" s="189"/>
      <c r="G138" s="189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6" t="s">
        <v>137</v>
      </c>
      <c r="B139" s="206"/>
      <c r="C139" s="206"/>
      <c r="D139" s="206"/>
      <c r="E139" s="206"/>
      <c r="F139" s="206"/>
      <c r="G139" s="206"/>
      <c r="H139" s="25">
        <f>H134+H135+H136+H137+H138</f>
        <v>6.4766492753895358E-2</v>
      </c>
      <c r="I139" s="26">
        <f>SUM(I134:I138)</f>
        <v>299.84136767849549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08" t="s">
        <v>141</v>
      </c>
      <c r="C141" s="208"/>
      <c r="D141" s="208"/>
      <c r="E141" s="208"/>
      <c r="F141" s="208"/>
      <c r="G141" s="208"/>
      <c r="H141" s="208"/>
      <c r="I141" s="208"/>
    </row>
    <row r="142" spans="1:10" ht="13.5" customHeight="1" x14ac:dyDescent="0.25">
      <c r="A142" s="191" t="s">
        <v>142</v>
      </c>
      <c r="B142" s="191"/>
      <c r="C142" s="191"/>
      <c r="D142" s="191"/>
      <c r="E142" s="191"/>
      <c r="F142" s="191"/>
      <c r="G142" s="191"/>
      <c r="H142" s="191"/>
      <c r="I142" s="191"/>
    </row>
    <row r="143" spans="1:10" s="95" customFormat="1" ht="24.95" customHeight="1" x14ac:dyDescent="0.25">
      <c r="A143" s="200" t="s">
        <v>143</v>
      </c>
      <c r="B143" s="200"/>
      <c r="C143" s="92" t="s">
        <v>144</v>
      </c>
      <c r="D143" s="201" t="s">
        <v>145</v>
      </c>
      <c r="E143" s="202"/>
      <c r="F143" s="92" t="s">
        <v>146</v>
      </c>
      <c r="G143" s="92" t="s">
        <v>147</v>
      </c>
      <c r="H143" s="203" t="s">
        <v>250</v>
      </c>
      <c r="I143" s="203"/>
      <c r="J143" s="93"/>
    </row>
    <row r="144" spans="1:10" ht="13.5" customHeight="1" x14ac:dyDescent="0.25">
      <c r="A144" s="204">
        <f>I100</f>
        <v>4629.5754938877963</v>
      </c>
      <c r="B144" s="204"/>
      <c r="C144" s="24">
        <f>I130</f>
        <v>377.51</v>
      </c>
      <c r="D144" s="205">
        <f>A144+C144</f>
        <v>5007.0854938877965</v>
      </c>
      <c r="E144" s="205"/>
      <c r="F144" s="17" t="str">
        <f>B134</f>
        <v>PIS</v>
      </c>
      <c r="G144" s="45">
        <v>1.6500000000000001E-2</v>
      </c>
      <c r="H144" s="194">
        <v>6.4999999999999997E-3</v>
      </c>
      <c r="I144" s="194"/>
      <c r="J144" s="34"/>
    </row>
    <row r="145" spans="1:10" ht="13.5" customHeight="1" x14ac:dyDescent="0.25">
      <c r="A145" s="197" t="s">
        <v>148</v>
      </c>
      <c r="B145" s="197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194">
        <v>0.03</v>
      </c>
      <c r="I145" s="194"/>
    </row>
    <row r="146" spans="1:10" ht="13.5" customHeight="1" x14ac:dyDescent="0.25">
      <c r="A146" s="243" t="s">
        <v>149</v>
      </c>
      <c r="B146" s="243"/>
      <c r="C146" s="180">
        <v>1</v>
      </c>
      <c r="D146" s="181">
        <f>H149</f>
        <v>5.6499999999999995E-2</v>
      </c>
      <c r="E146" s="182">
        <f>C146-D146</f>
        <v>0.94350000000000001</v>
      </c>
      <c r="F146" s="17" t="str">
        <f>B136</f>
        <v>ISS</v>
      </c>
      <c r="G146" s="45">
        <f>I11</f>
        <v>0.02</v>
      </c>
      <c r="H146" s="194">
        <f>I11</f>
        <v>0.02</v>
      </c>
      <c r="I146" s="194"/>
    </row>
    <row r="147" spans="1:10" ht="13.5" customHeight="1" x14ac:dyDescent="0.25">
      <c r="A147" s="199" t="s">
        <v>150</v>
      </c>
      <c r="B147" s="199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194">
        <v>0</v>
      </c>
      <c r="I147" s="194"/>
    </row>
    <row r="148" spans="1:10" ht="13.5" customHeight="1" x14ac:dyDescent="0.25">
      <c r="A148" s="193" t="s">
        <v>152</v>
      </c>
      <c r="B148" s="193" t="s">
        <v>153</v>
      </c>
      <c r="C148" s="193"/>
      <c r="D148" s="193"/>
      <c r="E148" s="193"/>
      <c r="F148" s="103" t="s">
        <v>252</v>
      </c>
      <c r="G148" s="45">
        <v>0</v>
      </c>
      <c r="H148" s="194">
        <v>0</v>
      </c>
      <c r="I148" s="194"/>
    </row>
    <row r="149" spans="1:10" ht="18" customHeight="1" x14ac:dyDescent="0.25">
      <c r="A149" s="193"/>
      <c r="B149" s="193"/>
      <c r="C149" s="193"/>
      <c r="D149" s="193"/>
      <c r="E149" s="193"/>
      <c r="F149" s="5" t="s">
        <v>155</v>
      </c>
      <c r="G149" s="72">
        <f>SUM(G144:G148)</f>
        <v>0.1125</v>
      </c>
      <c r="H149" s="195">
        <f>SUM(H144:I148)</f>
        <v>5.6499999999999995E-2</v>
      </c>
      <c r="I149" s="195"/>
    </row>
    <row r="150" spans="1:10" s="95" customFormat="1" ht="24.95" customHeight="1" x14ac:dyDescent="0.25">
      <c r="A150" s="231" t="s">
        <v>251</v>
      </c>
      <c r="B150" s="232"/>
      <c r="C150" s="232"/>
      <c r="D150" s="232"/>
      <c r="E150" s="232"/>
      <c r="F150" s="232"/>
      <c r="G150" s="232"/>
      <c r="H150" s="232"/>
      <c r="I150" s="232"/>
      <c r="J150" s="93"/>
    </row>
    <row r="151" spans="1:10" ht="4.5" customHeight="1" x14ac:dyDescent="0.25">
      <c r="A151" s="73"/>
      <c r="B151" s="196"/>
      <c r="C151" s="196"/>
      <c r="D151" s="196"/>
      <c r="E151" s="196"/>
      <c r="F151" s="196"/>
      <c r="G151" s="196"/>
      <c r="H151" s="196"/>
      <c r="I151" s="196"/>
    </row>
    <row r="152" spans="1:10" ht="12" customHeight="1" x14ac:dyDescent="0.25">
      <c r="A152" s="190" t="s">
        <v>158</v>
      </c>
      <c r="B152" s="190"/>
      <c r="C152" s="190"/>
      <c r="D152" s="190"/>
      <c r="E152" s="190"/>
      <c r="F152" s="190"/>
      <c r="G152" s="190"/>
      <c r="H152" s="49">
        <f>H139</f>
        <v>6.4766492753895358E-2</v>
      </c>
      <c r="I152" s="50">
        <f>I139</f>
        <v>299.84136767849549</v>
      </c>
    </row>
    <row r="153" spans="1:10" ht="4.5" customHeight="1" x14ac:dyDescent="0.25"/>
    <row r="154" spans="1:10" ht="11.25" customHeight="1" x14ac:dyDescent="0.25">
      <c r="A154" s="191" t="s">
        <v>159</v>
      </c>
      <c r="B154" s="191"/>
      <c r="C154" s="191"/>
      <c r="D154" s="191"/>
      <c r="E154" s="191"/>
      <c r="F154" s="191"/>
      <c r="G154" s="191"/>
      <c r="H154" s="191"/>
      <c r="I154" s="191"/>
    </row>
    <row r="155" spans="1:10" ht="11.25" customHeight="1" x14ac:dyDescent="0.25">
      <c r="A155" s="188" t="s">
        <v>33</v>
      </c>
      <c r="B155" s="188"/>
      <c r="C155" s="188"/>
      <c r="D155" s="188"/>
      <c r="E155" s="188"/>
      <c r="F155" s="188"/>
      <c r="G155" s="188"/>
      <c r="H155" s="188"/>
      <c r="I155" s="188"/>
    </row>
    <row r="156" spans="1:10" ht="15" customHeight="1" x14ac:dyDescent="0.25">
      <c r="A156" s="22">
        <v>1</v>
      </c>
      <c r="B156" s="189" t="s">
        <v>160</v>
      </c>
      <c r="C156" s="189"/>
      <c r="D156" s="189"/>
      <c r="E156" s="189"/>
      <c r="F156" s="189"/>
      <c r="G156" s="189"/>
      <c r="H156" s="23">
        <f>I156/$G$173</f>
        <v>0.42349522434437031</v>
      </c>
      <c r="I156" s="74">
        <f>I41</f>
        <v>2247.4581818181819</v>
      </c>
    </row>
    <row r="157" spans="1:10" ht="15" customHeight="1" x14ac:dyDescent="0.25">
      <c r="A157" s="22">
        <v>2</v>
      </c>
      <c r="B157" s="189" t="s">
        <v>161</v>
      </c>
      <c r="C157" s="189"/>
      <c r="D157" s="189"/>
      <c r="E157" s="189"/>
      <c r="F157" s="189"/>
      <c r="G157" s="189"/>
      <c r="H157" s="23">
        <f>I157/$G$173</f>
        <v>0.28964106507011267</v>
      </c>
      <c r="I157" s="74">
        <f>I52+I65+I72+I76</f>
        <v>1537.1039484332512</v>
      </c>
    </row>
    <row r="158" spans="1:10" ht="15" customHeight="1" x14ac:dyDescent="0.25">
      <c r="A158" s="22">
        <v>3</v>
      </c>
      <c r="B158" s="189" t="s">
        <v>162</v>
      </c>
      <c r="C158" s="189"/>
      <c r="D158" s="189"/>
      <c r="E158" s="189"/>
      <c r="F158" s="189"/>
      <c r="G158" s="189"/>
      <c r="H158" s="23">
        <f>I158/$G$173</f>
        <v>0.15922837937641474</v>
      </c>
      <c r="I158" s="74">
        <f>I86</f>
        <v>845.01336363636358</v>
      </c>
    </row>
    <row r="159" spans="1:10" s="28" customFormat="1" ht="15" customHeight="1" x14ac:dyDescent="0.25">
      <c r="A159" s="190" t="s">
        <v>163</v>
      </c>
      <c r="B159" s="190"/>
      <c r="C159" s="190"/>
      <c r="D159" s="190"/>
      <c r="E159" s="190"/>
      <c r="F159" s="190"/>
      <c r="G159" s="190"/>
      <c r="H159" s="49">
        <f>H156+H157+H158</f>
        <v>0.8723646687908978</v>
      </c>
      <c r="I159" s="50">
        <f>SUM(I156:I158)</f>
        <v>4629.5754938877963</v>
      </c>
      <c r="J159" s="35"/>
    </row>
    <row r="160" spans="1:10" ht="4.5" customHeight="1" x14ac:dyDescent="0.25"/>
    <row r="161" spans="1:11" ht="11.25" customHeight="1" x14ac:dyDescent="0.25">
      <c r="A161" s="188" t="s">
        <v>107</v>
      </c>
      <c r="B161" s="188"/>
      <c r="C161" s="188"/>
      <c r="D161" s="188"/>
      <c r="E161" s="188"/>
      <c r="F161" s="188"/>
      <c r="G161" s="188"/>
      <c r="H161" s="188"/>
      <c r="I161" s="188"/>
    </row>
    <row r="162" spans="1:11" ht="15" customHeight="1" x14ac:dyDescent="0.25">
      <c r="A162" s="22">
        <v>1</v>
      </c>
      <c r="B162" s="189" t="s">
        <v>164</v>
      </c>
      <c r="C162" s="189"/>
      <c r="D162" s="189"/>
      <c r="E162" s="189"/>
      <c r="F162" s="189"/>
      <c r="G162" s="189"/>
      <c r="H162" s="23">
        <f>I162/$G$173</f>
        <v>7.2113298333086415E-3</v>
      </c>
      <c r="I162" s="24">
        <f>I110</f>
        <v>38.270000000000003</v>
      </c>
    </row>
    <row r="163" spans="1:11" ht="15" customHeight="1" x14ac:dyDescent="0.25">
      <c r="A163" s="22">
        <v>2</v>
      </c>
      <c r="B163" s="189" t="s">
        <v>165</v>
      </c>
      <c r="C163" s="189"/>
      <c r="D163" s="189"/>
      <c r="E163" s="189"/>
      <c r="F163" s="189"/>
      <c r="G163" s="189"/>
      <c r="H163" s="23">
        <f>I163/$G$173</f>
        <v>2.1104492848982694E-3</v>
      </c>
      <c r="I163" s="24">
        <f>I120</f>
        <v>11.2</v>
      </c>
    </row>
    <row r="164" spans="1:11" ht="15" customHeight="1" x14ac:dyDescent="0.25">
      <c r="A164" s="22">
        <v>3</v>
      </c>
      <c r="B164" s="189" t="s">
        <v>166</v>
      </c>
      <c r="C164" s="189"/>
      <c r="D164" s="189"/>
      <c r="E164" s="189"/>
      <c r="F164" s="189"/>
      <c r="G164" s="189"/>
      <c r="H164" s="23">
        <f>I164/$G$173</f>
        <v>6.1813552090895396E-2</v>
      </c>
      <c r="I164" s="24">
        <f>I124</f>
        <v>328.04</v>
      </c>
    </row>
    <row r="165" spans="1:11" ht="15" customHeight="1" x14ac:dyDescent="0.25">
      <c r="A165" s="190" t="s">
        <v>167</v>
      </c>
      <c r="B165" s="190"/>
      <c r="C165" s="190"/>
      <c r="D165" s="190"/>
      <c r="E165" s="190"/>
      <c r="F165" s="190"/>
      <c r="G165" s="190"/>
      <c r="H165" s="49">
        <f>H162+H163+H164</f>
        <v>7.1135331209102315E-2</v>
      </c>
      <c r="I165" s="50">
        <f>I162+I163+I164</f>
        <v>377.51</v>
      </c>
    </row>
    <row r="166" spans="1:11" ht="4.5" customHeight="1" x14ac:dyDescent="0.25"/>
    <row r="167" spans="1:11" ht="11.25" customHeight="1" x14ac:dyDescent="0.25">
      <c r="A167" s="188" t="s">
        <v>131</v>
      </c>
      <c r="B167" s="188"/>
      <c r="C167" s="188"/>
      <c r="D167" s="188"/>
      <c r="E167" s="188"/>
      <c r="F167" s="188"/>
      <c r="G167" s="188"/>
      <c r="H167" s="188"/>
      <c r="I167" s="188"/>
    </row>
    <row r="168" spans="1:11" ht="15" customHeight="1" x14ac:dyDescent="0.25">
      <c r="A168" s="22">
        <v>1</v>
      </c>
      <c r="B168" s="189" t="s">
        <v>168</v>
      </c>
      <c r="C168" s="189"/>
      <c r="D168" s="189"/>
      <c r="E168" s="189"/>
      <c r="F168" s="189"/>
      <c r="G168" s="189"/>
      <c r="H168" s="23">
        <f>I168/$G$173</f>
        <v>5.6499999999999995E-2</v>
      </c>
      <c r="I168" s="24">
        <f>I139</f>
        <v>299.84136767849549</v>
      </c>
    </row>
    <row r="169" spans="1:11" ht="15" customHeight="1" x14ac:dyDescent="0.25">
      <c r="A169" s="190" t="s">
        <v>169</v>
      </c>
      <c r="B169" s="190"/>
      <c r="C169" s="190"/>
      <c r="D169" s="190"/>
      <c r="E169" s="190"/>
      <c r="F169" s="190"/>
      <c r="G169" s="190"/>
      <c r="H169" s="49">
        <f>H168</f>
        <v>5.6499999999999995E-2</v>
      </c>
      <c r="I169" s="50">
        <f>I139</f>
        <v>299.84136767849549</v>
      </c>
      <c r="K169" s="43"/>
    </row>
    <row r="170" spans="1:11" ht="4.5" customHeight="1" x14ac:dyDescent="0.25"/>
    <row r="171" spans="1:11" ht="11.25" customHeight="1" x14ac:dyDescent="0.25">
      <c r="A171" s="191" t="s">
        <v>159</v>
      </c>
      <c r="B171" s="191"/>
      <c r="C171" s="191"/>
      <c r="D171" s="191"/>
      <c r="E171" s="191"/>
      <c r="F171" s="191"/>
      <c r="G171" s="191"/>
      <c r="H171" s="191"/>
      <c r="I171" s="191"/>
    </row>
    <row r="172" spans="1:11" ht="45" customHeight="1" x14ac:dyDescent="0.25">
      <c r="A172" s="192" t="s">
        <v>170</v>
      </c>
      <c r="B172" s="192"/>
      <c r="C172" s="192"/>
      <c r="D172" s="192"/>
      <c r="E172" s="192"/>
      <c r="F172" s="192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186" t="str">
        <f>D5</f>
        <v>Auxiliar de Limpeza (5143)</v>
      </c>
      <c r="B173" s="186"/>
      <c r="C173" s="186"/>
      <c r="D173" s="186"/>
      <c r="E173" s="186"/>
      <c r="F173" s="186"/>
      <c r="G173" s="183">
        <f>I159+I165+I169</f>
        <v>5306.9268615662922</v>
      </c>
      <c r="H173" s="184">
        <f>IF(D6="12x36",2,1)</f>
        <v>1</v>
      </c>
      <c r="I173" s="183">
        <f>G173*H173</f>
        <v>5306.9268615662922</v>
      </c>
    </row>
    <row r="174" spans="1:11" x14ac:dyDescent="0.25">
      <c r="A174" s="186"/>
      <c r="B174" s="186"/>
      <c r="C174" s="186"/>
      <c r="D174" s="186"/>
      <c r="E174" s="186"/>
      <c r="F174" s="186"/>
      <c r="G174" s="184"/>
      <c r="H174" s="184"/>
      <c r="I174" s="183"/>
    </row>
    <row r="175" spans="1:11" s="28" customFormat="1" ht="12" customHeight="1" x14ac:dyDescent="0.25">
      <c r="A175" s="187" t="s">
        <v>174</v>
      </c>
      <c r="B175" s="187"/>
      <c r="C175" s="187"/>
      <c r="D175" s="187"/>
      <c r="E175" s="187"/>
      <c r="F175" s="187"/>
      <c r="G175" s="187"/>
      <c r="H175" s="187"/>
      <c r="I175" s="77">
        <f>I173</f>
        <v>5306.9268615662922</v>
      </c>
      <c r="J175" s="35"/>
    </row>
  </sheetData>
  <mergeCells count="174"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  <mergeCell ref="A145:B145"/>
    <mergeCell ref="H145:I145"/>
    <mergeCell ref="A146:B146"/>
    <mergeCell ref="H146:I146"/>
    <mergeCell ref="A147:B147"/>
    <mergeCell ref="H147:I147"/>
    <mergeCell ref="A150:I150"/>
    <mergeCell ref="A142:I142"/>
    <mergeCell ref="A143:B143"/>
    <mergeCell ref="D143:E143"/>
    <mergeCell ref="H143:I143"/>
    <mergeCell ref="A144:B144"/>
    <mergeCell ref="D144:E144"/>
    <mergeCell ref="H144:I144"/>
    <mergeCell ref="B136:G136"/>
    <mergeCell ref="B137:G137"/>
    <mergeCell ref="B138:G138"/>
    <mergeCell ref="A139:G139"/>
    <mergeCell ref="B140:I140"/>
    <mergeCell ref="B141:I141"/>
    <mergeCell ref="A128:B128"/>
    <mergeCell ref="A130:G130"/>
    <mergeCell ref="A132:I132"/>
    <mergeCell ref="B133:G133"/>
    <mergeCell ref="B134:G134"/>
    <mergeCell ref="B135:G135"/>
    <mergeCell ref="A120:G120"/>
    <mergeCell ref="B122:G122"/>
    <mergeCell ref="B123:G123"/>
    <mergeCell ref="A124:G124"/>
    <mergeCell ref="A126:E126"/>
    <mergeCell ref="A127:B127"/>
    <mergeCell ref="A114:B114"/>
    <mergeCell ref="A115:B115"/>
    <mergeCell ref="B116:I116"/>
    <mergeCell ref="B117:G117"/>
    <mergeCell ref="B118:G118"/>
    <mergeCell ref="B119:G119"/>
    <mergeCell ref="B107:G107"/>
    <mergeCell ref="B108:G108"/>
    <mergeCell ref="B109:G109"/>
    <mergeCell ref="A110:G110"/>
    <mergeCell ref="B111:I111"/>
    <mergeCell ref="A113:E113"/>
    <mergeCell ref="A100:G100"/>
    <mergeCell ref="A102:I102"/>
    <mergeCell ref="B103:G103"/>
    <mergeCell ref="B104:G104"/>
    <mergeCell ref="B105:G105"/>
    <mergeCell ref="B106:G106"/>
    <mergeCell ref="A92:I92"/>
    <mergeCell ref="A93:B93"/>
    <mergeCell ref="A94:B94"/>
    <mergeCell ref="A96:I96"/>
    <mergeCell ref="A97:B97"/>
    <mergeCell ref="A98:B98"/>
    <mergeCell ref="B85:G85"/>
    <mergeCell ref="A86:G86"/>
    <mergeCell ref="B87:G87"/>
    <mergeCell ref="A88:I88"/>
    <mergeCell ref="A89:B89"/>
    <mergeCell ref="A90:B90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B51:G51"/>
    <mergeCell ref="A52:G52"/>
    <mergeCell ref="A53:I53"/>
    <mergeCell ref="A54:I54"/>
    <mergeCell ref="B55:G55"/>
    <mergeCell ref="B56:G56"/>
    <mergeCell ref="B57:G57"/>
    <mergeCell ref="B45:G45"/>
    <mergeCell ref="B46:G46"/>
    <mergeCell ref="B47:G47"/>
    <mergeCell ref="B48:G48"/>
    <mergeCell ref="B49:G49"/>
    <mergeCell ref="B50:G50"/>
    <mergeCell ref="B38:G38"/>
    <mergeCell ref="B39:G39"/>
    <mergeCell ref="B40:G40"/>
    <mergeCell ref="A41:G41"/>
    <mergeCell ref="B43:G43"/>
    <mergeCell ref="B44:G44"/>
    <mergeCell ref="B32:G32"/>
    <mergeCell ref="B33:G33"/>
    <mergeCell ref="B34:G34"/>
    <mergeCell ref="B35:G35"/>
    <mergeCell ref="B36:G36"/>
    <mergeCell ref="B37:G37"/>
    <mergeCell ref="A24:F24"/>
    <mergeCell ref="A25:F26"/>
    <mergeCell ref="A27:F27"/>
    <mergeCell ref="A28:F28"/>
    <mergeCell ref="A30:I30"/>
    <mergeCell ref="B31:G31"/>
    <mergeCell ref="A15:F17"/>
    <mergeCell ref="G15:G17"/>
    <mergeCell ref="A18:F20"/>
    <mergeCell ref="G18:G20"/>
    <mergeCell ref="A21:F21"/>
    <mergeCell ref="A23:F23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</mergeCells>
  <printOptions horizontalCentered="1"/>
  <pageMargins left="1.299212598425197" right="0.51181102362204722" top="1.3385826771653544" bottom="0.78740157480314965" header="0.51181102362204722" footer="0.51181102362204722"/>
  <pageSetup paperSize="9" scale="87" fitToHeight="0" orientation="portrait" horizontalDpi="300" verticalDpi="300" r:id="rId1"/>
  <headerFooter>
    <oddHeader>&amp;C&amp;A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0CA90-B847-4B1D-B8A4-9DE408920A17}">
  <dimension ref="A1:S172"/>
  <sheetViews>
    <sheetView view="pageBreakPreview" zoomScale="130" zoomScaleNormal="130" zoomScaleSheetLayoutView="130" workbookViewId="0">
      <selection activeCell="F3" sqref="F3"/>
    </sheetView>
  </sheetViews>
  <sheetFormatPr defaultColWidth="9.140625" defaultRowHeight="11.25" x14ac:dyDescent="0.25"/>
  <cols>
    <col min="1" max="1" width="2.85546875" style="95" customWidth="1"/>
    <col min="2" max="2" width="14.28515625" style="95" customWidth="1"/>
    <col min="3" max="3" width="14.42578125" style="95" customWidth="1"/>
    <col min="4" max="4" width="11.28515625" style="95" customWidth="1"/>
    <col min="5" max="5" width="12.140625" style="95" customWidth="1"/>
    <col min="6" max="7" width="11.28515625" style="95" customWidth="1"/>
    <col min="8" max="8" width="9.28515625" style="95" customWidth="1"/>
    <col min="9" max="9" width="11.7109375" style="95" customWidth="1"/>
    <col min="10" max="10" width="11.140625" style="93" customWidth="1"/>
    <col min="11" max="11" width="10" style="95" customWidth="1"/>
    <col min="12" max="12" width="9.140625" style="95"/>
    <col min="13" max="15" width="22.28515625" style="95" customWidth="1"/>
    <col min="16" max="16384" width="9.140625" style="95"/>
  </cols>
  <sheetData>
    <row r="1" spans="1:19" ht="27.75" customHeight="1" x14ac:dyDescent="0.25">
      <c r="A1" s="201" t="s">
        <v>202</v>
      </c>
      <c r="B1" s="201"/>
      <c r="C1" s="201"/>
      <c r="D1" s="201"/>
      <c r="E1" s="201"/>
      <c r="F1" s="201"/>
      <c r="G1" s="201"/>
      <c r="H1" s="201"/>
      <c r="I1" s="201"/>
      <c r="K1" s="94"/>
      <c r="M1" s="43"/>
    </row>
    <row r="2" spans="1:19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9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9" ht="5.0999999999999996" customHeight="1" x14ac:dyDescent="0.25"/>
    <row r="5" spans="1:19" ht="18.75" customHeight="1" x14ac:dyDescent="0.25">
      <c r="A5" s="251" t="s">
        <v>4</v>
      </c>
      <c r="B5" s="252"/>
      <c r="C5" s="253"/>
      <c r="D5" s="237" t="s">
        <v>191</v>
      </c>
      <c r="E5" s="237"/>
      <c r="F5" s="237"/>
      <c r="G5" s="322" t="str">
        <f>IF(D6="12x36","Regime de trabalho:","Quantidade de HORAS/MÊS")</f>
        <v>Regime de trabalho:</v>
      </c>
      <c r="H5" s="323"/>
      <c r="I5" s="326" t="str">
        <f>IF(D6="12x36",D6,5*D6)</f>
        <v>12x36</v>
      </c>
    </row>
    <row r="6" spans="1:19" ht="18.75" customHeight="1" x14ac:dyDescent="0.25">
      <c r="A6" s="313" t="str">
        <f>IF(D6="12x36","Regime de trabalho:","Regime de trabalho (horas semanais):")</f>
        <v>Regime de trabalho:</v>
      </c>
      <c r="B6" s="314"/>
      <c r="C6" s="315"/>
      <c r="D6" s="313" t="s">
        <v>201</v>
      </c>
      <c r="E6" s="314"/>
      <c r="F6" s="315"/>
      <c r="G6" s="324"/>
      <c r="H6" s="325"/>
      <c r="I6" s="327"/>
    </row>
    <row r="7" spans="1:19" ht="22.5" customHeight="1" x14ac:dyDescent="0.25">
      <c r="A7" s="313" t="s">
        <v>6</v>
      </c>
      <c r="B7" s="314"/>
      <c r="C7" s="315"/>
      <c r="D7" s="189" t="s">
        <v>194</v>
      </c>
      <c r="E7" s="189"/>
      <c r="F7" s="189"/>
      <c r="G7" s="316" t="s">
        <v>7</v>
      </c>
      <c r="H7" s="317"/>
      <c r="I7" s="320">
        <v>0.4</v>
      </c>
    </row>
    <row r="8" spans="1:19" ht="22.5" customHeight="1" x14ac:dyDescent="0.25">
      <c r="A8" s="313" t="s">
        <v>9</v>
      </c>
      <c r="B8" s="314"/>
      <c r="C8" s="315"/>
      <c r="D8" s="189" t="s">
        <v>195</v>
      </c>
      <c r="E8" s="189"/>
      <c r="F8" s="189"/>
      <c r="G8" s="318"/>
      <c r="H8" s="319"/>
      <c r="I8" s="321"/>
    </row>
    <row r="9" spans="1:19" ht="18.75" customHeight="1" x14ac:dyDescent="0.25">
      <c r="A9" s="308" t="s">
        <v>10</v>
      </c>
      <c r="B9" s="308"/>
      <c r="C9" s="308"/>
      <c r="D9" s="309" t="s">
        <v>181</v>
      </c>
      <c r="E9" s="310"/>
      <c r="F9" s="311"/>
      <c r="G9" s="312" t="s">
        <v>11</v>
      </c>
      <c r="H9" s="312"/>
      <c r="I9" s="97" t="s">
        <v>8</v>
      </c>
    </row>
    <row r="10" spans="1:19" ht="32.25" customHeight="1" x14ac:dyDescent="0.25">
      <c r="A10" s="305" t="s">
        <v>12</v>
      </c>
      <c r="B10" s="306"/>
      <c r="C10" s="306"/>
      <c r="D10" s="306"/>
      <c r="E10" s="306"/>
      <c r="F10" s="306"/>
      <c r="G10" s="98" t="s">
        <v>13</v>
      </c>
      <c r="H10" s="99">
        <v>220</v>
      </c>
      <c r="I10" s="12">
        <v>1765.86</v>
      </c>
    </row>
    <row r="11" spans="1:19" ht="15" customHeight="1" x14ac:dyDescent="0.25">
      <c r="A11" s="298" t="s">
        <v>14</v>
      </c>
      <c r="B11" s="299"/>
      <c r="C11" s="299"/>
      <c r="D11" s="299"/>
      <c r="E11" s="299"/>
      <c r="F11" s="299"/>
      <c r="G11" s="99"/>
      <c r="H11" s="99" t="s">
        <v>15</v>
      </c>
      <c r="I11" s="101">
        <v>0.02</v>
      </c>
    </row>
    <row r="12" spans="1:19" ht="15.75" customHeight="1" x14ac:dyDescent="0.25">
      <c r="A12" s="298" t="s">
        <v>203</v>
      </c>
      <c r="B12" s="299"/>
      <c r="C12" s="299"/>
      <c r="D12" s="299"/>
      <c r="E12" s="299"/>
      <c r="F12" s="300"/>
      <c r="G12" s="99"/>
      <c r="H12" s="99"/>
      <c r="I12" s="102">
        <v>15</v>
      </c>
    </row>
    <row r="13" spans="1:19" ht="15" customHeight="1" x14ac:dyDescent="0.25">
      <c r="A13" s="301" t="s">
        <v>16</v>
      </c>
      <c r="B13" s="302"/>
      <c r="C13" s="302"/>
      <c r="D13" s="302"/>
      <c r="E13" s="302"/>
      <c r="F13" s="302"/>
      <c r="G13" s="307" t="s">
        <v>17</v>
      </c>
      <c r="H13" s="99" t="s">
        <v>18</v>
      </c>
      <c r="I13" s="100">
        <v>8</v>
      </c>
    </row>
    <row r="14" spans="1:19" x14ac:dyDescent="0.25">
      <c r="A14" s="303"/>
      <c r="B14" s="304"/>
      <c r="C14" s="304"/>
      <c r="D14" s="304"/>
      <c r="E14" s="304"/>
      <c r="F14" s="304"/>
      <c r="G14" s="307"/>
      <c r="H14" s="99" t="s">
        <v>19</v>
      </c>
      <c r="I14" s="102">
        <f>I12</f>
        <v>15</v>
      </c>
    </row>
    <row r="15" spans="1:19" x14ac:dyDescent="0.25">
      <c r="A15" s="305"/>
      <c r="B15" s="306"/>
      <c r="C15" s="306"/>
      <c r="D15" s="306"/>
      <c r="E15" s="306"/>
      <c r="F15" s="306"/>
      <c r="G15" s="307"/>
      <c r="H15" s="99" t="s">
        <v>20</v>
      </c>
      <c r="I15" s="97">
        <v>0.06</v>
      </c>
    </row>
    <row r="16" spans="1:19" s="93" customFormat="1" ht="11.25" customHeight="1" x14ac:dyDescent="0.25">
      <c r="A16" s="228" t="s">
        <v>198</v>
      </c>
      <c r="B16" s="228"/>
      <c r="C16" s="228"/>
      <c r="D16" s="228"/>
      <c r="E16" s="228"/>
      <c r="F16" s="228"/>
      <c r="G16" s="307" t="s">
        <v>17</v>
      </c>
      <c r="H16" s="99" t="s">
        <v>18</v>
      </c>
      <c r="I16" s="100">
        <v>27.15</v>
      </c>
      <c r="K16" s="95"/>
      <c r="L16" s="95"/>
      <c r="M16" s="95"/>
      <c r="N16" s="95"/>
      <c r="O16" s="95"/>
      <c r="P16" s="95"/>
      <c r="Q16" s="95"/>
      <c r="R16" s="95"/>
      <c r="S16" s="95"/>
    </row>
    <row r="17" spans="1:19" s="93" customFormat="1" ht="11.25" customHeight="1" x14ac:dyDescent="0.25">
      <c r="A17" s="228"/>
      <c r="B17" s="228"/>
      <c r="C17" s="228"/>
      <c r="D17" s="228"/>
      <c r="E17" s="228"/>
      <c r="F17" s="228"/>
      <c r="G17" s="307"/>
      <c r="H17" s="99" t="s">
        <v>19</v>
      </c>
      <c r="I17" s="102">
        <f>I12</f>
        <v>15</v>
      </c>
      <c r="K17" s="95"/>
      <c r="L17" s="95"/>
      <c r="M17" s="95"/>
      <c r="N17" s="95"/>
      <c r="O17" s="95"/>
      <c r="P17" s="95"/>
      <c r="Q17" s="95"/>
      <c r="R17" s="95"/>
      <c r="S17" s="95"/>
    </row>
    <row r="18" spans="1:19" s="93" customFormat="1" x14ac:dyDescent="0.25">
      <c r="A18" s="228"/>
      <c r="B18" s="228"/>
      <c r="C18" s="228"/>
      <c r="D18" s="228"/>
      <c r="E18" s="228"/>
      <c r="F18" s="228"/>
      <c r="G18" s="307"/>
      <c r="H18" s="99" t="s">
        <v>20</v>
      </c>
      <c r="I18" s="97">
        <v>0.19</v>
      </c>
      <c r="K18" s="95"/>
      <c r="L18" s="95"/>
      <c r="M18" s="95"/>
      <c r="N18" s="95"/>
      <c r="O18" s="95"/>
      <c r="P18" s="95"/>
      <c r="Q18" s="95"/>
      <c r="R18" s="95"/>
      <c r="S18" s="95"/>
    </row>
    <row r="19" spans="1:19" s="93" customFormat="1" ht="11.25" customHeight="1" x14ac:dyDescent="0.25">
      <c r="A19" s="228" t="s">
        <v>199</v>
      </c>
      <c r="B19" s="228"/>
      <c r="C19" s="228"/>
      <c r="D19" s="228"/>
      <c r="E19" s="228"/>
      <c r="F19" s="228"/>
      <c r="G19" s="307" t="s">
        <v>17</v>
      </c>
      <c r="H19" s="99" t="s">
        <v>18</v>
      </c>
      <c r="I19" s="100">
        <v>13.57</v>
      </c>
      <c r="K19" s="95"/>
      <c r="L19" s="95"/>
      <c r="M19" s="95"/>
      <c r="N19" s="95"/>
      <c r="O19" s="95"/>
      <c r="P19" s="95"/>
      <c r="Q19" s="95"/>
      <c r="R19" s="95"/>
      <c r="S19" s="95"/>
    </row>
    <row r="20" spans="1:19" s="93" customFormat="1" x14ac:dyDescent="0.25">
      <c r="A20" s="228"/>
      <c r="B20" s="228"/>
      <c r="C20" s="228"/>
      <c r="D20" s="228"/>
      <c r="E20" s="228"/>
      <c r="F20" s="228"/>
      <c r="G20" s="307"/>
      <c r="H20" s="99" t="s">
        <v>19</v>
      </c>
      <c r="I20" s="102">
        <v>0</v>
      </c>
      <c r="K20" s="95"/>
      <c r="L20" s="95"/>
      <c r="M20" s="95"/>
      <c r="N20" s="95"/>
      <c r="O20" s="95"/>
      <c r="P20" s="95"/>
      <c r="Q20" s="95"/>
      <c r="R20" s="95"/>
      <c r="S20" s="95"/>
    </row>
    <row r="21" spans="1:19" s="93" customFormat="1" x14ac:dyDescent="0.25">
      <c r="A21" s="228"/>
      <c r="B21" s="228"/>
      <c r="C21" s="228"/>
      <c r="D21" s="228"/>
      <c r="E21" s="228"/>
      <c r="F21" s="228"/>
      <c r="G21" s="307"/>
      <c r="H21" s="99" t="s">
        <v>20</v>
      </c>
      <c r="I21" s="97">
        <v>0.19</v>
      </c>
      <c r="K21" s="95"/>
      <c r="L21" s="95"/>
      <c r="M21" s="95"/>
      <c r="N21" s="95"/>
      <c r="O21" s="95"/>
      <c r="P21" s="95"/>
      <c r="Q21" s="95"/>
      <c r="R21" s="95"/>
      <c r="S21" s="95"/>
    </row>
    <row r="22" spans="1:19" s="93" customFormat="1" ht="36" customHeight="1" x14ac:dyDescent="0.25">
      <c r="A22" s="230" t="s">
        <v>197</v>
      </c>
      <c r="B22" s="230"/>
      <c r="C22" s="230"/>
      <c r="D22" s="230"/>
      <c r="E22" s="230"/>
      <c r="F22" s="230"/>
      <c r="G22" s="104" t="s">
        <v>17</v>
      </c>
      <c r="H22" s="104" t="s">
        <v>23</v>
      </c>
      <c r="I22" s="105">
        <v>25.52</v>
      </c>
      <c r="K22" s="95"/>
      <c r="L22" s="95"/>
      <c r="M22" s="95"/>
      <c r="N22" s="95"/>
      <c r="O22" s="95"/>
      <c r="P22" s="95"/>
      <c r="Q22" s="95"/>
      <c r="R22" s="95"/>
      <c r="S22" s="95"/>
    </row>
    <row r="23" spans="1:19" s="93" customFormat="1" ht="36" customHeight="1" x14ac:dyDescent="0.25">
      <c r="A23" s="230" t="s">
        <v>196</v>
      </c>
      <c r="B23" s="230"/>
      <c r="C23" s="230"/>
      <c r="D23" s="230"/>
      <c r="E23" s="230"/>
      <c r="F23" s="230"/>
      <c r="G23" s="104" t="s">
        <v>17</v>
      </c>
      <c r="H23" s="104" t="s">
        <v>23</v>
      </c>
      <c r="I23" s="105">
        <v>80</v>
      </c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3" customFormat="1" ht="22.5" x14ac:dyDescent="0.25">
      <c r="A24" s="298" t="s">
        <v>24</v>
      </c>
      <c r="B24" s="299"/>
      <c r="C24" s="299"/>
      <c r="D24" s="299"/>
      <c r="E24" s="299"/>
      <c r="F24" s="300"/>
      <c r="G24" s="104"/>
      <c r="H24" s="104" t="s">
        <v>25</v>
      </c>
      <c r="I24" s="96" t="s">
        <v>8</v>
      </c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3" customFormat="1" ht="34.5" customHeight="1" x14ac:dyDescent="0.25">
      <c r="A25" s="286" t="s">
        <v>26</v>
      </c>
      <c r="B25" s="286"/>
      <c r="C25" s="286"/>
      <c r="D25" s="286"/>
      <c r="E25" s="286"/>
      <c r="F25" s="286"/>
      <c r="G25" s="99"/>
      <c r="H25" s="99" t="s">
        <v>27</v>
      </c>
      <c r="I25" s="100">
        <f>I31</f>
        <v>1765.86</v>
      </c>
      <c r="K25" s="95"/>
      <c r="L25" s="95"/>
      <c r="M25" s="95"/>
      <c r="N25" s="95"/>
      <c r="O25" s="95"/>
      <c r="P25" s="95"/>
      <c r="Q25" s="95"/>
      <c r="R25" s="95"/>
      <c r="S25" s="95"/>
    </row>
    <row r="26" spans="1:19" s="93" customFormat="1" ht="26.25" customHeight="1" x14ac:dyDescent="0.25">
      <c r="A26" s="298" t="s">
        <v>259</v>
      </c>
      <c r="B26" s="299"/>
      <c r="C26" s="299"/>
      <c r="D26" s="299"/>
      <c r="E26" s="299"/>
      <c r="F26" s="300"/>
      <c r="G26" s="104"/>
      <c r="H26" s="106" t="s">
        <v>29</v>
      </c>
      <c r="I26" s="107">
        <v>15</v>
      </c>
      <c r="K26" s="95"/>
      <c r="L26" s="95"/>
      <c r="M26" s="95"/>
      <c r="N26" s="95"/>
      <c r="O26" s="95"/>
      <c r="P26" s="95"/>
      <c r="Q26" s="95"/>
      <c r="R26" s="95"/>
      <c r="S26" s="95"/>
    </row>
    <row r="27" spans="1:19" s="93" customFormat="1" ht="35.25" customHeight="1" x14ac:dyDescent="0.25">
      <c r="A27" s="286" t="s">
        <v>32</v>
      </c>
      <c r="B27" s="286"/>
      <c r="C27" s="286"/>
      <c r="D27" s="286"/>
      <c r="E27" s="286"/>
      <c r="F27" s="286"/>
      <c r="G27" s="99"/>
      <c r="H27" s="98" t="s">
        <v>25</v>
      </c>
      <c r="I27" s="97">
        <v>0.2</v>
      </c>
      <c r="K27" s="95"/>
      <c r="L27" s="95"/>
      <c r="M27" s="95"/>
      <c r="N27" s="95"/>
      <c r="O27" s="95"/>
      <c r="P27" s="95"/>
      <c r="Q27" s="95"/>
      <c r="R27" s="95"/>
      <c r="S27" s="95"/>
    </row>
    <row r="28" spans="1:19" s="93" customFormat="1" ht="5.0999999999999996" customHeight="1" x14ac:dyDescent="0.25">
      <c r="A28" s="95"/>
      <c r="B28" s="95"/>
      <c r="C28" s="95"/>
      <c r="D28" s="95"/>
      <c r="E28" s="95"/>
      <c r="F28" s="95"/>
      <c r="G28" s="95"/>
      <c r="H28" s="95"/>
      <c r="I28" s="95"/>
      <c r="K28" s="95"/>
      <c r="L28" s="95"/>
      <c r="M28" s="95"/>
      <c r="N28" s="95"/>
      <c r="O28" s="95"/>
      <c r="P28" s="95"/>
      <c r="Q28" s="95"/>
      <c r="R28" s="95"/>
      <c r="S28" s="95"/>
    </row>
    <row r="29" spans="1:19" s="93" customFormat="1" ht="17.25" customHeight="1" x14ac:dyDescent="0.25">
      <c r="A29" s="250" t="s">
        <v>33</v>
      </c>
      <c r="B29" s="250"/>
      <c r="C29" s="250"/>
      <c r="D29" s="250"/>
      <c r="E29" s="250"/>
      <c r="F29" s="250"/>
      <c r="G29" s="250"/>
      <c r="H29" s="250"/>
      <c r="I29" s="250"/>
      <c r="K29" s="95"/>
      <c r="L29" s="95"/>
      <c r="M29" s="95"/>
      <c r="N29" s="95"/>
      <c r="O29" s="95"/>
      <c r="P29" s="95"/>
      <c r="Q29" s="95"/>
      <c r="R29" s="95"/>
      <c r="S29" s="95"/>
    </row>
    <row r="30" spans="1:19" s="93" customFormat="1" ht="33.75" x14ac:dyDescent="0.25">
      <c r="A30" s="113" t="s">
        <v>34</v>
      </c>
      <c r="B30" s="279" t="s">
        <v>35</v>
      </c>
      <c r="C30" s="280"/>
      <c r="D30" s="280"/>
      <c r="E30" s="280"/>
      <c r="F30" s="280"/>
      <c r="G30" s="281"/>
      <c r="H30" s="113" t="s">
        <v>36</v>
      </c>
      <c r="I30" s="113" t="s">
        <v>37</v>
      </c>
      <c r="K30" s="95"/>
      <c r="L30" s="95"/>
      <c r="M30" s="95"/>
      <c r="N30" s="95"/>
      <c r="O30" s="95"/>
      <c r="P30" s="95"/>
      <c r="Q30" s="95"/>
      <c r="R30" s="95"/>
      <c r="S30" s="95"/>
    </row>
    <row r="31" spans="1:19" s="93" customFormat="1" ht="15" customHeight="1" x14ac:dyDescent="0.25">
      <c r="A31" s="103">
        <v>1</v>
      </c>
      <c r="B31" s="251" t="s">
        <v>38</v>
      </c>
      <c r="C31" s="252"/>
      <c r="D31" s="252"/>
      <c r="E31" s="252"/>
      <c r="F31" s="252"/>
      <c r="G31" s="253"/>
      <c r="H31" s="114">
        <f t="shared" ref="H31:H38" si="0">I31/$I$39</f>
        <v>0.7142857142857143</v>
      </c>
      <c r="I31" s="115">
        <f>IF(D6="12x36",I10,I10/H10*I5)</f>
        <v>1765.86</v>
      </c>
      <c r="K31" s="95"/>
      <c r="L31" s="95"/>
      <c r="M31" s="95"/>
      <c r="N31" s="95"/>
      <c r="O31" s="95"/>
      <c r="P31" s="95"/>
      <c r="Q31" s="95"/>
      <c r="R31" s="95"/>
      <c r="S31" s="95"/>
    </row>
    <row r="32" spans="1:19" s="93" customFormat="1" ht="15" customHeight="1" x14ac:dyDescent="0.25">
      <c r="A32" s="103">
        <f>A31+1</f>
        <v>2</v>
      </c>
      <c r="B32" s="251" t="s">
        <v>209</v>
      </c>
      <c r="C32" s="252"/>
      <c r="D32" s="252"/>
      <c r="E32" s="252"/>
      <c r="F32" s="252"/>
      <c r="G32" s="253"/>
      <c r="H32" s="114">
        <f t="shared" si="0"/>
        <v>0</v>
      </c>
      <c r="I32" s="115">
        <f>IF(I9=30%,(I31)*I9,0)</f>
        <v>0</v>
      </c>
      <c r="K32" s="95"/>
      <c r="L32" s="95"/>
      <c r="M32" s="95"/>
      <c r="N32" s="95"/>
      <c r="O32" s="95"/>
      <c r="P32" s="95"/>
      <c r="Q32" s="95"/>
      <c r="R32" s="95"/>
      <c r="S32" s="95"/>
    </row>
    <row r="33" spans="1:10" ht="15" customHeight="1" x14ac:dyDescent="0.25">
      <c r="A33" s="103">
        <f t="shared" ref="A33:A38" si="1">A32+1</f>
        <v>3</v>
      </c>
      <c r="B33" s="259" t="s">
        <v>210</v>
      </c>
      <c r="C33" s="259"/>
      <c r="D33" s="259"/>
      <c r="E33" s="259"/>
      <c r="F33" s="259"/>
      <c r="G33" s="259"/>
      <c r="H33" s="114">
        <f t="shared" si="0"/>
        <v>0</v>
      </c>
      <c r="I33" s="115">
        <f>IF(I7=10%,I25*I7,0)</f>
        <v>0</v>
      </c>
    </row>
    <row r="34" spans="1:10" ht="15" customHeight="1" x14ac:dyDescent="0.25">
      <c r="A34" s="103">
        <f t="shared" si="1"/>
        <v>4</v>
      </c>
      <c r="B34" s="259" t="s">
        <v>211</v>
      </c>
      <c r="C34" s="259"/>
      <c r="D34" s="259"/>
      <c r="E34" s="259"/>
      <c r="F34" s="259"/>
      <c r="G34" s="259"/>
      <c r="H34" s="114">
        <f t="shared" si="0"/>
        <v>0</v>
      </c>
      <c r="I34" s="115">
        <f>IF(I7=20%,I25*I7,0)</f>
        <v>0</v>
      </c>
    </row>
    <row r="35" spans="1:10" ht="15" customHeight="1" x14ac:dyDescent="0.25">
      <c r="A35" s="103">
        <f t="shared" si="1"/>
        <v>5</v>
      </c>
      <c r="B35" s="259" t="s">
        <v>212</v>
      </c>
      <c r="C35" s="259"/>
      <c r="D35" s="259"/>
      <c r="E35" s="259"/>
      <c r="F35" s="259"/>
      <c r="G35" s="259"/>
      <c r="H35" s="114">
        <f t="shared" si="0"/>
        <v>0.28571428571428575</v>
      </c>
      <c r="I35" s="115">
        <f>IF(I7=40%,I25*I7,0)</f>
        <v>706.34400000000005</v>
      </c>
    </row>
    <row r="36" spans="1:10" ht="15" customHeight="1" x14ac:dyDescent="0.25">
      <c r="A36" s="103">
        <f t="shared" si="1"/>
        <v>6</v>
      </c>
      <c r="B36" s="251" t="s">
        <v>213</v>
      </c>
      <c r="C36" s="252"/>
      <c r="D36" s="252"/>
      <c r="E36" s="252"/>
      <c r="F36" s="252"/>
      <c r="G36" s="253"/>
      <c r="H36" s="114">
        <f t="shared" si="0"/>
        <v>0</v>
      </c>
      <c r="I36" s="115">
        <f>IF(I24="Não aplicável",0,I31*I24)</f>
        <v>0</v>
      </c>
    </row>
    <row r="37" spans="1:10" ht="15" customHeight="1" x14ac:dyDescent="0.25">
      <c r="A37" s="103">
        <f t="shared" si="1"/>
        <v>7</v>
      </c>
      <c r="B37" s="251" t="s">
        <v>235</v>
      </c>
      <c r="C37" s="252"/>
      <c r="D37" s="252"/>
      <c r="E37" s="252"/>
      <c r="F37" s="252"/>
      <c r="G37" s="253"/>
      <c r="H37" s="114">
        <f t="shared" si="0"/>
        <v>0</v>
      </c>
      <c r="I37" s="115">
        <v>0</v>
      </c>
    </row>
    <row r="38" spans="1:10" ht="15" customHeight="1" x14ac:dyDescent="0.25">
      <c r="A38" s="103">
        <f t="shared" si="1"/>
        <v>8</v>
      </c>
      <c r="B38" s="29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8" s="296"/>
      <c r="D38" s="296"/>
      <c r="E38" s="296"/>
      <c r="F38" s="296"/>
      <c r="G38" s="297"/>
      <c r="H38" s="114">
        <f t="shared" si="0"/>
        <v>0</v>
      </c>
      <c r="I38" s="118">
        <v>0</v>
      </c>
    </row>
    <row r="39" spans="1:10" s="122" customFormat="1" ht="15" customHeight="1" x14ac:dyDescent="0.25">
      <c r="A39" s="273" t="s">
        <v>46</v>
      </c>
      <c r="B39" s="274"/>
      <c r="C39" s="274"/>
      <c r="D39" s="274"/>
      <c r="E39" s="274"/>
      <c r="F39" s="274"/>
      <c r="G39" s="275"/>
      <c r="H39" s="119">
        <f>SUM(H31:H38)</f>
        <v>1</v>
      </c>
      <c r="I39" s="120">
        <f>SUM(I31:I38)</f>
        <v>2472.2039999999997</v>
      </c>
      <c r="J39" s="121"/>
    </row>
    <row r="40" spans="1:10" ht="5.0999999999999996" customHeight="1" x14ac:dyDescent="0.25"/>
    <row r="41" spans="1:10" ht="33.75" customHeight="1" x14ac:dyDescent="0.25">
      <c r="A41" s="113" t="s">
        <v>47</v>
      </c>
      <c r="B41" s="279" t="s">
        <v>48</v>
      </c>
      <c r="C41" s="280"/>
      <c r="D41" s="280"/>
      <c r="E41" s="280"/>
      <c r="F41" s="280"/>
      <c r="G41" s="281"/>
      <c r="H41" s="113" t="s">
        <v>36</v>
      </c>
      <c r="I41" s="113" t="s">
        <v>37</v>
      </c>
    </row>
    <row r="42" spans="1:10" ht="15" customHeight="1" x14ac:dyDescent="0.25">
      <c r="A42" s="103">
        <v>1</v>
      </c>
      <c r="B42" s="251" t="s">
        <v>217</v>
      </c>
      <c r="C42" s="252"/>
      <c r="D42" s="252"/>
      <c r="E42" s="252"/>
      <c r="F42" s="252"/>
      <c r="G42" s="253"/>
      <c r="H42" s="114">
        <v>0.2</v>
      </c>
      <c r="I42" s="115">
        <f>$I$39*H42</f>
        <v>494.44079999999997</v>
      </c>
    </row>
    <row r="43" spans="1:10" ht="15" customHeight="1" x14ac:dyDescent="0.25">
      <c r="A43" s="103">
        <v>2</v>
      </c>
      <c r="B43" s="251" t="s">
        <v>218</v>
      </c>
      <c r="C43" s="252"/>
      <c r="D43" s="252"/>
      <c r="E43" s="252"/>
      <c r="F43" s="252"/>
      <c r="G43" s="253"/>
      <c r="H43" s="114">
        <v>1.4999999999999999E-2</v>
      </c>
      <c r="I43" s="115">
        <f t="shared" ref="I43:I49" si="2">$I$39*H43</f>
        <v>37.083059999999996</v>
      </c>
    </row>
    <row r="44" spans="1:10" ht="15" customHeight="1" x14ac:dyDescent="0.25">
      <c r="A44" s="103">
        <v>3</v>
      </c>
      <c r="B44" s="251" t="s">
        <v>219</v>
      </c>
      <c r="C44" s="252"/>
      <c r="D44" s="252"/>
      <c r="E44" s="252"/>
      <c r="F44" s="252"/>
      <c r="G44" s="253"/>
      <c r="H44" s="114">
        <v>0.01</v>
      </c>
      <c r="I44" s="115">
        <f t="shared" si="2"/>
        <v>24.722039999999996</v>
      </c>
    </row>
    <row r="45" spans="1:10" ht="15" customHeight="1" x14ac:dyDescent="0.25">
      <c r="A45" s="103">
        <v>4</v>
      </c>
      <c r="B45" s="251" t="s">
        <v>220</v>
      </c>
      <c r="C45" s="252"/>
      <c r="D45" s="252"/>
      <c r="E45" s="252"/>
      <c r="F45" s="252"/>
      <c r="G45" s="253"/>
      <c r="H45" s="114">
        <v>2E-3</v>
      </c>
      <c r="I45" s="115">
        <f>$I$39*H45</f>
        <v>4.9444079999999992</v>
      </c>
    </row>
    <row r="46" spans="1:10" ht="15" customHeight="1" x14ac:dyDescent="0.25">
      <c r="A46" s="103">
        <v>5</v>
      </c>
      <c r="B46" s="251" t="s">
        <v>221</v>
      </c>
      <c r="C46" s="252"/>
      <c r="D46" s="252"/>
      <c r="E46" s="252"/>
      <c r="F46" s="252"/>
      <c r="G46" s="253"/>
      <c r="H46" s="114">
        <v>2.5000000000000001E-2</v>
      </c>
      <c r="I46" s="115">
        <f t="shared" si="2"/>
        <v>61.805099999999996</v>
      </c>
    </row>
    <row r="47" spans="1:10" ht="15" customHeight="1" x14ac:dyDescent="0.25">
      <c r="A47" s="103">
        <v>6</v>
      </c>
      <c r="B47" s="251" t="s">
        <v>222</v>
      </c>
      <c r="C47" s="252"/>
      <c r="D47" s="252"/>
      <c r="E47" s="252"/>
      <c r="F47" s="252"/>
      <c r="G47" s="253"/>
      <c r="H47" s="114">
        <v>0.08</v>
      </c>
      <c r="I47" s="115">
        <f>$I$39*H47</f>
        <v>197.77631999999997</v>
      </c>
    </row>
    <row r="48" spans="1:10" ht="15" customHeight="1" x14ac:dyDescent="0.25">
      <c r="A48" s="103">
        <v>7</v>
      </c>
      <c r="B48" s="251" t="s">
        <v>223</v>
      </c>
      <c r="C48" s="252"/>
      <c r="D48" s="252"/>
      <c r="E48" s="252"/>
      <c r="F48" s="252"/>
      <c r="G48" s="253"/>
      <c r="H48" s="177">
        <v>0.03</v>
      </c>
      <c r="I48" s="115">
        <f t="shared" si="2"/>
        <v>74.166119999999992</v>
      </c>
    </row>
    <row r="49" spans="1:16" ht="15" customHeight="1" x14ac:dyDescent="0.25">
      <c r="A49" s="103">
        <v>8</v>
      </c>
      <c r="B49" s="251" t="s">
        <v>224</v>
      </c>
      <c r="C49" s="252"/>
      <c r="D49" s="252"/>
      <c r="E49" s="252"/>
      <c r="F49" s="252"/>
      <c r="G49" s="253"/>
      <c r="H49" s="114">
        <v>6.0000000000000001E-3</v>
      </c>
      <c r="I49" s="115">
        <f t="shared" si="2"/>
        <v>14.833224</v>
      </c>
    </row>
    <row r="50" spans="1:16" s="122" customFormat="1" ht="15" customHeight="1" x14ac:dyDescent="0.25">
      <c r="A50" s="273" t="s">
        <v>57</v>
      </c>
      <c r="B50" s="274"/>
      <c r="C50" s="274"/>
      <c r="D50" s="274"/>
      <c r="E50" s="274"/>
      <c r="F50" s="274"/>
      <c r="G50" s="275"/>
      <c r="H50" s="119">
        <f>SUM(H42:H49)</f>
        <v>0.3680000000000001</v>
      </c>
      <c r="I50" s="120">
        <f>SUM(I42:I49)</f>
        <v>909.77107199999989</v>
      </c>
      <c r="J50" s="121"/>
    </row>
    <row r="51" spans="1:16" ht="15" customHeight="1" x14ac:dyDescent="0.25">
      <c r="A51" s="290" t="s">
        <v>58</v>
      </c>
      <c r="B51" s="290"/>
      <c r="C51" s="290"/>
      <c r="D51" s="290"/>
      <c r="E51" s="290"/>
      <c r="F51" s="290"/>
      <c r="G51" s="290"/>
      <c r="H51" s="290"/>
      <c r="I51" s="290"/>
    </row>
    <row r="52" spans="1:16" ht="30.75" customHeight="1" x14ac:dyDescent="0.25">
      <c r="A52" s="294" t="s">
        <v>59</v>
      </c>
      <c r="B52" s="294"/>
      <c r="C52" s="294"/>
      <c r="D52" s="294"/>
      <c r="E52" s="294"/>
      <c r="F52" s="294"/>
      <c r="G52" s="294"/>
      <c r="H52" s="294"/>
      <c r="I52" s="294"/>
      <c r="J52" s="123"/>
      <c r="K52" s="123"/>
      <c r="L52" s="123"/>
      <c r="M52" s="123"/>
      <c r="N52" s="123"/>
      <c r="O52" s="123"/>
      <c r="P52" s="123"/>
    </row>
    <row r="53" spans="1:16" ht="33.75" customHeight="1" x14ac:dyDescent="0.25">
      <c r="A53" s="113" t="s">
        <v>60</v>
      </c>
      <c r="B53" s="279" t="s">
        <v>61</v>
      </c>
      <c r="C53" s="280"/>
      <c r="D53" s="280"/>
      <c r="E53" s="280"/>
      <c r="F53" s="280"/>
      <c r="G53" s="281"/>
      <c r="H53" s="113" t="s">
        <v>36</v>
      </c>
      <c r="I53" s="113" t="s">
        <v>37</v>
      </c>
    </row>
    <row r="54" spans="1:16" ht="15" customHeight="1" x14ac:dyDescent="0.25">
      <c r="A54" s="22" t="s">
        <v>247</v>
      </c>
      <c r="B54" s="189" t="s">
        <v>62</v>
      </c>
      <c r="C54" s="189"/>
      <c r="D54" s="189"/>
      <c r="E54" s="189"/>
      <c r="F54" s="189"/>
      <c r="G54" s="189"/>
      <c r="H54" s="23">
        <v>0.111111</v>
      </c>
      <c r="I54" s="115">
        <f>$I$39*H54</f>
        <v>274.689058644</v>
      </c>
    </row>
    <row r="55" spans="1:16" ht="15" customHeight="1" x14ac:dyDescent="0.25">
      <c r="A55" s="22" t="s">
        <v>248</v>
      </c>
      <c r="B55" s="189" t="s">
        <v>249</v>
      </c>
      <c r="C55" s="189"/>
      <c r="D55" s="189"/>
      <c r="E55" s="189"/>
      <c r="F55" s="189"/>
      <c r="G55" s="189"/>
      <c r="H55" s="177">
        <v>9.2589999999999999E-3</v>
      </c>
      <c r="I55" s="115">
        <f t="shared" ref="I55:I61" si="3">$I$39*H55</f>
        <v>22.890136835999996</v>
      </c>
    </row>
    <row r="56" spans="1:16" ht="15" customHeight="1" x14ac:dyDescent="0.25">
      <c r="A56" s="103">
        <v>2</v>
      </c>
      <c r="B56" s="251" t="s">
        <v>225</v>
      </c>
      <c r="C56" s="252"/>
      <c r="D56" s="252"/>
      <c r="E56" s="252"/>
      <c r="F56" s="252"/>
      <c r="G56" s="253"/>
      <c r="H56" s="177">
        <v>3.5599999999999998E-4</v>
      </c>
      <c r="I56" s="115">
        <f t="shared" si="3"/>
        <v>0.88010462399999989</v>
      </c>
    </row>
    <row r="57" spans="1:16" ht="15" customHeight="1" x14ac:dyDescent="0.25">
      <c r="A57" s="103">
        <v>3</v>
      </c>
      <c r="B57" s="251" t="s">
        <v>226</v>
      </c>
      <c r="C57" s="252"/>
      <c r="D57" s="252"/>
      <c r="E57" s="252"/>
      <c r="F57" s="252"/>
      <c r="G57" s="253"/>
      <c r="H57" s="177">
        <v>3.5599999999999998E-4</v>
      </c>
      <c r="I57" s="115">
        <f t="shared" si="3"/>
        <v>0.88010462399999989</v>
      </c>
    </row>
    <row r="58" spans="1:16" ht="15" customHeight="1" x14ac:dyDescent="0.25">
      <c r="A58" s="103">
        <v>4</v>
      </c>
      <c r="B58" s="251" t="s">
        <v>65</v>
      </c>
      <c r="C58" s="252"/>
      <c r="D58" s="252"/>
      <c r="E58" s="252"/>
      <c r="F58" s="252"/>
      <c r="G58" s="253"/>
      <c r="H58" s="177">
        <v>3.8900000000000002E-4</v>
      </c>
      <c r="I58" s="115">
        <f>$I$39*H58</f>
        <v>0.96168735599999999</v>
      </c>
    </row>
    <row r="59" spans="1:16" ht="15" customHeight="1" x14ac:dyDescent="0.25">
      <c r="A59" s="103">
        <v>5</v>
      </c>
      <c r="B59" s="251" t="s">
        <v>66</v>
      </c>
      <c r="C59" s="252"/>
      <c r="D59" s="252"/>
      <c r="E59" s="252"/>
      <c r="F59" s="252"/>
      <c r="G59" s="253"/>
      <c r="H59" s="177">
        <v>1.94E-4</v>
      </c>
      <c r="I59" s="115">
        <f t="shared" si="3"/>
        <v>0.47960757599999992</v>
      </c>
    </row>
    <row r="60" spans="1:16" ht="15" customHeight="1" x14ac:dyDescent="0.25">
      <c r="A60" s="103">
        <v>6</v>
      </c>
      <c r="B60" s="251" t="s">
        <v>67</v>
      </c>
      <c r="C60" s="252"/>
      <c r="D60" s="252"/>
      <c r="E60" s="252"/>
      <c r="F60" s="252"/>
      <c r="G60" s="253"/>
      <c r="H60" s="177">
        <v>3.2499999999999999E-4</v>
      </c>
      <c r="I60" s="115">
        <f t="shared" si="3"/>
        <v>0.80346629999999986</v>
      </c>
    </row>
    <row r="61" spans="1:16" ht="15" customHeight="1" x14ac:dyDescent="0.25">
      <c r="A61" s="103">
        <v>7</v>
      </c>
      <c r="B61" s="251" t="s">
        <v>68</v>
      </c>
      <c r="C61" s="252"/>
      <c r="D61" s="252"/>
      <c r="E61" s="252"/>
      <c r="F61" s="252"/>
      <c r="G61" s="253"/>
      <c r="H61" s="177">
        <v>1.85E-4</v>
      </c>
      <c r="I61" s="115">
        <f t="shared" si="3"/>
        <v>0.45735773999999996</v>
      </c>
    </row>
    <row r="62" spans="1:16" ht="15" customHeight="1" x14ac:dyDescent="0.25">
      <c r="A62" s="103">
        <v>8</v>
      </c>
      <c r="B62" s="251" t="s">
        <v>69</v>
      </c>
      <c r="C62" s="252"/>
      <c r="D62" s="252"/>
      <c r="E62" s="252"/>
      <c r="F62" s="252"/>
      <c r="G62" s="253"/>
      <c r="H62" s="23">
        <v>8.3333000000000004E-2</v>
      </c>
      <c r="I62" s="115">
        <f>$I$39*H62</f>
        <v>206.01617593199998</v>
      </c>
    </row>
    <row r="63" spans="1:16" s="122" customFormat="1" ht="15" customHeight="1" x14ac:dyDescent="0.25">
      <c r="A63" s="273" t="s">
        <v>70</v>
      </c>
      <c r="B63" s="274"/>
      <c r="C63" s="274"/>
      <c r="D63" s="274"/>
      <c r="E63" s="274"/>
      <c r="F63" s="274"/>
      <c r="G63" s="275"/>
      <c r="H63" s="119">
        <f>SUM(H54:H62)</f>
        <v>0.20550800000000002</v>
      </c>
      <c r="I63" s="120">
        <f>SUM(I54:I62)</f>
        <v>508.05769963200009</v>
      </c>
      <c r="J63" s="121"/>
    </row>
    <row r="64" spans="1:16" ht="11.25" customHeight="1" x14ac:dyDescent="0.25">
      <c r="A64" s="124" t="s">
        <v>71</v>
      </c>
      <c r="B64" s="271" t="s">
        <v>72</v>
      </c>
      <c r="C64" s="271"/>
      <c r="D64" s="271"/>
      <c r="E64" s="271"/>
      <c r="F64" s="271"/>
      <c r="G64" s="271"/>
      <c r="H64" s="271"/>
      <c r="I64" s="271"/>
    </row>
    <row r="65" spans="1:11" ht="15" customHeight="1" x14ac:dyDescent="0.25">
      <c r="A65" s="124" t="s">
        <v>73</v>
      </c>
      <c r="B65" s="293" t="s">
        <v>74</v>
      </c>
      <c r="C65" s="293"/>
      <c r="D65" s="293"/>
      <c r="E65" s="293"/>
      <c r="F65" s="293"/>
      <c r="G65" s="293"/>
      <c r="H65" s="293"/>
      <c r="I65" s="293"/>
    </row>
    <row r="66" spans="1:11" ht="33.75" customHeight="1" x14ac:dyDescent="0.25">
      <c r="A66" s="113" t="s">
        <v>75</v>
      </c>
      <c r="B66" s="279" t="s">
        <v>76</v>
      </c>
      <c r="C66" s="280"/>
      <c r="D66" s="280"/>
      <c r="E66" s="280"/>
      <c r="F66" s="280"/>
      <c r="G66" s="281"/>
      <c r="H66" s="113" t="s">
        <v>36</v>
      </c>
      <c r="I66" s="113" t="s">
        <v>37</v>
      </c>
    </row>
    <row r="67" spans="1:11" ht="15" customHeight="1" x14ac:dyDescent="0.25">
      <c r="A67" s="103">
        <v>1</v>
      </c>
      <c r="B67" s="251" t="s">
        <v>77</v>
      </c>
      <c r="C67" s="252"/>
      <c r="D67" s="252"/>
      <c r="E67" s="252"/>
      <c r="F67" s="252"/>
      <c r="G67" s="253"/>
      <c r="H67" s="177">
        <v>2.3626999999999999E-2</v>
      </c>
      <c r="I67" s="115">
        <f>$I$39*H67</f>
        <v>58.410763907999993</v>
      </c>
    </row>
    <row r="68" spans="1:11" ht="15" customHeight="1" x14ac:dyDescent="0.25">
      <c r="A68" s="103">
        <v>2</v>
      </c>
      <c r="B68" s="251" t="s">
        <v>78</v>
      </c>
      <c r="C68" s="252"/>
      <c r="D68" s="252"/>
      <c r="E68" s="252"/>
      <c r="F68" s="252"/>
      <c r="G68" s="253"/>
      <c r="H68" s="177">
        <v>1.717E-3</v>
      </c>
      <c r="I68" s="115">
        <f t="shared" ref="I68:I69" si="4">$I$39*H68</f>
        <v>4.2447742679999996</v>
      </c>
    </row>
    <row r="69" spans="1:11" ht="15" customHeight="1" x14ac:dyDescent="0.25">
      <c r="A69" s="103">
        <v>3</v>
      </c>
      <c r="B69" s="251" t="s">
        <v>79</v>
      </c>
      <c r="C69" s="252"/>
      <c r="D69" s="252"/>
      <c r="E69" s="252"/>
      <c r="F69" s="252"/>
      <c r="G69" s="253"/>
      <c r="H69" s="177">
        <v>9.4509999999999993E-3</v>
      </c>
      <c r="I69" s="115">
        <f t="shared" si="4"/>
        <v>23.364800003999996</v>
      </c>
    </row>
    <row r="70" spans="1:11" s="122" customFormat="1" ht="15" customHeight="1" x14ac:dyDescent="0.25">
      <c r="A70" s="273" t="s">
        <v>80</v>
      </c>
      <c r="B70" s="274"/>
      <c r="C70" s="274"/>
      <c r="D70" s="274"/>
      <c r="E70" s="274"/>
      <c r="F70" s="274"/>
      <c r="G70" s="275"/>
      <c r="H70" s="119">
        <f>SUM(H67:H69)</f>
        <v>3.4795E-2</v>
      </c>
      <c r="I70" s="120">
        <f>SUM(I67:I69)</f>
        <v>86.020338179999982</v>
      </c>
      <c r="J70" s="121"/>
    </row>
    <row r="71" spans="1:11" ht="5.0999999999999996" customHeight="1" x14ac:dyDescent="0.25"/>
    <row r="72" spans="1:11" ht="33.75" x14ac:dyDescent="0.25">
      <c r="A72" s="113" t="s">
        <v>81</v>
      </c>
      <c r="B72" s="279" t="s">
        <v>82</v>
      </c>
      <c r="C72" s="280"/>
      <c r="D72" s="280"/>
      <c r="E72" s="280"/>
      <c r="F72" s="280"/>
      <c r="G72" s="281"/>
      <c r="H72" s="113" t="s">
        <v>36</v>
      </c>
      <c r="I72" s="113" t="s">
        <v>37</v>
      </c>
    </row>
    <row r="73" spans="1:11" ht="15" customHeight="1" x14ac:dyDescent="0.25">
      <c r="A73" s="103">
        <v>1</v>
      </c>
      <c r="B73" s="251" t="s">
        <v>83</v>
      </c>
      <c r="C73" s="252"/>
      <c r="D73" s="252"/>
      <c r="E73" s="252"/>
      <c r="F73" s="252"/>
      <c r="G73" s="253"/>
      <c r="H73" s="114">
        <f>(H50*H63)</f>
        <v>7.5626944000000029E-2</v>
      </c>
      <c r="I73" s="115">
        <f>$I$39*H73</f>
        <v>186.96523346457604</v>
      </c>
    </row>
    <row r="74" spans="1:11" s="122" customFormat="1" ht="15" customHeight="1" x14ac:dyDescent="0.25">
      <c r="A74" s="273" t="s">
        <v>84</v>
      </c>
      <c r="B74" s="274"/>
      <c r="C74" s="274"/>
      <c r="D74" s="274"/>
      <c r="E74" s="274"/>
      <c r="F74" s="274"/>
      <c r="G74" s="275"/>
      <c r="H74" s="119">
        <f>SUM(H73:H73)</f>
        <v>7.5626944000000029E-2</v>
      </c>
      <c r="I74" s="120">
        <f>I73</f>
        <v>186.96523346457604</v>
      </c>
      <c r="J74" s="121"/>
      <c r="K74" s="125"/>
    </row>
    <row r="75" spans="1:11" ht="5.0999999999999996" customHeight="1" x14ac:dyDescent="0.25">
      <c r="J75" s="126"/>
    </row>
    <row r="76" spans="1:11" s="122" customFormat="1" ht="12" x14ac:dyDescent="0.25">
      <c r="A76" s="292" t="s">
        <v>85</v>
      </c>
      <c r="B76" s="292"/>
      <c r="C76" s="292"/>
      <c r="D76" s="292"/>
      <c r="E76" s="292"/>
      <c r="F76" s="292"/>
      <c r="G76" s="292"/>
      <c r="H76" s="127">
        <f>H50+H63+H70+H74</f>
        <v>0.68392994400000018</v>
      </c>
      <c r="I76" s="128">
        <f>I50+I63+I70+I74</f>
        <v>1690.814343276576</v>
      </c>
      <c r="J76" s="121"/>
    </row>
    <row r="77" spans="1:11" ht="5.0999999999999996" customHeight="1" x14ac:dyDescent="0.25"/>
    <row r="78" spans="1:11" ht="33.75" x14ac:dyDescent="0.25">
      <c r="A78" s="113" t="s">
        <v>86</v>
      </c>
      <c r="B78" s="279" t="s">
        <v>87</v>
      </c>
      <c r="C78" s="280"/>
      <c r="D78" s="280"/>
      <c r="E78" s="280"/>
      <c r="F78" s="280"/>
      <c r="G78" s="281"/>
      <c r="H78" s="113" t="s">
        <v>36</v>
      </c>
      <c r="I78" s="113" t="s">
        <v>37</v>
      </c>
    </row>
    <row r="79" spans="1:11" ht="15" customHeight="1" x14ac:dyDescent="0.25">
      <c r="A79" s="103">
        <v>1</v>
      </c>
      <c r="B79" s="251" t="s">
        <v>21</v>
      </c>
      <c r="C79" s="252"/>
      <c r="D79" s="252"/>
      <c r="E79" s="252"/>
      <c r="F79" s="252"/>
      <c r="G79" s="253"/>
      <c r="H79" s="114">
        <f>I79/$I$39</f>
        <v>0.1334325565365965</v>
      </c>
      <c r="I79" s="115">
        <f>I96</f>
        <v>329.8725</v>
      </c>
    </row>
    <row r="80" spans="1:11" ht="15" customHeight="1" x14ac:dyDescent="0.25">
      <c r="A80" s="103">
        <v>2</v>
      </c>
      <c r="B80" s="251" t="s">
        <v>22</v>
      </c>
      <c r="C80" s="252"/>
      <c r="D80" s="252"/>
      <c r="E80" s="252"/>
      <c r="F80" s="252"/>
      <c r="G80" s="253"/>
      <c r="H80" s="114">
        <f>I80/$I$39</f>
        <v>0</v>
      </c>
      <c r="I80" s="115">
        <f>I92</f>
        <v>0</v>
      </c>
    </row>
    <row r="81" spans="1:10" ht="15" customHeight="1" x14ac:dyDescent="0.25">
      <c r="A81" s="103">
        <v>3</v>
      </c>
      <c r="B81" s="251" t="s">
        <v>227</v>
      </c>
      <c r="C81" s="252"/>
      <c r="D81" s="252"/>
      <c r="E81" s="252"/>
      <c r="F81" s="252"/>
      <c r="G81" s="253"/>
      <c r="H81" s="114">
        <f>I81/$I$39</f>
        <v>5.4222224379541509E-2</v>
      </c>
      <c r="I81" s="115">
        <f>I88</f>
        <v>134.04840000000002</v>
      </c>
    </row>
    <row r="82" spans="1:10" ht="15" customHeight="1" x14ac:dyDescent="0.25">
      <c r="A82" s="103">
        <v>4</v>
      </c>
      <c r="B82" s="251" t="s">
        <v>89</v>
      </c>
      <c r="C82" s="252"/>
      <c r="D82" s="252"/>
      <c r="E82" s="252"/>
      <c r="F82" s="252"/>
      <c r="G82" s="253"/>
      <c r="H82" s="114">
        <f>I82/$I$39</f>
        <v>7.3051948051948062E-2</v>
      </c>
      <c r="I82" s="115">
        <f>IF(I26="Não aplicável",0,((I10/H10)*1.5*I26))</f>
        <v>180.59931818181818</v>
      </c>
    </row>
    <row r="83" spans="1:10" ht="15" customHeight="1" x14ac:dyDescent="0.25">
      <c r="A83" s="103">
        <v>5</v>
      </c>
      <c r="B83" s="251" t="s">
        <v>90</v>
      </c>
      <c r="C83" s="252"/>
      <c r="D83" s="252"/>
      <c r="E83" s="252"/>
      <c r="F83" s="252"/>
      <c r="G83" s="253"/>
      <c r="H83" s="114">
        <f>I83/$I$39</f>
        <v>4.2682561795062225E-2</v>
      </c>
      <c r="I83" s="115">
        <f>IF(I23="Não aplicável",0,I23)+IF(I22="Não aplicável",0,I22)</f>
        <v>105.52</v>
      </c>
    </row>
    <row r="84" spans="1:10" ht="15" customHeight="1" x14ac:dyDescent="0.25">
      <c r="A84" s="273" t="s">
        <v>91</v>
      </c>
      <c r="B84" s="274"/>
      <c r="C84" s="274"/>
      <c r="D84" s="274"/>
      <c r="E84" s="274"/>
      <c r="F84" s="274"/>
      <c r="G84" s="275"/>
      <c r="H84" s="119">
        <f>SUM(H79:H83)</f>
        <v>0.30338929076314836</v>
      </c>
      <c r="I84" s="120">
        <f>SUM(I79:I83)</f>
        <v>750.0402181818182</v>
      </c>
      <c r="J84" s="117"/>
    </row>
    <row r="85" spans="1:10" ht="18" customHeight="1" x14ac:dyDescent="0.25">
      <c r="A85" s="124" t="s">
        <v>92</v>
      </c>
      <c r="B85" s="290" t="s">
        <v>93</v>
      </c>
      <c r="C85" s="291"/>
      <c r="D85" s="291"/>
      <c r="E85" s="291"/>
      <c r="F85" s="291"/>
      <c r="G85" s="291"/>
      <c r="H85" s="129"/>
      <c r="I85" s="130"/>
    </row>
    <row r="86" spans="1:10" ht="15" customHeight="1" x14ac:dyDescent="0.25">
      <c r="A86" s="289" t="s">
        <v>94</v>
      </c>
      <c r="B86" s="289"/>
      <c r="C86" s="289"/>
      <c r="D86" s="289"/>
      <c r="E86" s="289"/>
      <c r="F86" s="289"/>
      <c r="G86" s="289"/>
      <c r="H86" s="289"/>
      <c r="I86" s="289"/>
    </row>
    <row r="87" spans="1:10" ht="24" customHeight="1" x14ac:dyDescent="0.25">
      <c r="A87" s="286" t="s">
        <v>95</v>
      </c>
      <c r="B87" s="286"/>
      <c r="C87" s="103" t="s">
        <v>96</v>
      </c>
      <c r="D87" s="103" t="s">
        <v>97</v>
      </c>
      <c r="E87" s="103" t="s">
        <v>98</v>
      </c>
      <c r="F87" s="103" t="s">
        <v>99</v>
      </c>
      <c r="G87" s="103" t="s">
        <v>100</v>
      </c>
      <c r="H87" s="114" t="s">
        <v>101</v>
      </c>
      <c r="I87" s="115" t="s">
        <v>102</v>
      </c>
    </row>
    <row r="88" spans="1:10" ht="15" customHeight="1" x14ac:dyDescent="0.25">
      <c r="A88" s="288">
        <f>I13</f>
        <v>8</v>
      </c>
      <c r="B88" s="286"/>
      <c r="C88" s="103">
        <f>I14</f>
        <v>15</v>
      </c>
      <c r="D88" s="103">
        <v>2</v>
      </c>
      <c r="E88" s="131">
        <f>A88*C88*D88</f>
        <v>240</v>
      </c>
      <c r="F88" s="131">
        <f>I31</f>
        <v>1765.86</v>
      </c>
      <c r="G88" s="132">
        <f>I15</f>
        <v>0.06</v>
      </c>
      <c r="H88" s="131">
        <f>F88*G88</f>
        <v>105.95159999999998</v>
      </c>
      <c r="I88" s="118">
        <f>IF((E88-H88)&gt;0,E88-H88,0)</f>
        <v>134.04840000000002</v>
      </c>
    </row>
    <row r="89" spans="1:10" ht="3.75" customHeight="1" x14ac:dyDescent="0.25">
      <c r="A89" s="133"/>
      <c r="E89" s="117"/>
      <c r="F89" s="117"/>
      <c r="G89" s="134"/>
      <c r="H89" s="117"/>
      <c r="I89" s="135"/>
    </row>
    <row r="90" spans="1:10" ht="15" customHeight="1" x14ac:dyDescent="0.25">
      <c r="A90" s="289" t="s">
        <v>103</v>
      </c>
      <c r="B90" s="289"/>
      <c r="C90" s="289"/>
      <c r="D90" s="289"/>
      <c r="E90" s="289"/>
      <c r="F90" s="289"/>
      <c r="G90" s="289"/>
      <c r="H90" s="289"/>
      <c r="I90" s="289"/>
    </row>
    <row r="91" spans="1:10" ht="23.25" customHeight="1" x14ac:dyDescent="0.25">
      <c r="A91" s="286" t="s">
        <v>95</v>
      </c>
      <c r="B91" s="286"/>
      <c r="C91" s="103" t="s">
        <v>104</v>
      </c>
      <c r="D91" s="103" t="s">
        <v>97</v>
      </c>
      <c r="E91" s="103" t="s">
        <v>98</v>
      </c>
      <c r="F91" s="103" t="s">
        <v>99</v>
      </c>
      <c r="G91" s="103" t="s">
        <v>100</v>
      </c>
      <c r="H91" s="114" t="s">
        <v>101</v>
      </c>
      <c r="I91" s="115" t="s">
        <v>102</v>
      </c>
    </row>
    <row r="92" spans="1:10" ht="15" customHeight="1" x14ac:dyDescent="0.25">
      <c r="A92" s="287">
        <f>I19</f>
        <v>13.57</v>
      </c>
      <c r="B92" s="287"/>
      <c r="C92" s="136">
        <f>I20</f>
        <v>0</v>
      </c>
      <c r="D92" s="103">
        <v>1</v>
      </c>
      <c r="E92" s="131">
        <f>A92*C92*D92</f>
        <v>0</v>
      </c>
      <c r="F92" s="131">
        <f>E92</f>
        <v>0</v>
      </c>
      <c r="G92" s="137">
        <f>I21</f>
        <v>0.19</v>
      </c>
      <c r="H92" s="131">
        <f>F92*G92</f>
        <v>0</v>
      </c>
      <c r="I92" s="115">
        <f>E92-H92</f>
        <v>0</v>
      </c>
    </row>
    <row r="93" spans="1:10" ht="5.0999999999999996" customHeight="1" x14ac:dyDescent="0.25">
      <c r="A93" s="138"/>
      <c r="B93" s="138"/>
      <c r="C93" s="138"/>
      <c r="D93" s="138"/>
      <c r="E93" s="121"/>
      <c r="F93" s="121"/>
      <c r="G93" s="139"/>
      <c r="H93" s="121"/>
      <c r="I93" s="140"/>
    </row>
    <row r="94" spans="1:10" ht="15" customHeight="1" x14ac:dyDescent="0.25">
      <c r="A94" s="289" t="s">
        <v>105</v>
      </c>
      <c r="B94" s="289"/>
      <c r="C94" s="289"/>
      <c r="D94" s="289"/>
      <c r="E94" s="289"/>
      <c r="F94" s="289"/>
      <c r="G94" s="289"/>
      <c r="H94" s="289"/>
      <c r="I94" s="289"/>
    </row>
    <row r="95" spans="1:10" ht="23.25" customHeight="1" x14ac:dyDescent="0.25">
      <c r="A95" s="286" t="s">
        <v>95</v>
      </c>
      <c r="B95" s="286"/>
      <c r="C95" s="103" t="s">
        <v>104</v>
      </c>
      <c r="D95" s="103" t="s">
        <v>97</v>
      </c>
      <c r="E95" s="103" t="s">
        <v>98</v>
      </c>
      <c r="F95" s="103" t="s">
        <v>99</v>
      </c>
      <c r="G95" s="103" t="s">
        <v>100</v>
      </c>
      <c r="H95" s="114" t="str">
        <f>H87</f>
        <v>Valor desconto</v>
      </c>
      <c r="I95" s="115" t="s">
        <v>102</v>
      </c>
    </row>
    <row r="96" spans="1:10" ht="15" customHeight="1" x14ac:dyDescent="0.25">
      <c r="A96" s="287">
        <f>I16</f>
        <v>27.15</v>
      </c>
      <c r="B96" s="287"/>
      <c r="C96" s="136">
        <f>I17</f>
        <v>15</v>
      </c>
      <c r="D96" s="103">
        <v>1</v>
      </c>
      <c r="E96" s="131">
        <f>A96*C96*D96</f>
        <v>407.25</v>
      </c>
      <c r="F96" s="131">
        <f>E96</f>
        <v>407.25</v>
      </c>
      <c r="G96" s="137">
        <f>I18</f>
        <v>0.19</v>
      </c>
      <c r="H96" s="131">
        <f>F96*G96</f>
        <v>77.377499999999998</v>
      </c>
      <c r="I96" s="115">
        <f>E96-H96</f>
        <v>329.8725</v>
      </c>
    </row>
    <row r="97" spans="1:19" ht="5.0999999999999996" customHeight="1" x14ac:dyDescent="0.25"/>
    <row r="98" spans="1:19" ht="12" customHeight="1" x14ac:dyDescent="0.25">
      <c r="A98" s="258" t="s">
        <v>106</v>
      </c>
      <c r="B98" s="258"/>
      <c r="C98" s="258"/>
      <c r="D98" s="258"/>
      <c r="E98" s="258"/>
      <c r="F98" s="258"/>
      <c r="G98" s="258"/>
      <c r="H98" s="141">
        <f>H39+H76+H84</f>
        <v>1.9873192347631485</v>
      </c>
      <c r="I98" s="142">
        <f>I39+I76+I84</f>
        <v>4913.0585614583933</v>
      </c>
      <c r="J98" s="117"/>
      <c r="L98" s="117"/>
    </row>
    <row r="99" spans="1:19" s="147" customFormat="1" ht="5.0999999999999996" customHeight="1" x14ac:dyDescent="0.25">
      <c r="A99" s="143"/>
      <c r="B99" s="143"/>
      <c r="C99" s="143"/>
      <c r="D99" s="143"/>
      <c r="E99" s="143"/>
      <c r="F99" s="143"/>
      <c r="G99" s="143"/>
      <c r="H99" s="144"/>
      <c r="I99" s="145"/>
      <c r="J99" s="146"/>
      <c r="L99" s="146"/>
    </row>
    <row r="100" spans="1:19" x14ac:dyDescent="0.25">
      <c r="A100" s="250" t="s">
        <v>107</v>
      </c>
      <c r="B100" s="250"/>
      <c r="C100" s="250"/>
      <c r="D100" s="250"/>
      <c r="E100" s="250"/>
      <c r="F100" s="250"/>
      <c r="G100" s="250"/>
      <c r="H100" s="250"/>
      <c r="I100" s="250"/>
    </row>
    <row r="101" spans="1:19" ht="33.75" x14ac:dyDescent="0.25">
      <c r="A101" s="113" t="s">
        <v>34</v>
      </c>
      <c r="B101" s="279" t="s">
        <v>108</v>
      </c>
      <c r="C101" s="280"/>
      <c r="D101" s="280"/>
      <c r="E101" s="280"/>
      <c r="F101" s="280"/>
      <c r="G101" s="281"/>
      <c r="H101" s="113" t="s">
        <v>36</v>
      </c>
      <c r="I101" s="113" t="s">
        <v>37</v>
      </c>
    </row>
    <row r="102" spans="1:19" ht="15" customHeight="1" x14ac:dyDescent="0.25">
      <c r="A102" s="103">
        <v>1</v>
      </c>
      <c r="B102" s="251" t="s">
        <v>228</v>
      </c>
      <c r="C102" s="252"/>
      <c r="D102" s="252"/>
      <c r="E102" s="252"/>
      <c r="F102" s="252"/>
      <c r="G102" s="253"/>
      <c r="H102" s="114">
        <f>I102/$I$113</f>
        <v>0</v>
      </c>
      <c r="I102" s="178"/>
      <c r="K102" s="123"/>
      <c r="L102" s="123"/>
      <c r="M102" s="123"/>
      <c r="N102" s="123"/>
      <c r="O102" s="123"/>
      <c r="P102" s="123"/>
      <c r="Q102" s="123"/>
      <c r="R102" s="123"/>
      <c r="S102" s="123"/>
    </row>
    <row r="103" spans="1:19" ht="15" customHeight="1" x14ac:dyDescent="0.25">
      <c r="A103" s="103">
        <v>2</v>
      </c>
      <c r="B103" s="214" t="s">
        <v>257</v>
      </c>
      <c r="C103" s="214"/>
      <c r="D103" s="214"/>
      <c r="E103" s="214"/>
      <c r="F103" s="214"/>
      <c r="G103" s="214"/>
      <c r="H103" s="114">
        <f t="shared" ref="H103:H107" si="5">I103/$I$113</f>
        <v>2.1971076949532474E-4</v>
      </c>
      <c r="I103" s="178">
        <v>1.05</v>
      </c>
      <c r="K103" s="123"/>
      <c r="L103" s="123"/>
      <c r="M103" s="123"/>
      <c r="N103" s="123"/>
      <c r="O103" s="123"/>
      <c r="P103" s="123"/>
      <c r="Q103" s="123"/>
      <c r="R103" s="123"/>
      <c r="S103" s="123"/>
    </row>
    <row r="104" spans="1:19" ht="15" customHeight="1" x14ac:dyDescent="0.25">
      <c r="A104" s="103">
        <v>3</v>
      </c>
      <c r="B104" s="189" t="s">
        <v>110</v>
      </c>
      <c r="C104" s="189"/>
      <c r="D104" s="189"/>
      <c r="E104" s="189"/>
      <c r="F104" s="189"/>
      <c r="G104" s="189"/>
      <c r="H104" s="114">
        <f t="shared" si="5"/>
        <v>5.7354973255874771E-3</v>
      </c>
      <c r="I104" s="178">
        <v>27.41</v>
      </c>
      <c r="K104" s="123"/>
      <c r="L104" s="123"/>
      <c r="M104" s="123"/>
      <c r="N104" s="123"/>
      <c r="O104" s="123"/>
      <c r="P104" s="123"/>
      <c r="Q104" s="123"/>
      <c r="R104" s="123"/>
      <c r="S104" s="123"/>
    </row>
    <row r="105" spans="1:19" ht="15" customHeight="1" x14ac:dyDescent="0.25">
      <c r="A105" s="103">
        <v>4</v>
      </c>
      <c r="B105" s="214" t="s">
        <v>258</v>
      </c>
      <c r="C105" s="214"/>
      <c r="D105" s="214"/>
      <c r="E105" s="214"/>
      <c r="F105" s="214"/>
      <c r="G105" s="214"/>
      <c r="H105" s="114">
        <f t="shared" si="5"/>
        <v>2.7202285747040205E-4</v>
      </c>
      <c r="I105" s="178">
        <v>1.3</v>
      </c>
      <c r="K105" s="123"/>
      <c r="L105" s="123"/>
      <c r="M105" s="123"/>
      <c r="N105" s="123"/>
      <c r="O105" s="123"/>
      <c r="P105" s="123"/>
      <c r="Q105" s="123"/>
      <c r="R105" s="123"/>
      <c r="S105" s="123"/>
    </row>
    <row r="106" spans="1:19" ht="15" customHeight="1" x14ac:dyDescent="0.25">
      <c r="A106" s="103">
        <v>5</v>
      </c>
      <c r="B106" s="251" t="s">
        <v>229</v>
      </c>
      <c r="C106" s="252"/>
      <c r="D106" s="252"/>
      <c r="E106" s="252"/>
      <c r="F106" s="252"/>
      <c r="G106" s="253"/>
      <c r="H106" s="114">
        <f t="shared" si="5"/>
        <v>2.3017318709034019E-3</v>
      </c>
      <c r="I106" s="178">
        <v>11</v>
      </c>
      <c r="K106" s="123"/>
      <c r="L106" s="123"/>
      <c r="M106" s="123"/>
      <c r="N106" s="123"/>
      <c r="O106" s="123"/>
      <c r="P106" s="123"/>
      <c r="Q106" s="123"/>
      <c r="R106" s="123"/>
      <c r="S106" s="123"/>
    </row>
    <row r="107" spans="1:19" ht="15" customHeight="1" x14ac:dyDescent="0.25">
      <c r="A107" s="103">
        <v>6</v>
      </c>
      <c r="B107" s="251" t="s">
        <v>112</v>
      </c>
      <c r="C107" s="252"/>
      <c r="D107" s="252"/>
      <c r="E107" s="252"/>
      <c r="F107" s="252"/>
      <c r="G107" s="253"/>
      <c r="H107" s="114">
        <f t="shared" si="5"/>
        <v>0</v>
      </c>
      <c r="I107" s="178"/>
      <c r="K107" s="123"/>
      <c r="L107" s="123"/>
      <c r="M107" s="123"/>
      <c r="N107" s="123"/>
      <c r="O107" s="123"/>
      <c r="P107" s="123"/>
      <c r="Q107" s="123"/>
      <c r="R107" s="123"/>
      <c r="S107" s="123"/>
    </row>
    <row r="108" spans="1:19" ht="15" customHeight="1" x14ac:dyDescent="0.25">
      <c r="A108" s="273" t="s">
        <v>113</v>
      </c>
      <c r="B108" s="274"/>
      <c r="C108" s="274"/>
      <c r="D108" s="274"/>
      <c r="E108" s="274"/>
      <c r="F108" s="274"/>
      <c r="G108" s="275"/>
      <c r="H108" s="119">
        <f>H102+H103+H104+H105+H106+H107</f>
        <v>8.528962823456606E-3</v>
      </c>
      <c r="I108" s="56">
        <f>IF(SUM(I102:I107)&lt;G111,SUM(I102:I107),"Excede Limite")</f>
        <v>40.760000000000005</v>
      </c>
      <c r="J108" s="117"/>
      <c r="K108" s="123"/>
      <c r="L108" s="123"/>
      <c r="M108" s="123"/>
      <c r="N108" s="123"/>
      <c r="O108" s="123"/>
      <c r="P108" s="123"/>
      <c r="Q108" s="123"/>
      <c r="R108" s="123"/>
      <c r="S108" s="123"/>
    </row>
    <row r="109" spans="1:19" ht="30" customHeight="1" x14ac:dyDescent="0.25">
      <c r="A109" s="123"/>
      <c r="B109" s="271" t="s">
        <v>114</v>
      </c>
      <c r="C109" s="271"/>
      <c r="D109" s="271"/>
      <c r="E109" s="271"/>
      <c r="F109" s="271"/>
      <c r="G109" s="271"/>
      <c r="H109" s="271"/>
      <c r="I109" s="271"/>
      <c r="K109" s="123"/>
      <c r="L109" s="123"/>
      <c r="M109" s="123"/>
      <c r="N109" s="123"/>
      <c r="O109" s="123"/>
      <c r="P109" s="123"/>
      <c r="Q109" s="123"/>
      <c r="R109" s="123"/>
      <c r="S109" s="123"/>
    </row>
    <row r="110" spans="1:19" ht="5.25" customHeight="1" x14ac:dyDescent="0.25">
      <c r="A110" s="123"/>
      <c r="B110" s="123"/>
      <c r="C110" s="123"/>
      <c r="D110" s="123"/>
      <c r="E110" s="123"/>
      <c r="F110" s="123"/>
      <c r="G110" s="123"/>
      <c r="H110" s="123"/>
      <c r="I110" s="123"/>
    </row>
    <row r="111" spans="1:19" ht="48.75" customHeight="1" x14ac:dyDescent="0.25">
      <c r="A111" s="282" t="s">
        <v>236</v>
      </c>
      <c r="B111" s="283"/>
      <c r="C111" s="283"/>
      <c r="D111" s="283"/>
      <c r="E111" s="284"/>
      <c r="F111" s="148">
        <f>I27</f>
        <v>0.2</v>
      </c>
      <c r="G111" s="167">
        <f>I113*F111</f>
        <v>955.80203229167898</v>
      </c>
      <c r="H111" s="150" t="s">
        <v>115</v>
      </c>
      <c r="I111" s="151">
        <f>I81</f>
        <v>134.04840000000002</v>
      </c>
      <c r="K111" s="123"/>
      <c r="L111" s="123"/>
      <c r="M111" s="123"/>
      <c r="N111" s="123"/>
      <c r="O111" s="123"/>
      <c r="P111" s="123"/>
      <c r="Q111" s="123"/>
      <c r="R111" s="123"/>
      <c r="S111" s="123"/>
    </row>
    <row r="112" spans="1:19" s="155" customFormat="1" ht="16.5" customHeight="1" x14ac:dyDescent="0.25">
      <c r="A112" s="277" t="s">
        <v>116</v>
      </c>
      <c r="B112" s="277"/>
      <c r="C112" s="152" t="s">
        <v>117</v>
      </c>
      <c r="D112" s="152" t="s">
        <v>118</v>
      </c>
      <c r="E112" s="152" t="s">
        <v>119</v>
      </c>
      <c r="F112" s="152" t="s">
        <v>120</v>
      </c>
      <c r="G112" s="152" t="s">
        <v>121</v>
      </c>
      <c r="H112" s="150" t="s">
        <v>122</v>
      </c>
      <c r="I112" s="153" t="s">
        <v>123</v>
      </c>
      <c r="J112" s="154"/>
      <c r="K112" s="123"/>
      <c r="L112" s="123"/>
      <c r="M112" s="123"/>
      <c r="N112" s="123"/>
      <c r="O112" s="123"/>
      <c r="P112" s="123"/>
      <c r="Q112" s="123"/>
      <c r="R112" s="123"/>
      <c r="S112" s="123"/>
    </row>
    <row r="113" spans="1:19" ht="16.5" customHeight="1" x14ac:dyDescent="0.25">
      <c r="A113" s="278">
        <f>I39</f>
        <v>2472.2039999999997</v>
      </c>
      <c r="B113" s="278"/>
      <c r="C113" s="116">
        <f>I50</f>
        <v>909.77107199999989</v>
      </c>
      <c r="D113" s="116">
        <f>I63</f>
        <v>508.05769963200009</v>
      </c>
      <c r="E113" s="116">
        <f>I70</f>
        <v>86.020338179999982</v>
      </c>
      <c r="F113" s="116">
        <f>I74</f>
        <v>186.96523346457604</v>
      </c>
      <c r="G113" s="116">
        <f>I84</f>
        <v>750.0402181818182</v>
      </c>
      <c r="H113" s="116">
        <f>A113+C113+D113+E113+F113+G113</f>
        <v>4913.0585614583943</v>
      </c>
      <c r="I113" s="116">
        <f>H113-I111</f>
        <v>4779.0101614583946</v>
      </c>
      <c r="J113" s="34"/>
      <c r="K113" s="123"/>
      <c r="L113" s="123"/>
      <c r="M113" s="123"/>
      <c r="N113" s="123"/>
      <c r="O113" s="123"/>
      <c r="P113" s="123"/>
      <c r="Q113" s="123"/>
      <c r="R113" s="123"/>
      <c r="S113" s="123"/>
    </row>
    <row r="114" spans="1:19" ht="5.0999999999999996" customHeight="1" x14ac:dyDescent="0.25">
      <c r="A114" s="124"/>
      <c r="B114" s="285"/>
      <c r="C114" s="285"/>
      <c r="D114" s="285"/>
      <c r="E114" s="285"/>
      <c r="F114" s="285"/>
      <c r="G114" s="285"/>
      <c r="H114" s="285"/>
      <c r="I114" s="285"/>
    </row>
    <row r="115" spans="1:19" ht="33.75" x14ac:dyDescent="0.25">
      <c r="A115" s="113" t="s">
        <v>47</v>
      </c>
      <c r="B115" s="279" t="s">
        <v>124</v>
      </c>
      <c r="C115" s="280"/>
      <c r="D115" s="280"/>
      <c r="E115" s="280"/>
      <c r="F115" s="280"/>
      <c r="G115" s="281"/>
      <c r="H115" s="113" t="s">
        <v>36</v>
      </c>
      <c r="I115" s="113" t="s">
        <v>37</v>
      </c>
    </row>
    <row r="116" spans="1:19" ht="15" customHeight="1" x14ac:dyDescent="0.25">
      <c r="A116" s="103">
        <v>1</v>
      </c>
      <c r="B116" s="251" t="s">
        <v>125</v>
      </c>
      <c r="C116" s="252"/>
      <c r="D116" s="252"/>
      <c r="E116" s="252"/>
      <c r="F116" s="252"/>
      <c r="G116" s="253"/>
      <c r="H116" s="114">
        <f>I116/$I$126</f>
        <v>1.8204606615326905E-3</v>
      </c>
      <c r="I116" s="178">
        <v>8.6999999999999993</v>
      </c>
    </row>
    <row r="117" spans="1:19" ht="15" customHeight="1" x14ac:dyDescent="0.25">
      <c r="A117" s="103">
        <v>2</v>
      </c>
      <c r="B117" s="251" t="s">
        <v>126</v>
      </c>
      <c r="C117" s="252"/>
      <c r="D117" s="252"/>
      <c r="E117" s="252"/>
      <c r="F117" s="252"/>
      <c r="G117" s="253"/>
      <c r="H117" s="114">
        <f>I117/$I$126</f>
        <v>5.2312087975077317E-4</v>
      </c>
      <c r="I117" s="178">
        <v>2.5</v>
      </c>
    </row>
    <row r="118" spans="1:19" ht="15" customHeight="1" x14ac:dyDescent="0.25">
      <c r="A118" s="273" t="s">
        <v>127</v>
      </c>
      <c r="B118" s="274"/>
      <c r="C118" s="274"/>
      <c r="D118" s="274"/>
      <c r="E118" s="274"/>
      <c r="F118" s="274"/>
      <c r="G118" s="275"/>
      <c r="H118" s="119">
        <f>H116+H117</f>
        <v>2.3435815412834638E-3</v>
      </c>
      <c r="I118" s="26">
        <f>IF(SUM(I116:I117)+SUM(I121)&lt;G124,SUM(I116:I117),"Excede Limite")</f>
        <v>11.2</v>
      </c>
    </row>
    <row r="119" spans="1:19" ht="5.0999999999999996" customHeight="1" x14ac:dyDescent="0.25"/>
    <row r="120" spans="1:19" ht="33.75" x14ac:dyDescent="0.25">
      <c r="A120" s="113" t="s">
        <v>60</v>
      </c>
      <c r="B120" s="279" t="s">
        <v>128</v>
      </c>
      <c r="C120" s="280"/>
      <c r="D120" s="280"/>
      <c r="E120" s="280"/>
      <c r="F120" s="280"/>
      <c r="G120" s="281"/>
      <c r="H120" s="113" t="s">
        <v>36</v>
      </c>
      <c r="I120" s="113" t="s">
        <v>37</v>
      </c>
    </row>
    <row r="121" spans="1:19" ht="15" customHeight="1" x14ac:dyDescent="0.25">
      <c r="A121" s="103">
        <v>1</v>
      </c>
      <c r="B121" s="251" t="s">
        <v>128</v>
      </c>
      <c r="C121" s="252"/>
      <c r="D121" s="252"/>
      <c r="E121" s="252"/>
      <c r="F121" s="252"/>
      <c r="G121" s="253"/>
      <c r="H121" s="114">
        <f>I121/I126</f>
        <v>7.5000049778220251E-2</v>
      </c>
      <c r="I121" s="178">
        <v>358.42599999999999</v>
      </c>
    </row>
    <row r="122" spans="1:19" ht="15" customHeight="1" x14ac:dyDescent="0.25">
      <c r="A122" s="273" t="s">
        <v>129</v>
      </c>
      <c r="B122" s="274"/>
      <c r="C122" s="274"/>
      <c r="D122" s="274"/>
      <c r="E122" s="274"/>
      <c r="F122" s="274"/>
      <c r="G122" s="275"/>
      <c r="H122" s="119">
        <f>H121</f>
        <v>7.5000049778220251E-2</v>
      </c>
      <c r="I122" s="26">
        <f>IF(SUM(I116:I117)+SUM(I121)&lt;G124,SUM(I121),"Excede Limite")</f>
        <v>358.42599999999999</v>
      </c>
      <c r="J122" s="117"/>
      <c r="K122" s="117"/>
      <c r="L122" s="93"/>
    </row>
    <row r="123" spans="1:19" ht="5.0999999999999996" customHeight="1" x14ac:dyDescent="0.25">
      <c r="A123" s="122"/>
      <c r="B123" s="122"/>
      <c r="C123" s="122"/>
      <c r="D123" s="122"/>
      <c r="E123" s="122"/>
      <c r="F123" s="122"/>
      <c r="G123" s="122"/>
      <c r="H123" s="129"/>
      <c r="I123" s="130"/>
    </row>
    <row r="124" spans="1:19" ht="39" customHeight="1" x14ac:dyDescent="0.25">
      <c r="A124" s="276" t="s">
        <v>237</v>
      </c>
      <c r="B124" s="276"/>
      <c r="C124" s="276"/>
      <c r="D124" s="276"/>
      <c r="E124" s="276"/>
      <c r="F124" s="148">
        <v>0.18</v>
      </c>
      <c r="G124" s="167">
        <f>I126*F124</f>
        <v>860.22182906251101</v>
      </c>
      <c r="H124" s="150" t="s">
        <v>115</v>
      </c>
      <c r="I124" s="151">
        <f>I81</f>
        <v>134.04840000000002</v>
      </c>
      <c r="L124" s="93"/>
    </row>
    <row r="125" spans="1:19" s="155" customFormat="1" ht="16.5" customHeight="1" x14ac:dyDescent="0.25">
      <c r="A125" s="277" t="s">
        <v>116</v>
      </c>
      <c r="B125" s="277"/>
      <c r="C125" s="152" t="s">
        <v>117</v>
      </c>
      <c r="D125" s="152" t="s">
        <v>118</v>
      </c>
      <c r="E125" s="152" t="s">
        <v>119</v>
      </c>
      <c r="F125" s="152" t="s">
        <v>120</v>
      </c>
      <c r="G125" s="152" t="s">
        <v>121</v>
      </c>
      <c r="H125" s="150" t="s">
        <v>122</v>
      </c>
      <c r="I125" s="153" t="s">
        <v>123</v>
      </c>
      <c r="J125" s="154"/>
      <c r="L125" s="154"/>
    </row>
    <row r="126" spans="1:19" ht="16.5" customHeight="1" x14ac:dyDescent="0.25">
      <c r="A126" s="278">
        <f>I39</f>
        <v>2472.2039999999997</v>
      </c>
      <c r="B126" s="278"/>
      <c r="C126" s="116">
        <f>I50</f>
        <v>909.77107199999989</v>
      </c>
      <c r="D126" s="116">
        <f>I63</f>
        <v>508.05769963200009</v>
      </c>
      <c r="E126" s="116">
        <f>I70</f>
        <v>86.020338179999982</v>
      </c>
      <c r="F126" s="116">
        <f>I74</f>
        <v>186.96523346457604</v>
      </c>
      <c r="G126" s="116">
        <f>I84</f>
        <v>750.0402181818182</v>
      </c>
      <c r="H126" s="116">
        <f>A126+C126+D126+E126+F126+G126</f>
        <v>4913.0585614583943</v>
      </c>
      <c r="I126" s="116">
        <f>H126-I124</f>
        <v>4779.0101614583946</v>
      </c>
      <c r="J126" s="117"/>
      <c r="L126" s="93"/>
    </row>
    <row r="127" spans="1:19" ht="5.0999999999999996" customHeight="1" x14ac:dyDescent="0.25"/>
    <row r="128" spans="1:19" ht="12" x14ac:dyDescent="0.25">
      <c r="A128" s="258" t="s">
        <v>130</v>
      </c>
      <c r="B128" s="258"/>
      <c r="C128" s="258"/>
      <c r="D128" s="258"/>
      <c r="E128" s="258"/>
      <c r="F128" s="258"/>
      <c r="G128" s="258"/>
      <c r="H128" s="141">
        <f>H108+H118+H122</f>
        <v>8.5872594142960321E-2</v>
      </c>
      <c r="I128" s="142">
        <f>I108+I118+I122</f>
        <v>410.38599999999997</v>
      </c>
    </row>
    <row r="129" spans="1:19" ht="5.0999999999999996" customHeight="1" x14ac:dyDescent="0.25"/>
    <row r="130" spans="1:19" x14ac:dyDescent="0.25">
      <c r="A130" s="250" t="s">
        <v>131</v>
      </c>
      <c r="B130" s="250"/>
      <c r="C130" s="250"/>
      <c r="D130" s="250"/>
      <c r="E130" s="250"/>
      <c r="F130" s="250"/>
      <c r="G130" s="250"/>
      <c r="H130" s="250"/>
      <c r="I130" s="250"/>
    </row>
    <row r="131" spans="1:19" ht="33.75" x14ac:dyDescent="0.25">
      <c r="A131" s="113" t="s">
        <v>34</v>
      </c>
      <c r="B131" s="279" t="s">
        <v>230</v>
      </c>
      <c r="C131" s="280"/>
      <c r="D131" s="280"/>
      <c r="E131" s="280"/>
      <c r="F131" s="280"/>
      <c r="G131" s="281"/>
      <c r="H131" s="113" t="s">
        <v>36</v>
      </c>
      <c r="I131" s="113" t="s">
        <v>37</v>
      </c>
      <c r="K131" s="123"/>
      <c r="L131" s="123"/>
      <c r="M131" s="123"/>
      <c r="N131" s="123"/>
      <c r="O131" s="123"/>
    </row>
    <row r="132" spans="1:19" ht="15" customHeight="1" x14ac:dyDescent="0.25">
      <c r="A132" s="103">
        <v>1</v>
      </c>
      <c r="B132" s="251" t="s">
        <v>133</v>
      </c>
      <c r="C132" s="252"/>
      <c r="D132" s="252"/>
      <c r="E132" s="252"/>
      <c r="F132" s="252"/>
      <c r="G132" s="253"/>
      <c r="H132" s="114">
        <f>I132/$I$98</f>
        <v>7.4646980846672754E-3</v>
      </c>
      <c r="I132" s="115">
        <f>($D$142/$E$144)*H142</f>
        <v>36.674498833576628</v>
      </c>
    </row>
    <row r="133" spans="1:19" ht="15" customHeight="1" x14ac:dyDescent="0.25">
      <c r="A133" s="103">
        <v>2</v>
      </c>
      <c r="B133" s="251" t="s">
        <v>134</v>
      </c>
      <c r="C133" s="252"/>
      <c r="D133" s="252"/>
      <c r="E133" s="252"/>
      <c r="F133" s="252"/>
      <c r="G133" s="253"/>
      <c r="H133" s="114">
        <f t="shared" ref="H133:H136" si="6">I133/$I$98</f>
        <v>3.445245269846435E-2</v>
      </c>
      <c r="I133" s="115">
        <f t="shared" ref="I133:I135" si="7">($D$142/$E$144)*H143</f>
        <v>169.2669176934306</v>
      </c>
    </row>
    <row r="134" spans="1:19" ht="15" customHeight="1" x14ac:dyDescent="0.25">
      <c r="A134" s="103">
        <v>3</v>
      </c>
      <c r="B134" s="251" t="s">
        <v>14</v>
      </c>
      <c r="C134" s="252"/>
      <c r="D134" s="252"/>
      <c r="E134" s="252"/>
      <c r="F134" s="252"/>
      <c r="G134" s="253"/>
      <c r="H134" s="114">
        <f t="shared" si="6"/>
        <v>2.2968301798976236E-2</v>
      </c>
      <c r="I134" s="115">
        <f t="shared" si="7"/>
        <v>112.84461179562041</v>
      </c>
    </row>
    <row r="135" spans="1:19" ht="15" customHeight="1" x14ac:dyDescent="0.25">
      <c r="A135" s="103">
        <v>4</v>
      </c>
      <c r="B135" s="251" t="s">
        <v>231</v>
      </c>
      <c r="C135" s="252"/>
      <c r="D135" s="252"/>
      <c r="E135" s="252"/>
      <c r="F135" s="252"/>
      <c r="G135" s="253"/>
      <c r="H135" s="114">
        <f t="shared" si="6"/>
        <v>0</v>
      </c>
      <c r="I135" s="115">
        <f t="shared" si="7"/>
        <v>0</v>
      </c>
    </row>
    <row r="136" spans="1:19" ht="15" customHeight="1" x14ac:dyDescent="0.25">
      <c r="A136" s="103">
        <v>5</v>
      </c>
      <c r="B136" s="251" t="s">
        <v>112</v>
      </c>
      <c r="C136" s="252"/>
      <c r="D136" s="252"/>
      <c r="E136" s="252"/>
      <c r="F136" s="252"/>
      <c r="G136" s="253"/>
      <c r="H136" s="114">
        <f t="shared" si="6"/>
        <v>0</v>
      </c>
      <c r="I136" s="115">
        <v>0</v>
      </c>
    </row>
    <row r="137" spans="1:19" ht="15" customHeight="1" x14ac:dyDescent="0.25">
      <c r="A137" s="273" t="s">
        <v>137</v>
      </c>
      <c r="B137" s="274"/>
      <c r="C137" s="274"/>
      <c r="D137" s="274"/>
      <c r="E137" s="274"/>
      <c r="F137" s="274"/>
      <c r="G137" s="275"/>
      <c r="H137" s="119">
        <f>H132+H133+H134+H135+H136</f>
        <v>6.4885452582107872E-2</v>
      </c>
      <c r="I137" s="120">
        <f>SUM(I132:I136)</f>
        <v>318.78602832262766</v>
      </c>
    </row>
    <row r="138" spans="1:19" ht="11.25" customHeight="1" x14ac:dyDescent="0.25">
      <c r="A138" s="124" t="s">
        <v>138</v>
      </c>
      <c r="B138" s="271" t="s">
        <v>139</v>
      </c>
      <c r="C138" s="271"/>
      <c r="D138" s="271"/>
      <c r="E138" s="271"/>
      <c r="F138" s="271"/>
      <c r="G138" s="271"/>
      <c r="H138" s="271"/>
      <c r="I138" s="271"/>
      <c r="K138" s="123"/>
      <c r="L138" s="123"/>
      <c r="M138" s="123"/>
      <c r="N138" s="123"/>
      <c r="O138" s="123"/>
      <c r="P138" s="123"/>
      <c r="Q138" s="123"/>
      <c r="R138" s="123"/>
      <c r="S138" s="123"/>
    </row>
    <row r="139" spans="1:19" ht="20.25" customHeight="1" x14ac:dyDescent="0.25">
      <c r="A139" s="124" t="s">
        <v>140</v>
      </c>
      <c r="B139" s="272" t="s">
        <v>141</v>
      </c>
      <c r="C139" s="272"/>
      <c r="D139" s="272"/>
      <c r="E139" s="272"/>
      <c r="F139" s="272"/>
      <c r="G139" s="272"/>
      <c r="H139" s="272"/>
      <c r="I139" s="272"/>
      <c r="K139" s="123"/>
      <c r="L139" s="123"/>
      <c r="M139" s="123"/>
      <c r="N139" s="123"/>
      <c r="O139" s="123"/>
      <c r="P139" s="123"/>
      <c r="Q139" s="123"/>
      <c r="R139" s="123"/>
      <c r="S139" s="123"/>
    </row>
    <row r="140" spans="1:19" ht="13.5" customHeight="1" x14ac:dyDescent="0.25">
      <c r="A140" s="191" t="s">
        <v>142</v>
      </c>
      <c r="B140" s="191"/>
      <c r="C140" s="191"/>
      <c r="D140" s="191"/>
      <c r="E140" s="191"/>
      <c r="F140" s="191"/>
      <c r="G140" s="191"/>
      <c r="H140" s="191"/>
      <c r="I140" s="191"/>
    </row>
    <row r="141" spans="1:19" ht="24.95" customHeight="1" x14ac:dyDescent="0.25">
      <c r="A141" s="200" t="s">
        <v>143</v>
      </c>
      <c r="B141" s="200"/>
      <c r="C141" s="92" t="s">
        <v>144</v>
      </c>
      <c r="D141" s="201" t="s">
        <v>145</v>
      </c>
      <c r="E141" s="202"/>
      <c r="F141" s="92" t="s">
        <v>146</v>
      </c>
      <c r="G141" s="92" t="s">
        <v>147</v>
      </c>
      <c r="H141" s="203" t="s">
        <v>250</v>
      </c>
      <c r="I141" s="203"/>
    </row>
    <row r="142" spans="1:19" ht="13.5" customHeight="1" x14ac:dyDescent="0.25">
      <c r="A142" s="265">
        <f>I98</f>
        <v>4913.0585614583933</v>
      </c>
      <c r="B142" s="266"/>
      <c r="C142" s="115">
        <f>I128</f>
        <v>410.38599999999997</v>
      </c>
      <c r="D142" s="267">
        <f>A142+C142</f>
        <v>5323.4445614583929</v>
      </c>
      <c r="E142" s="268"/>
      <c r="F142" s="103" t="s">
        <v>133</v>
      </c>
      <c r="G142" s="137">
        <v>1.6500000000000001E-2</v>
      </c>
      <c r="H142" s="261">
        <v>6.4999999999999997E-3</v>
      </c>
      <c r="I142" s="261"/>
      <c r="J142" s="117"/>
    </row>
    <row r="143" spans="1:19" ht="13.5" customHeight="1" x14ac:dyDescent="0.25">
      <c r="A143" s="269" t="s">
        <v>148</v>
      </c>
      <c r="B143" s="269"/>
      <c r="C143" s="103">
        <v>1</v>
      </c>
      <c r="D143" s="156">
        <f>G146/1</f>
        <v>0.1125</v>
      </c>
      <c r="E143" s="157">
        <f>C143-D143</f>
        <v>0.88749999999999996</v>
      </c>
      <c r="F143" s="103" t="s">
        <v>134</v>
      </c>
      <c r="G143" s="137">
        <v>7.5999999999999998E-2</v>
      </c>
      <c r="H143" s="261">
        <v>0.03</v>
      </c>
      <c r="I143" s="261"/>
    </row>
    <row r="144" spans="1:19" ht="13.5" customHeight="1" x14ac:dyDescent="0.25">
      <c r="A144" s="270" t="s">
        <v>149</v>
      </c>
      <c r="B144" s="270"/>
      <c r="C144" s="174">
        <v>1</v>
      </c>
      <c r="D144" s="175">
        <f>H146</f>
        <v>5.6499999999999995E-2</v>
      </c>
      <c r="E144" s="176">
        <f>C144-D144</f>
        <v>0.94350000000000001</v>
      </c>
      <c r="F144" s="103" t="s">
        <v>14</v>
      </c>
      <c r="G144" s="137">
        <f>I11</f>
        <v>0.02</v>
      </c>
      <c r="H144" s="261">
        <f>I11</f>
        <v>0.02</v>
      </c>
      <c r="I144" s="261"/>
    </row>
    <row r="145" spans="1:10" ht="13.5" customHeight="1" x14ac:dyDescent="0.25">
      <c r="A145" s="260" t="s">
        <v>232</v>
      </c>
      <c r="B145" s="260"/>
      <c r="C145" s="103">
        <v>1</v>
      </c>
      <c r="D145" s="158">
        <v>0.09</v>
      </c>
      <c r="E145" s="159">
        <f>C145-D145</f>
        <v>0.91</v>
      </c>
      <c r="F145" s="103" t="s">
        <v>233</v>
      </c>
      <c r="G145" s="137">
        <v>0</v>
      </c>
      <c r="H145" s="261">
        <v>0</v>
      </c>
      <c r="I145" s="261"/>
    </row>
    <row r="146" spans="1:10" ht="18" customHeight="1" x14ac:dyDescent="0.25">
      <c r="A146" s="160" t="s">
        <v>152</v>
      </c>
      <c r="B146" s="262" t="s">
        <v>153</v>
      </c>
      <c r="C146" s="262"/>
      <c r="D146" s="262"/>
      <c r="E146" s="262"/>
      <c r="F146" s="92" t="s">
        <v>155</v>
      </c>
      <c r="G146" s="161">
        <f>SUM(G142:G145)</f>
        <v>0.1125</v>
      </c>
      <c r="H146" s="263">
        <f>SUM(H142:I145)</f>
        <v>5.6499999999999995E-2</v>
      </c>
      <c r="I146" s="263"/>
    </row>
    <row r="147" spans="1:10" ht="24.95" customHeight="1" x14ac:dyDescent="0.25">
      <c r="A147" s="231" t="s">
        <v>251</v>
      </c>
      <c r="B147" s="232"/>
      <c r="C147" s="232"/>
      <c r="D147" s="232"/>
      <c r="E147" s="232"/>
      <c r="F147" s="232"/>
      <c r="G147" s="232"/>
      <c r="H147" s="232"/>
      <c r="I147" s="232"/>
    </row>
    <row r="148" spans="1:10" ht="5.0999999999999996" customHeight="1" x14ac:dyDescent="0.25">
      <c r="A148" s="162"/>
      <c r="B148" s="264"/>
      <c r="C148" s="264"/>
      <c r="D148" s="264"/>
      <c r="E148" s="264"/>
      <c r="F148" s="264"/>
      <c r="G148" s="264"/>
      <c r="H148" s="264"/>
      <c r="I148" s="264"/>
    </row>
    <row r="149" spans="1:10" ht="12" x14ac:dyDescent="0.25">
      <c r="A149" s="258" t="s">
        <v>158</v>
      </c>
      <c r="B149" s="258"/>
      <c r="C149" s="258"/>
      <c r="D149" s="258"/>
      <c r="E149" s="258"/>
      <c r="F149" s="258"/>
      <c r="G149" s="258"/>
      <c r="H149" s="141">
        <f>H137</f>
        <v>6.4885452582107872E-2</v>
      </c>
      <c r="I149" s="142">
        <f>I137</f>
        <v>318.78602832262766</v>
      </c>
    </row>
    <row r="150" spans="1:10" ht="5.0999999999999996" customHeight="1" x14ac:dyDescent="0.25"/>
    <row r="151" spans="1:10" ht="11.25" customHeight="1" x14ac:dyDescent="0.25">
      <c r="A151" s="191" t="s">
        <v>159</v>
      </c>
      <c r="B151" s="191"/>
      <c r="C151" s="191"/>
      <c r="D151" s="191"/>
      <c r="E151" s="191"/>
      <c r="F151" s="191"/>
      <c r="G151" s="191"/>
      <c r="H151" s="191"/>
      <c r="I151" s="191"/>
    </row>
    <row r="152" spans="1:10" x14ac:dyDescent="0.25">
      <c r="A152" s="250" t="s">
        <v>33</v>
      </c>
      <c r="B152" s="250"/>
      <c r="C152" s="250"/>
      <c r="D152" s="250"/>
      <c r="E152" s="250"/>
      <c r="F152" s="250"/>
      <c r="G152" s="250"/>
      <c r="H152" s="250"/>
      <c r="I152" s="250"/>
    </row>
    <row r="153" spans="1:10" ht="15" customHeight="1" x14ac:dyDescent="0.25">
      <c r="A153" s="103">
        <v>1</v>
      </c>
      <c r="B153" s="251" t="s">
        <v>160</v>
      </c>
      <c r="C153" s="252"/>
      <c r="D153" s="252"/>
      <c r="E153" s="252"/>
      <c r="F153" s="252"/>
      <c r="G153" s="253"/>
      <c r="H153" s="114">
        <f>I153/$G$170</f>
        <v>0.43816075232330198</v>
      </c>
      <c r="I153" s="163">
        <f>I39</f>
        <v>2472.2039999999997</v>
      </c>
    </row>
    <row r="154" spans="1:10" ht="15" customHeight="1" x14ac:dyDescent="0.25">
      <c r="A154" s="103">
        <v>2</v>
      </c>
      <c r="B154" s="251" t="s">
        <v>161</v>
      </c>
      <c r="C154" s="252"/>
      <c r="D154" s="252"/>
      <c r="E154" s="252"/>
      <c r="F154" s="252"/>
      <c r="G154" s="253"/>
      <c r="H154" s="114">
        <f t="shared" ref="H154:H155" si="8">I154/$G$170</f>
        <v>0.29967125879947382</v>
      </c>
      <c r="I154" s="163">
        <f>I50+I63+I70+I74</f>
        <v>1690.814343276576</v>
      </c>
    </row>
    <row r="155" spans="1:10" ht="15" customHeight="1" x14ac:dyDescent="0.25">
      <c r="A155" s="103">
        <v>3</v>
      </c>
      <c r="B155" s="259" t="s">
        <v>162</v>
      </c>
      <c r="C155" s="259"/>
      <c r="D155" s="259"/>
      <c r="E155" s="259"/>
      <c r="F155" s="259"/>
      <c r="G155" s="259"/>
      <c r="H155" s="114">
        <f t="shared" si="8"/>
        <v>0.13293327988761408</v>
      </c>
      <c r="I155" s="163">
        <f>I84</f>
        <v>750.0402181818182</v>
      </c>
    </row>
    <row r="156" spans="1:10" s="122" customFormat="1" ht="15" customHeight="1" x14ac:dyDescent="0.25">
      <c r="A156" s="254" t="s">
        <v>163</v>
      </c>
      <c r="B156" s="255"/>
      <c r="C156" s="255"/>
      <c r="D156" s="255"/>
      <c r="E156" s="255"/>
      <c r="F156" s="255"/>
      <c r="G156" s="256"/>
      <c r="H156" s="141">
        <f>H153+H154+H155</f>
        <v>0.87076529101038991</v>
      </c>
      <c r="I156" s="142">
        <f>SUM(I153:I155)</f>
        <v>4913.0585614583933</v>
      </c>
      <c r="J156" s="129"/>
    </row>
    <row r="157" spans="1:10" ht="5.0999999999999996" customHeight="1" x14ac:dyDescent="0.25"/>
    <row r="158" spans="1:10" x14ac:dyDescent="0.25">
      <c r="A158" s="250" t="s">
        <v>107</v>
      </c>
      <c r="B158" s="250"/>
      <c r="C158" s="250"/>
      <c r="D158" s="250"/>
      <c r="E158" s="250"/>
      <c r="F158" s="250"/>
      <c r="G158" s="250"/>
      <c r="H158" s="250"/>
      <c r="I158" s="250"/>
    </row>
    <row r="159" spans="1:10" ht="15" customHeight="1" x14ac:dyDescent="0.25">
      <c r="A159" s="103">
        <v>1</v>
      </c>
      <c r="B159" s="251" t="s">
        <v>164</v>
      </c>
      <c r="C159" s="252"/>
      <c r="D159" s="252"/>
      <c r="E159" s="252"/>
      <c r="F159" s="252"/>
      <c r="G159" s="253"/>
      <c r="H159" s="114">
        <f>I159/$G$170</f>
        <v>7.2240932644303596E-3</v>
      </c>
      <c r="I159" s="115">
        <f>I108</f>
        <v>40.760000000000005</v>
      </c>
    </row>
    <row r="160" spans="1:10" ht="15" customHeight="1" x14ac:dyDescent="0.25">
      <c r="A160" s="103">
        <v>2</v>
      </c>
      <c r="B160" s="251" t="s">
        <v>165</v>
      </c>
      <c r="C160" s="252"/>
      <c r="D160" s="252"/>
      <c r="E160" s="252"/>
      <c r="F160" s="252"/>
      <c r="G160" s="253"/>
      <c r="H160" s="114">
        <f t="shared" ref="H160:H161" si="9">I160/$G$170</f>
        <v>1.9850305338964674E-3</v>
      </c>
      <c r="I160" s="115">
        <f>I118</f>
        <v>11.2</v>
      </c>
    </row>
    <row r="161" spans="1:11" ht="15" customHeight="1" x14ac:dyDescent="0.25">
      <c r="A161" s="103">
        <v>3</v>
      </c>
      <c r="B161" s="251" t="s">
        <v>166</v>
      </c>
      <c r="C161" s="252"/>
      <c r="D161" s="252"/>
      <c r="E161" s="252"/>
      <c r="F161" s="252"/>
      <c r="G161" s="253"/>
      <c r="H161" s="114">
        <f t="shared" si="9"/>
        <v>6.3525585191283512E-2</v>
      </c>
      <c r="I161" s="115">
        <f>I122</f>
        <v>358.42599999999999</v>
      </c>
    </row>
    <row r="162" spans="1:11" ht="15" customHeight="1" x14ac:dyDescent="0.25">
      <c r="A162" s="254" t="s">
        <v>167</v>
      </c>
      <c r="B162" s="255"/>
      <c r="C162" s="255"/>
      <c r="D162" s="255"/>
      <c r="E162" s="255"/>
      <c r="F162" s="255"/>
      <c r="G162" s="256"/>
      <c r="H162" s="141">
        <f>H159+H160+H161</f>
        <v>7.2734708989610347E-2</v>
      </c>
      <c r="I162" s="142">
        <f>I159+I160+I161</f>
        <v>410.38599999999997</v>
      </c>
    </row>
    <row r="163" spans="1:11" ht="5.0999999999999996" customHeight="1" x14ac:dyDescent="0.25"/>
    <row r="164" spans="1:11" x14ac:dyDescent="0.25">
      <c r="A164" s="250" t="s">
        <v>131</v>
      </c>
      <c r="B164" s="250"/>
      <c r="C164" s="250"/>
      <c r="D164" s="250"/>
      <c r="E164" s="250"/>
      <c r="F164" s="250"/>
      <c r="G164" s="250"/>
      <c r="H164" s="250"/>
      <c r="I164" s="250"/>
    </row>
    <row r="165" spans="1:11" ht="15" customHeight="1" x14ac:dyDescent="0.25">
      <c r="A165" s="103">
        <v>1</v>
      </c>
      <c r="B165" s="251" t="s">
        <v>168</v>
      </c>
      <c r="C165" s="252"/>
      <c r="D165" s="252"/>
      <c r="E165" s="252"/>
      <c r="F165" s="252"/>
      <c r="G165" s="253"/>
      <c r="H165" s="114">
        <f>I165/$G$170</f>
        <v>5.6500000000000002E-2</v>
      </c>
      <c r="I165" s="115">
        <f>I137</f>
        <v>318.78602832262766</v>
      </c>
    </row>
    <row r="166" spans="1:11" ht="15" customHeight="1" x14ac:dyDescent="0.25">
      <c r="A166" s="254" t="s">
        <v>169</v>
      </c>
      <c r="B166" s="255"/>
      <c r="C166" s="255"/>
      <c r="D166" s="255"/>
      <c r="E166" s="255"/>
      <c r="F166" s="255"/>
      <c r="G166" s="256"/>
      <c r="H166" s="141">
        <f>H165</f>
        <v>5.6500000000000002E-2</v>
      </c>
      <c r="I166" s="142">
        <f>I137</f>
        <v>318.78602832262766</v>
      </c>
      <c r="K166" s="164"/>
    </row>
    <row r="167" spans="1:11" ht="5.0999999999999996" customHeight="1" x14ac:dyDescent="0.25"/>
    <row r="168" spans="1:11" ht="11.25" customHeight="1" x14ac:dyDescent="0.25">
      <c r="A168" s="191" t="s">
        <v>159</v>
      </c>
      <c r="B168" s="191"/>
      <c r="C168" s="191"/>
      <c r="D168" s="191"/>
      <c r="E168" s="191"/>
      <c r="F168" s="191"/>
      <c r="G168" s="191"/>
      <c r="H168" s="191"/>
      <c r="I168" s="191"/>
    </row>
    <row r="169" spans="1:11" ht="45" x14ac:dyDescent="0.25">
      <c r="A169" s="257" t="s">
        <v>170</v>
      </c>
      <c r="B169" s="257"/>
      <c r="C169" s="257"/>
      <c r="D169" s="257"/>
      <c r="E169" s="257"/>
      <c r="F169" s="257"/>
      <c r="G169" s="165" t="s">
        <v>171</v>
      </c>
      <c r="H169" s="165" t="s">
        <v>172</v>
      </c>
      <c r="I169" s="165" t="s">
        <v>173</v>
      </c>
    </row>
    <row r="170" spans="1:11" ht="11.25" customHeight="1" x14ac:dyDescent="0.25">
      <c r="A170" s="244" t="str">
        <f>D5</f>
        <v>Auxiliar de Limpeza (5143)</v>
      </c>
      <c r="B170" s="245"/>
      <c r="C170" s="245"/>
      <c r="D170" s="245"/>
      <c r="E170" s="245"/>
      <c r="F170" s="246"/>
      <c r="G170" s="116">
        <f>I156+I162+I166</f>
        <v>5642.2305897810202</v>
      </c>
      <c r="H170" s="179">
        <f>IF(D6="12x36",2,1)</f>
        <v>2</v>
      </c>
      <c r="I170" s="116">
        <f>G170*H170</f>
        <v>11284.46117956204</v>
      </c>
    </row>
    <row r="171" spans="1:11" x14ac:dyDescent="0.25">
      <c r="A171" s="244"/>
      <c r="B171" s="245"/>
      <c r="C171" s="245"/>
      <c r="D171" s="245"/>
      <c r="E171" s="245"/>
      <c r="F171" s="246"/>
      <c r="G171" s="179"/>
      <c r="H171" s="179"/>
      <c r="I171" s="116"/>
    </row>
    <row r="172" spans="1:11" s="122" customFormat="1" ht="12" x14ac:dyDescent="0.25">
      <c r="A172" s="247" t="s">
        <v>174</v>
      </c>
      <c r="B172" s="248"/>
      <c r="C172" s="248"/>
      <c r="D172" s="248"/>
      <c r="E172" s="248"/>
      <c r="F172" s="248"/>
      <c r="G172" s="248"/>
      <c r="H172" s="249"/>
      <c r="I172" s="166">
        <f>I170</f>
        <v>11284.46117956204</v>
      </c>
      <c r="J172" s="129"/>
    </row>
  </sheetData>
  <mergeCells count="171">
    <mergeCell ref="A171:F171"/>
    <mergeCell ref="A172:H172"/>
    <mergeCell ref="A164:I164"/>
    <mergeCell ref="B165:G165"/>
    <mergeCell ref="A166:G166"/>
    <mergeCell ref="A168:I168"/>
    <mergeCell ref="A169:F169"/>
    <mergeCell ref="A170:F170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B145"/>
    <mergeCell ref="H145:I145"/>
    <mergeCell ref="B146:E146"/>
    <mergeCell ref="H146:I146"/>
    <mergeCell ref="A147:I147"/>
    <mergeCell ref="B148:I148"/>
    <mergeCell ref="A142:B142"/>
    <mergeCell ref="D142:E142"/>
    <mergeCell ref="H142:I142"/>
    <mergeCell ref="A143:B143"/>
    <mergeCell ref="H143:I143"/>
    <mergeCell ref="A144:B144"/>
    <mergeCell ref="H144:I144"/>
    <mergeCell ref="B138:I138"/>
    <mergeCell ref="B139:I139"/>
    <mergeCell ref="A140:I140"/>
    <mergeCell ref="A141:B141"/>
    <mergeCell ref="D141:E141"/>
    <mergeCell ref="H141:I141"/>
    <mergeCell ref="B132:G132"/>
    <mergeCell ref="B133:G133"/>
    <mergeCell ref="B134:G134"/>
    <mergeCell ref="B135:G135"/>
    <mergeCell ref="B136:G136"/>
    <mergeCell ref="A137:G137"/>
    <mergeCell ref="A124:E124"/>
    <mergeCell ref="A125:B125"/>
    <mergeCell ref="A126:B126"/>
    <mergeCell ref="A128:G128"/>
    <mergeCell ref="A130:I130"/>
    <mergeCell ref="B131:G131"/>
    <mergeCell ref="B116:G116"/>
    <mergeCell ref="B117:G117"/>
    <mergeCell ref="A118:G118"/>
    <mergeCell ref="B120:G120"/>
    <mergeCell ref="B121:G121"/>
    <mergeCell ref="A122:G122"/>
    <mergeCell ref="B109:I109"/>
    <mergeCell ref="A111:E111"/>
    <mergeCell ref="A112:B112"/>
    <mergeCell ref="A113:B113"/>
    <mergeCell ref="B114:I114"/>
    <mergeCell ref="B115:G115"/>
    <mergeCell ref="B103:G103"/>
    <mergeCell ref="B104:G104"/>
    <mergeCell ref="B105:G105"/>
    <mergeCell ref="B106:G106"/>
    <mergeCell ref="B107:G107"/>
    <mergeCell ref="A108:G108"/>
    <mergeCell ref="A95:B95"/>
    <mergeCell ref="A96:B96"/>
    <mergeCell ref="A98:G98"/>
    <mergeCell ref="A100:I100"/>
    <mergeCell ref="B101:G101"/>
    <mergeCell ref="B102:G102"/>
    <mergeCell ref="A87:B87"/>
    <mergeCell ref="A88:B88"/>
    <mergeCell ref="A90:I90"/>
    <mergeCell ref="A91:B91"/>
    <mergeCell ref="A92:B92"/>
    <mergeCell ref="A94:I94"/>
    <mergeCell ref="B81:G81"/>
    <mergeCell ref="B82:G82"/>
    <mergeCell ref="B83:G83"/>
    <mergeCell ref="A84:G84"/>
    <mergeCell ref="B85:G85"/>
    <mergeCell ref="A86:I86"/>
    <mergeCell ref="B73:G73"/>
    <mergeCell ref="A74:G74"/>
    <mergeCell ref="A76:G76"/>
    <mergeCell ref="B78:G78"/>
    <mergeCell ref="B79:G79"/>
    <mergeCell ref="B80:G80"/>
    <mergeCell ref="B66:G66"/>
    <mergeCell ref="B67:G67"/>
    <mergeCell ref="B68:G68"/>
    <mergeCell ref="B69:G69"/>
    <mergeCell ref="A70:G70"/>
    <mergeCell ref="B72:G72"/>
    <mergeCell ref="B60:G60"/>
    <mergeCell ref="B61:G61"/>
    <mergeCell ref="B62:G62"/>
    <mergeCell ref="A63:G63"/>
    <mergeCell ref="B64:I64"/>
    <mergeCell ref="B65:I65"/>
    <mergeCell ref="B54:G54"/>
    <mergeCell ref="B55:G55"/>
    <mergeCell ref="B56:G56"/>
    <mergeCell ref="B57:G57"/>
    <mergeCell ref="B58:G58"/>
    <mergeCell ref="B59:G59"/>
    <mergeCell ref="B48:G48"/>
    <mergeCell ref="B49:G49"/>
    <mergeCell ref="A50:G50"/>
    <mergeCell ref="A51:I51"/>
    <mergeCell ref="A52:I52"/>
    <mergeCell ref="B53:G53"/>
    <mergeCell ref="B42:G42"/>
    <mergeCell ref="B43:G43"/>
    <mergeCell ref="B44:G44"/>
    <mergeCell ref="B45:G45"/>
    <mergeCell ref="B46:G46"/>
    <mergeCell ref="B47:G47"/>
    <mergeCell ref="B35:G35"/>
    <mergeCell ref="B36:G36"/>
    <mergeCell ref="B37:G37"/>
    <mergeCell ref="B38:G38"/>
    <mergeCell ref="A39:G39"/>
    <mergeCell ref="B41:G41"/>
    <mergeCell ref="A29:I29"/>
    <mergeCell ref="B30:G30"/>
    <mergeCell ref="B31:G31"/>
    <mergeCell ref="B32:G32"/>
    <mergeCell ref="B33:G33"/>
    <mergeCell ref="B34:G34"/>
    <mergeCell ref="A22:F22"/>
    <mergeCell ref="A23:F23"/>
    <mergeCell ref="A24:F24"/>
    <mergeCell ref="A25:F25"/>
    <mergeCell ref="A26:F26"/>
    <mergeCell ref="A27:F27"/>
    <mergeCell ref="A13:F15"/>
    <mergeCell ref="G13:G15"/>
    <mergeCell ref="A16:F18"/>
    <mergeCell ref="G16:G18"/>
    <mergeCell ref="A19:F21"/>
    <mergeCell ref="G19:G21"/>
    <mergeCell ref="A9:C9"/>
    <mergeCell ref="D9:F9"/>
    <mergeCell ref="G9:H9"/>
    <mergeCell ref="A10:F10"/>
    <mergeCell ref="A11:F11"/>
    <mergeCell ref="A12:F12"/>
    <mergeCell ref="A7:C7"/>
    <mergeCell ref="D7:F7"/>
    <mergeCell ref="G7:H8"/>
    <mergeCell ref="A1:I1"/>
    <mergeCell ref="A2:B2"/>
    <mergeCell ref="C2:D2"/>
    <mergeCell ref="E2:I2"/>
    <mergeCell ref="A3:B3"/>
    <mergeCell ref="C3:D3"/>
    <mergeCell ref="I7:I8"/>
    <mergeCell ref="A8:C8"/>
    <mergeCell ref="D8:F8"/>
    <mergeCell ref="A5:C5"/>
    <mergeCell ref="D5:F5"/>
    <mergeCell ref="G5:H6"/>
    <mergeCell ref="I5:I6"/>
    <mergeCell ref="A6:C6"/>
    <mergeCell ref="D6:F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5" max="8" man="1"/>
    <brk id="123" max="8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1D27B-79F9-4D03-91CF-892EDA864932}">
  <dimension ref="A1:S179"/>
  <sheetViews>
    <sheetView view="pageBreakPreview" zoomScale="130" zoomScaleNormal="130" zoomScaleSheetLayoutView="130" workbookViewId="0">
      <selection activeCell="F3" sqref="F3"/>
    </sheetView>
  </sheetViews>
  <sheetFormatPr defaultColWidth="9.140625" defaultRowHeight="11.25" x14ac:dyDescent="0.25"/>
  <cols>
    <col min="1" max="1" width="2.85546875" style="95" customWidth="1"/>
    <col min="2" max="4" width="11.28515625" style="95" customWidth="1"/>
    <col min="5" max="5" width="14.7109375" style="95" customWidth="1"/>
    <col min="6" max="7" width="11.28515625" style="95" customWidth="1"/>
    <col min="8" max="8" width="9.28515625" style="95" customWidth="1"/>
    <col min="9" max="9" width="11.7109375" style="95" customWidth="1"/>
    <col min="10" max="10" width="11.140625" style="93" customWidth="1"/>
    <col min="11" max="11" width="10" style="95" customWidth="1"/>
    <col min="12" max="12" width="9.140625" style="95"/>
    <col min="13" max="15" width="22.28515625" style="95" customWidth="1"/>
    <col min="16" max="16384" width="9.140625" style="95"/>
  </cols>
  <sheetData>
    <row r="1" spans="1:13" ht="27.75" customHeight="1" x14ac:dyDescent="0.25">
      <c r="A1" s="201" t="s">
        <v>202</v>
      </c>
      <c r="B1" s="201"/>
      <c r="C1" s="201"/>
      <c r="D1" s="201"/>
      <c r="E1" s="201"/>
      <c r="F1" s="201"/>
      <c r="G1" s="201"/>
      <c r="H1" s="201"/>
      <c r="I1" s="201"/>
      <c r="K1" s="94"/>
      <c r="M1" s="43"/>
    </row>
    <row r="2" spans="1:13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3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3" ht="5.0999999999999996" customHeight="1" x14ac:dyDescent="0.25"/>
    <row r="5" spans="1:13" ht="18.75" customHeight="1" x14ac:dyDescent="0.25">
      <c r="A5" s="313" t="s">
        <v>4</v>
      </c>
      <c r="B5" s="314"/>
      <c r="C5" s="315"/>
      <c r="D5" s="237" t="s">
        <v>191</v>
      </c>
      <c r="E5" s="237"/>
      <c r="F5" s="237"/>
      <c r="G5" s="322" t="str">
        <f>IF(D6="12x36","Regime de trabalho:","Quantidade de HORAS/MÊS")</f>
        <v>Regime de trabalho:</v>
      </c>
      <c r="H5" s="323"/>
      <c r="I5" s="326" t="str">
        <f>IF(D6="12x36",D6,5*D6)</f>
        <v>12x36</v>
      </c>
    </row>
    <row r="6" spans="1:13" ht="18.75" customHeight="1" x14ac:dyDescent="0.25">
      <c r="A6" s="313" t="str">
        <f>IF(D6="12x36","Regime de trabalho:","Regime de trabalho (horas semanais):")</f>
        <v>Regime de trabalho:</v>
      </c>
      <c r="B6" s="314"/>
      <c r="C6" s="315"/>
      <c r="D6" s="313" t="s">
        <v>201</v>
      </c>
      <c r="E6" s="314"/>
      <c r="F6" s="315"/>
      <c r="G6" s="324"/>
      <c r="H6" s="325"/>
      <c r="I6" s="327"/>
    </row>
    <row r="7" spans="1:13" ht="22.5" customHeight="1" x14ac:dyDescent="0.25">
      <c r="A7" s="313" t="s">
        <v>6</v>
      </c>
      <c r="B7" s="314"/>
      <c r="C7" s="315"/>
      <c r="D7" s="189" t="s">
        <v>194</v>
      </c>
      <c r="E7" s="189"/>
      <c r="F7" s="189"/>
      <c r="G7" s="316" t="s">
        <v>7</v>
      </c>
      <c r="H7" s="317"/>
      <c r="I7" s="320">
        <v>0.4</v>
      </c>
    </row>
    <row r="8" spans="1:13" ht="22.5" customHeight="1" x14ac:dyDescent="0.25">
      <c r="A8" s="313" t="s">
        <v>9</v>
      </c>
      <c r="B8" s="314"/>
      <c r="C8" s="315"/>
      <c r="D8" s="189" t="s">
        <v>195</v>
      </c>
      <c r="E8" s="189"/>
      <c r="F8" s="189"/>
      <c r="G8" s="318"/>
      <c r="H8" s="319"/>
      <c r="I8" s="321"/>
    </row>
    <row r="9" spans="1:13" ht="24.75" customHeight="1" x14ac:dyDescent="0.25">
      <c r="A9" s="313" t="s">
        <v>10</v>
      </c>
      <c r="B9" s="314"/>
      <c r="C9" s="315"/>
      <c r="D9" s="309" t="s">
        <v>181</v>
      </c>
      <c r="E9" s="310"/>
      <c r="F9" s="311"/>
      <c r="G9" s="334" t="s">
        <v>11</v>
      </c>
      <c r="H9" s="335"/>
      <c r="I9" s="97" t="s">
        <v>8</v>
      </c>
    </row>
    <row r="10" spans="1:13" ht="32.25" customHeight="1" x14ac:dyDescent="0.25">
      <c r="A10" s="305" t="s">
        <v>12</v>
      </c>
      <c r="B10" s="306"/>
      <c r="C10" s="306"/>
      <c r="D10" s="306"/>
      <c r="E10" s="306"/>
      <c r="F10" s="306"/>
      <c r="G10" s="98" t="s">
        <v>13</v>
      </c>
      <c r="H10" s="99">
        <v>220</v>
      </c>
      <c r="I10" s="12">
        <v>1765.86</v>
      </c>
    </row>
    <row r="11" spans="1:13" ht="15" customHeight="1" x14ac:dyDescent="0.25">
      <c r="A11" s="298" t="s">
        <v>14</v>
      </c>
      <c r="B11" s="299"/>
      <c r="C11" s="299"/>
      <c r="D11" s="299"/>
      <c r="E11" s="299"/>
      <c r="F11" s="299"/>
      <c r="G11" s="99" t="str">
        <f>D9</f>
        <v>Nova Santa Rita</v>
      </c>
      <c r="H11" s="99" t="s">
        <v>15</v>
      </c>
      <c r="I11" s="101">
        <v>0.02</v>
      </c>
    </row>
    <row r="12" spans="1:13" ht="16.5" customHeight="1" x14ac:dyDescent="0.25">
      <c r="A12" s="298" t="s">
        <v>203</v>
      </c>
      <c r="B12" s="299"/>
      <c r="C12" s="299"/>
      <c r="D12" s="299"/>
      <c r="E12" s="299"/>
      <c r="F12" s="300"/>
      <c r="G12" s="99"/>
      <c r="H12" s="99"/>
      <c r="I12" s="102">
        <v>15</v>
      </c>
    </row>
    <row r="13" spans="1:13" ht="15" customHeight="1" x14ac:dyDescent="0.25">
      <c r="A13" s="301" t="s">
        <v>16</v>
      </c>
      <c r="B13" s="302"/>
      <c r="C13" s="302"/>
      <c r="D13" s="302"/>
      <c r="E13" s="302"/>
      <c r="F13" s="302"/>
      <c r="G13" s="307" t="s">
        <v>17</v>
      </c>
      <c r="H13" s="99" t="s">
        <v>18</v>
      </c>
      <c r="I13" s="100">
        <v>8</v>
      </c>
    </row>
    <row r="14" spans="1:13" x14ac:dyDescent="0.25">
      <c r="A14" s="303"/>
      <c r="B14" s="304"/>
      <c r="C14" s="304"/>
      <c r="D14" s="304"/>
      <c r="E14" s="304"/>
      <c r="F14" s="304"/>
      <c r="G14" s="307"/>
      <c r="H14" s="99" t="s">
        <v>19</v>
      </c>
      <c r="I14" s="102">
        <f>I12</f>
        <v>15</v>
      </c>
    </row>
    <row r="15" spans="1:13" x14ac:dyDescent="0.25">
      <c r="A15" s="305"/>
      <c r="B15" s="306"/>
      <c r="C15" s="306"/>
      <c r="D15" s="306"/>
      <c r="E15" s="306"/>
      <c r="F15" s="306"/>
      <c r="G15" s="307"/>
      <c r="H15" s="99" t="s">
        <v>20</v>
      </c>
      <c r="I15" s="97">
        <v>0.06</v>
      </c>
    </row>
    <row r="16" spans="1:13" ht="11.25" customHeight="1" x14ac:dyDescent="0.25">
      <c r="A16" s="228" t="s">
        <v>198</v>
      </c>
      <c r="B16" s="228"/>
      <c r="C16" s="228"/>
      <c r="D16" s="228"/>
      <c r="E16" s="228"/>
      <c r="F16" s="228"/>
      <c r="G16" s="307" t="s">
        <v>17</v>
      </c>
      <c r="H16" s="99" t="s">
        <v>18</v>
      </c>
      <c r="I16" s="100">
        <v>27.15</v>
      </c>
    </row>
    <row r="17" spans="1:10" ht="11.25" customHeight="1" x14ac:dyDescent="0.25">
      <c r="A17" s="228"/>
      <c r="B17" s="228"/>
      <c r="C17" s="228"/>
      <c r="D17" s="228"/>
      <c r="E17" s="228"/>
      <c r="F17" s="228"/>
      <c r="G17" s="307"/>
      <c r="H17" s="99" t="s">
        <v>19</v>
      </c>
      <c r="I17" s="102">
        <f>I12</f>
        <v>15</v>
      </c>
    </row>
    <row r="18" spans="1:10" x14ac:dyDescent="0.25">
      <c r="A18" s="228"/>
      <c r="B18" s="228"/>
      <c r="C18" s="228"/>
      <c r="D18" s="228"/>
      <c r="E18" s="228"/>
      <c r="F18" s="228"/>
      <c r="G18" s="307"/>
      <c r="H18" s="99" t="s">
        <v>20</v>
      </c>
      <c r="I18" s="97">
        <v>0.19</v>
      </c>
    </row>
    <row r="19" spans="1:10" ht="11.25" customHeight="1" x14ac:dyDescent="0.25">
      <c r="A19" s="228" t="s">
        <v>199</v>
      </c>
      <c r="B19" s="228"/>
      <c r="C19" s="228"/>
      <c r="D19" s="228"/>
      <c r="E19" s="228"/>
      <c r="F19" s="228"/>
      <c r="G19" s="307" t="s">
        <v>17</v>
      </c>
      <c r="H19" s="99" t="s">
        <v>18</v>
      </c>
      <c r="I19" s="100">
        <v>13.57</v>
      </c>
    </row>
    <row r="20" spans="1:10" x14ac:dyDescent="0.25">
      <c r="A20" s="228"/>
      <c r="B20" s="228"/>
      <c r="C20" s="228"/>
      <c r="D20" s="228"/>
      <c r="E20" s="228"/>
      <c r="F20" s="228"/>
      <c r="G20" s="307"/>
      <c r="H20" s="99" t="s">
        <v>19</v>
      </c>
      <c r="I20" s="102">
        <v>0</v>
      </c>
    </row>
    <row r="21" spans="1:10" x14ac:dyDescent="0.25">
      <c r="A21" s="228"/>
      <c r="B21" s="228"/>
      <c r="C21" s="228"/>
      <c r="D21" s="228"/>
      <c r="E21" s="228"/>
      <c r="F21" s="228"/>
      <c r="G21" s="307"/>
      <c r="H21" s="99" t="s">
        <v>20</v>
      </c>
      <c r="I21" s="97">
        <v>0.19</v>
      </c>
    </row>
    <row r="22" spans="1:10" ht="36" customHeight="1" x14ac:dyDescent="0.25">
      <c r="A22" s="230" t="s">
        <v>197</v>
      </c>
      <c r="B22" s="230"/>
      <c r="C22" s="230"/>
      <c r="D22" s="230"/>
      <c r="E22" s="230"/>
      <c r="F22" s="230"/>
      <c r="G22" s="104" t="s">
        <v>17</v>
      </c>
      <c r="H22" s="104" t="s">
        <v>23</v>
      </c>
      <c r="I22" s="105">
        <v>25.52</v>
      </c>
    </row>
    <row r="23" spans="1:10" ht="36" customHeight="1" x14ac:dyDescent="0.25">
      <c r="A23" s="230" t="s">
        <v>196</v>
      </c>
      <c r="B23" s="230"/>
      <c r="C23" s="230"/>
      <c r="D23" s="230"/>
      <c r="E23" s="230"/>
      <c r="F23" s="230"/>
      <c r="G23" s="104" t="s">
        <v>17</v>
      </c>
      <c r="H23" s="104" t="s">
        <v>23</v>
      </c>
      <c r="I23" s="105">
        <v>80</v>
      </c>
    </row>
    <row r="24" spans="1:10" ht="22.5" x14ac:dyDescent="0.25">
      <c r="A24" s="298" t="s">
        <v>24</v>
      </c>
      <c r="B24" s="299"/>
      <c r="C24" s="299"/>
      <c r="D24" s="299"/>
      <c r="E24" s="299"/>
      <c r="F24" s="300"/>
      <c r="G24" s="104"/>
      <c r="H24" s="104" t="s">
        <v>25</v>
      </c>
      <c r="I24" s="96" t="s">
        <v>8</v>
      </c>
    </row>
    <row r="25" spans="1:10" ht="36" customHeight="1" x14ac:dyDescent="0.25">
      <c r="A25" s="286" t="s">
        <v>26</v>
      </c>
      <c r="B25" s="286"/>
      <c r="C25" s="286"/>
      <c r="D25" s="286"/>
      <c r="E25" s="286"/>
      <c r="F25" s="286"/>
      <c r="G25" s="99"/>
      <c r="H25" s="99" t="s">
        <v>27</v>
      </c>
      <c r="I25" s="100">
        <f>I35</f>
        <v>1765.86</v>
      </c>
    </row>
    <row r="26" spans="1:10" ht="26.25" customHeight="1" x14ac:dyDescent="0.25">
      <c r="A26" s="298" t="s">
        <v>259</v>
      </c>
      <c r="B26" s="299"/>
      <c r="C26" s="299"/>
      <c r="D26" s="299"/>
      <c r="E26" s="299"/>
      <c r="F26" s="300"/>
      <c r="G26" s="104"/>
      <c r="H26" s="106" t="s">
        <v>29</v>
      </c>
      <c r="I26" s="107">
        <v>15</v>
      </c>
    </row>
    <row r="27" spans="1:10" ht="36.75" customHeight="1" x14ac:dyDescent="0.25">
      <c r="A27" s="286" t="s">
        <v>32</v>
      </c>
      <c r="B27" s="286"/>
      <c r="C27" s="286"/>
      <c r="D27" s="286"/>
      <c r="E27" s="286"/>
      <c r="F27" s="286"/>
      <c r="G27" s="99"/>
      <c r="H27" s="98" t="s">
        <v>25</v>
      </c>
      <c r="I27" s="97">
        <v>0.2</v>
      </c>
    </row>
    <row r="28" spans="1:10" ht="24.75" customHeight="1" x14ac:dyDescent="0.25">
      <c r="A28" s="333" t="s">
        <v>204</v>
      </c>
      <c r="B28" s="333"/>
      <c r="C28" s="333"/>
      <c r="D28" s="333"/>
      <c r="E28" s="333"/>
      <c r="F28" s="333"/>
      <c r="G28" s="331" t="s">
        <v>17</v>
      </c>
      <c r="H28" s="108" t="s">
        <v>205</v>
      </c>
      <c r="I28" s="109">
        <f>((60/52.5)*7)*15</f>
        <v>120</v>
      </c>
    </row>
    <row r="29" spans="1:10" ht="24.75" customHeight="1" x14ac:dyDescent="0.25">
      <c r="A29" s="333"/>
      <c r="B29" s="333"/>
      <c r="C29" s="333"/>
      <c r="D29" s="333"/>
      <c r="E29" s="333"/>
      <c r="F29" s="333"/>
      <c r="G29" s="331"/>
      <c r="H29" s="108" t="s">
        <v>206</v>
      </c>
      <c r="I29" s="110">
        <f>ROUND(I10/H10*20%,2)</f>
        <v>1.61</v>
      </c>
    </row>
    <row r="30" spans="1:10" ht="29.25" customHeight="1" x14ac:dyDescent="0.25">
      <c r="A30" s="332" t="s">
        <v>207</v>
      </c>
      <c r="B30" s="332"/>
      <c r="C30" s="332"/>
      <c r="D30" s="332"/>
      <c r="E30" s="332"/>
      <c r="F30" s="332"/>
      <c r="G30" s="331" t="s">
        <v>17</v>
      </c>
      <c r="H30" s="106" t="s">
        <v>205</v>
      </c>
      <c r="I30" s="111">
        <f>((5+7+1)*15)-190.67</f>
        <v>4.3300000000000125</v>
      </c>
      <c r="J30" s="112"/>
    </row>
    <row r="31" spans="1:10" ht="30.75" customHeight="1" x14ac:dyDescent="0.25">
      <c r="A31" s="332"/>
      <c r="B31" s="332"/>
      <c r="C31" s="332"/>
      <c r="D31" s="332"/>
      <c r="E31" s="332"/>
      <c r="F31" s="332"/>
      <c r="G31" s="331"/>
      <c r="H31" s="106" t="s">
        <v>206</v>
      </c>
      <c r="I31" s="111">
        <f>ROUND((I10/H10)*1.5,2)</f>
        <v>12.04</v>
      </c>
    </row>
    <row r="32" spans="1:10" ht="5.0999999999999996" customHeight="1" x14ac:dyDescent="0.25"/>
    <row r="33" spans="1:10" ht="17.25" customHeight="1" x14ac:dyDescent="0.25">
      <c r="A33" s="250" t="s">
        <v>33</v>
      </c>
      <c r="B33" s="250"/>
      <c r="C33" s="250"/>
      <c r="D33" s="250"/>
      <c r="E33" s="250"/>
      <c r="F33" s="250"/>
      <c r="G33" s="250"/>
      <c r="H33" s="250"/>
      <c r="I33" s="250"/>
    </row>
    <row r="34" spans="1:10" ht="33.75" x14ac:dyDescent="0.25">
      <c r="A34" s="113" t="s">
        <v>34</v>
      </c>
      <c r="B34" s="279" t="s">
        <v>35</v>
      </c>
      <c r="C34" s="280"/>
      <c r="D34" s="280"/>
      <c r="E34" s="280"/>
      <c r="F34" s="280"/>
      <c r="G34" s="281"/>
      <c r="H34" s="113" t="s">
        <v>36</v>
      </c>
      <c r="I34" s="113" t="s">
        <v>37</v>
      </c>
    </row>
    <row r="35" spans="1:10" ht="15" customHeight="1" x14ac:dyDescent="0.25">
      <c r="A35" s="103">
        <v>1</v>
      </c>
      <c r="B35" s="251" t="s">
        <v>38</v>
      </c>
      <c r="C35" s="252"/>
      <c r="D35" s="252"/>
      <c r="E35" s="252"/>
      <c r="F35" s="252"/>
      <c r="G35" s="253"/>
      <c r="H35" s="114">
        <f t="shared" ref="H35:H45" si="0">I35/$I$46</f>
        <v>0.63827714487665865</v>
      </c>
      <c r="I35" s="115">
        <f>IF(D6="12x36",I10,I10/H10*I5)</f>
        <v>1765.86</v>
      </c>
    </row>
    <row r="36" spans="1:10" ht="15" customHeight="1" x14ac:dyDescent="0.25">
      <c r="A36" s="103">
        <f>A35+1</f>
        <v>2</v>
      </c>
      <c r="B36" s="251" t="s">
        <v>208</v>
      </c>
      <c r="C36" s="252"/>
      <c r="D36" s="252"/>
      <c r="E36" s="252"/>
      <c r="F36" s="252"/>
      <c r="G36" s="253"/>
      <c r="H36" s="114">
        <f t="shared" si="0"/>
        <v>0</v>
      </c>
      <c r="I36" s="116">
        <v>0</v>
      </c>
      <c r="J36" s="117"/>
    </row>
    <row r="37" spans="1:10" ht="15" customHeight="1" x14ac:dyDescent="0.25">
      <c r="A37" s="103">
        <f t="shared" ref="A37:A44" si="1">A36+1</f>
        <v>3</v>
      </c>
      <c r="B37" s="251" t="s">
        <v>209</v>
      </c>
      <c r="C37" s="252"/>
      <c r="D37" s="252"/>
      <c r="E37" s="252"/>
      <c r="F37" s="252"/>
      <c r="G37" s="253"/>
      <c r="H37" s="114">
        <f t="shared" si="0"/>
        <v>0</v>
      </c>
      <c r="I37" s="115">
        <f>IF(I9=30%,(I35+I42+I43+I44)*I9,0)</f>
        <v>0</v>
      </c>
    </row>
    <row r="38" spans="1:10" ht="15" customHeight="1" x14ac:dyDescent="0.25">
      <c r="A38" s="103">
        <f t="shared" si="1"/>
        <v>4</v>
      </c>
      <c r="B38" s="259" t="s">
        <v>210</v>
      </c>
      <c r="C38" s="259"/>
      <c r="D38" s="259"/>
      <c r="E38" s="259"/>
      <c r="F38" s="259"/>
      <c r="G38" s="259"/>
      <c r="H38" s="114">
        <f t="shared" si="0"/>
        <v>0</v>
      </c>
      <c r="I38" s="115">
        <f>IF(I7=10%,I25*I7,0)</f>
        <v>0</v>
      </c>
    </row>
    <row r="39" spans="1:10" ht="15" customHeight="1" x14ac:dyDescent="0.25">
      <c r="A39" s="103">
        <f t="shared" si="1"/>
        <v>5</v>
      </c>
      <c r="B39" s="259" t="s">
        <v>211</v>
      </c>
      <c r="C39" s="259"/>
      <c r="D39" s="259"/>
      <c r="E39" s="259"/>
      <c r="F39" s="259"/>
      <c r="G39" s="259"/>
      <c r="H39" s="114">
        <f t="shared" si="0"/>
        <v>0</v>
      </c>
      <c r="I39" s="115">
        <f>IF(I7=20%,I25*I7,0)</f>
        <v>0</v>
      </c>
    </row>
    <row r="40" spans="1:10" ht="15" customHeight="1" x14ac:dyDescent="0.25">
      <c r="A40" s="103">
        <f t="shared" si="1"/>
        <v>6</v>
      </c>
      <c r="B40" s="259" t="s">
        <v>212</v>
      </c>
      <c r="C40" s="259"/>
      <c r="D40" s="259"/>
      <c r="E40" s="259"/>
      <c r="F40" s="259"/>
      <c r="G40" s="259"/>
      <c r="H40" s="114">
        <f t="shared" si="0"/>
        <v>0.25531085795066349</v>
      </c>
      <c r="I40" s="115">
        <f>IF(I7=40%,I25*I7,0)</f>
        <v>706.34400000000005</v>
      </c>
    </row>
    <row r="41" spans="1:10" ht="15" customHeight="1" x14ac:dyDescent="0.25">
      <c r="A41" s="103">
        <f t="shared" si="1"/>
        <v>7</v>
      </c>
      <c r="B41" s="251" t="s">
        <v>213</v>
      </c>
      <c r="C41" s="252"/>
      <c r="D41" s="252"/>
      <c r="E41" s="252"/>
      <c r="F41" s="252"/>
      <c r="G41" s="253"/>
      <c r="H41" s="114">
        <f t="shared" si="0"/>
        <v>0</v>
      </c>
      <c r="I41" s="115">
        <f>IF(I24="Não aplicável",0,I35*I24)</f>
        <v>0</v>
      </c>
    </row>
    <row r="42" spans="1:10" ht="15" customHeight="1" x14ac:dyDescent="0.25">
      <c r="A42" s="103">
        <f t="shared" si="1"/>
        <v>8</v>
      </c>
      <c r="B42" s="330" t="s">
        <v>214</v>
      </c>
      <c r="C42" s="330"/>
      <c r="D42" s="330"/>
      <c r="E42" s="330"/>
      <c r="F42" s="330"/>
      <c r="G42" s="330"/>
      <c r="H42" s="114">
        <f t="shared" si="0"/>
        <v>1.8843753213326035E-2</v>
      </c>
      <c r="I42" s="115">
        <f>I30*I31</f>
        <v>52.133200000000144</v>
      </c>
    </row>
    <row r="43" spans="1:10" ht="15" customHeight="1" x14ac:dyDescent="0.25">
      <c r="A43" s="103">
        <f t="shared" si="1"/>
        <v>9</v>
      </c>
      <c r="B43" s="330" t="s">
        <v>215</v>
      </c>
      <c r="C43" s="330"/>
      <c r="D43" s="330"/>
      <c r="E43" s="330"/>
      <c r="F43" s="330"/>
      <c r="G43" s="330"/>
      <c r="H43" s="114">
        <f t="shared" si="0"/>
        <v>6.9832911097239006E-2</v>
      </c>
      <c r="I43" s="115">
        <f>I28*I29</f>
        <v>193.20000000000002</v>
      </c>
    </row>
    <row r="44" spans="1:10" ht="24" customHeight="1" x14ac:dyDescent="0.25">
      <c r="A44" s="103">
        <f t="shared" si="1"/>
        <v>10</v>
      </c>
      <c r="B44" s="330" t="s">
        <v>216</v>
      </c>
      <c r="C44" s="330"/>
      <c r="D44" s="330"/>
      <c r="E44" s="330"/>
      <c r="F44" s="330"/>
      <c r="G44" s="330"/>
      <c r="H44" s="114">
        <f t="shared" si="0"/>
        <v>1.7735332862113009E-2</v>
      </c>
      <c r="I44" s="118">
        <f>(I42+I43)*0.2</f>
        <v>49.066640000000035</v>
      </c>
    </row>
    <row r="45" spans="1:10" ht="15" customHeight="1" x14ac:dyDescent="0.25">
      <c r="A45" s="103">
        <f>A44+1</f>
        <v>11</v>
      </c>
      <c r="B45" s="29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5" s="296"/>
      <c r="D45" s="296"/>
      <c r="E45" s="296"/>
      <c r="F45" s="296"/>
      <c r="G45" s="297"/>
      <c r="H45" s="114">
        <f t="shared" si="0"/>
        <v>0</v>
      </c>
      <c r="I45" s="118">
        <v>0</v>
      </c>
    </row>
    <row r="46" spans="1:10" s="122" customFormat="1" ht="15" customHeight="1" x14ac:dyDescent="0.25">
      <c r="A46" s="273" t="s">
        <v>46</v>
      </c>
      <c r="B46" s="274"/>
      <c r="C46" s="274"/>
      <c r="D46" s="274"/>
      <c r="E46" s="274"/>
      <c r="F46" s="274"/>
      <c r="G46" s="275"/>
      <c r="H46" s="119">
        <f>SUM(H35:H45)</f>
        <v>1.0000000000000002</v>
      </c>
      <c r="I46" s="120">
        <f>SUM(I35:I45)</f>
        <v>2766.6038399999998</v>
      </c>
      <c r="J46" s="121"/>
    </row>
    <row r="47" spans="1:10" ht="5.0999999999999996" customHeight="1" x14ac:dyDescent="0.25"/>
    <row r="48" spans="1:10" ht="33.75" customHeight="1" x14ac:dyDescent="0.25">
      <c r="A48" s="113" t="s">
        <v>47</v>
      </c>
      <c r="B48" s="279" t="s">
        <v>48</v>
      </c>
      <c r="C48" s="280"/>
      <c r="D48" s="280"/>
      <c r="E48" s="280"/>
      <c r="F48" s="280"/>
      <c r="G48" s="281"/>
      <c r="H48" s="113" t="s">
        <v>36</v>
      </c>
      <c r="I48" s="113" t="s">
        <v>37</v>
      </c>
    </row>
    <row r="49" spans="1:16" ht="15" customHeight="1" x14ac:dyDescent="0.25">
      <c r="A49" s="103">
        <v>1</v>
      </c>
      <c r="B49" s="251" t="s">
        <v>217</v>
      </c>
      <c r="C49" s="252"/>
      <c r="D49" s="252"/>
      <c r="E49" s="252"/>
      <c r="F49" s="252"/>
      <c r="G49" s="253"/>
      <c r="H49" s="114">
        <v>0.2</v>
      </c>
      <c r="I49" s="115">
        <f>$I$46*H49</f>
        <v>553.32076799999993</v>
      </c>
    </row>
    <row r="50" spans="1:16" ht="15" customHeight="1" x14ac:dyDescent="0.25">
      <c r="A50" s="103">
        <v>2</v>
      </c>
      <c r="B50" s="251" t="s">
        <v>218</v>
      </c>
      <c r="C50" s="252"/>
      <c r="D50" s="252"/>
      <c r="E50" s="252"/>
      <c r="F50" s="252"/>
      <c r="G50" s="253"/>
      <c r="H50" s="114">
        <v>1.4999999999999999E-2</v>
      </c>
      <c r="I50" s="115">
        <f t="shared" ref="I50:I56" si="2">$I$46*H50</f>
        <v>41.499057599999993</v>
      </c>
    </row>
    <row r="51" spans="1:16" ht="15" customHeight="1" x14ac:dyDescent="0.25">
      <c r="A51" s="103">
        <v>3</v>
      </c>
      <c r="B51" s="251" t="s">
        <v>219</v>
      </c>
      <c r="C51" s="252"/>
      <c r="D51" s="252"/>
      <c r="E51" s="252"/>
      <c r="F51" s="252"/>
      <c r="G51" s="253"/>
      <c r="H51" s="114">
        <v>0.01</v>
      </c>
      <c r="I51" s="115">
        <f t="shared" si="2"/>
        <v>27.666038399999998</v>
      </c>
    </row>
    <row r="52" spans="1:16" ht="15" customHeight="1" x14ac:dyDescent="0.25">
      <c r="A52" s="103">
        <v>4</v>
      </c>
      <c r="B52" s="251" t="s">
        <v>220</v>
      </c>
      <c r="C52" s="252"/>
      <c r="D52" s="252"/>
      <c r="E52" s="252"/>
      <c r="F52" s="252"/>
      <c r="G52" s="253"/>
      <c r="H52" s="114">
        <v>2E-3</v>
      </c>
      <c r="I52" s="115">
        <f>$I$46*H52</f>
        <v>5.5332076799999994</v>
      </c>
    </row>
    <row r="53" spans="1:16" ht="15" customHeight="1" x14ac:dyDescent="0.25">
      <c r="A53" s="103">
        <v>5</v>
      </c>
      <c r="B53" s="251" t="s">
        <v>221</v>
      </c>
      <c r="C53" s="252"/>
      <c r="D53" s="252"/>
      <c r="E53" s="252"/>
      <c r="F53" s="252"/>
      <c r="G53" s="253"/>
      <c r="H53" s="114">
        <v>2.5000000000000001E-2</v>
      </c>
      <c r="I53" s="115">
        <f t="shared" si="2"/>
        <v>69.165095999999991</v>
      </c>
    </row>
    <row r="54" spans="1:16" ht="15" customHeight="1" x14ac:dyDescent="0.25">
      <c r="A54" s="103">
        <v>6</v>
      </c>
      <c r="B54" s="251" t="s">
        <v>222</v>
      </c>
      <c r="C54" s="252"/>
      <c r="D54" s="252"/>
      <c r="E54" s="252"/>
      <c r="F54" s="252"/>
      <c r="G54" s="253"/>
      <c r="H54" s="114">
        <v>0.08</v>
      </c>
      <c r="I54" s="115">
        <f>$I$46*H54</f>
        <v>221.32830719999998</v>
      </c>
    </row>
    <row r="55" spans="1:16" ht="15" customHeight="1" x14ac:dyDescent="0.25">
      <c r="A55" s="103">
        <v>7</v>
      </c>
      <c r="B55" s="251" t="s">
        <v>223</v>
      </c>
      <c r="C55" s="252"/>
      <c r="D55" s="252"/>
      <c r="E55" s="252"/>
      <c r="F55" s="252"/>
      <c r="G55" s="253"/>
      <c r="H55" s="177">
        <v>0.03</v>
      </c>
      <c r="I55" s="115">
        <f t="shared" si="2"/>
        <v>82.998115199999987</v>
      </c>
    </row>
    <row r="56" spans="1:16" ht="15" customHeight="1" x14ac:dyDescent="0.25">
      <c r="A56" s="103">
        <v>8</v>
      </c>
      <c r="B56" s="251" t="s">
        <v>224</v>
      </c>
      <c r="C56" s="252"/>
      <c r="D56" s="252"/>
      <c r="E56" s="252"/>
      <c r="F56" s="252"/>
      <c r="G56" s="253"/>
      <c r="H56" s="114">
        <v>6.0000000000000001E-3</v>
      </c>
      <c r="I56" s="115">
        <f t="shared" si="2"/>
        <v>16.599623039999997</v>
      </c>
    </row>
    <row r="57" spans="1:16" s="122" customFormat="1" ht="15" customHeight="1" x14ac:dyDescent="0.25">
      <c r="A57" s="273" t="s">
        <v>57</v>
      </c>
      <c r="B57" s="274"/>
      <c r="C57" s="274"/>
      <c r="D57" s="274"/>
      <c r="E57" s="274"/>
      <c r="F57" s="274"/>
      <c r="G57" s="275"/>
      <c r="H57" s="119">
        <f>SUM(H49:H56)</f>
        <v>0.3680000000000001</v>
      </c>
      <c r="I57" s="120">
        <f>SUM(I49:I56)</f>
        <v>1018.1102131199999</v>
      </c>
      <c r="J57" s="121"/>
    </row>
    <row r="58" spans="1:16" ht="15" customHeight="1" x14ac:dyDescent="0.25">
      <c r="A58" s="290" t="s">
        <v>58</v>
      </c>
      <c r="B58" s="290"/>
      <c r="C58" s="290"/>
      <c r="D58" s="290"/>
      <c r="E58" s="290"/>
      <c r="F58" s="290"/>
      <c r="G58" s="290"/>
      <c r="H58" s="290"/>
      <c r="I58" s="290"/>
    </row>
    <row r="59" spans="1:16" ht="30.75" customHeight="1" x14ac:dyDescent="0.25">
      <c r="A59" s="294" t="s">
        <v>59</v>
      </c>
      <c r="B59" s="294"/>
      <c r="C59" s="294"/>
      <c r="D59" s="294"/>
      <c r="E59" s="294"/>
      <c r="F59" s="294"/>
      <c r="G59" s="294"/>
      <c r="H59" s="294"/>
      <c r="I59" s="294"/>
      <c r="J59" s="123"/>
      <c r="K59" s="123"/>
      <c r="L59" s="123"/>
      <c r="M59" s="123"/>
      <c r="N59" s="123"/>
      <c r="O59" s="123"/>
      <c r="P59" s="123"/>
    </row>
    <row r="60" spans="1:16" ht="33.75" customHeight="1" x14ac:dyDescent="0.25">
      <c r="A60" s="113" t="s">
        <v>60</v>
      </c>
      <c r="B60" s="279" t="s">
        <v>61</v>
      </c>
      <c r="C60" s="280"/>
      <c r="D60" s="280"/>
      <c r="E60" s="280"/>
      <c r="F60" s="280"/>
      <c r="G60" s="281"/>
      <c r="H60" s="113" t="s">
        <v>36</v>
      </c>
      <c r="I60" s="113" t="s">
        <v>37</v>
      </c>
    </row>
    <row r="61" spans="1:16" ht="15" customHeight="1" x14ac:dyDescent="0.25">
      <c r="A61" s="22" t="s">
        <v>247</v>
      </c>
      <c r="B61" s="189" t="s">
        <v>62</v>
      </c>
      <c r="C61" s="189"/>
      <c r="D61" s="189"/>
      <c r="E61" s="189"/>
      <c r="F61" s="189"/>
      <c r="G61" s="189"/>
      <c r="H61" s="23">
        <v>0.111111</v>
      </c>
      <c r="I61" s="115">
        <f>$I$46*H61</f>
        <v>307.40011926623998</v>
      </c>
    </row>
    <row r="62" spans="1:16" ht="15" customHeight="1" x14ac:dyDescent="0.25">
      <c r="A62" s="22" t="s">
        <v>248</v>
      </c>
      <c r="B62" s="189" t="s">
        <v>249</v>
      </c>
      <c r="C62" s="189"/>
      <c r="D62" s="189"/>
      <c r="E62" s="189"/>
      <c r="F62" s="189"/>
      <c r="G62" s="189"/>
      <c r="H62" s="177">
        <v>9.2589999999999999E-3</v>
      </c>
      <c r="I62" s="115">
        <f t="shared" ref="I62:I68" si="3">$I$46*H62</f>
        <v>25.615984954559998</v>
      </c>
    </row>
    <row r="63" spans="1:16" ht="15" customHeight="1" x14ac:dyDescent="0.25">
      <c r="A63" s="103">
        <v>2</v>
      </c>
      <c r="B63" s="251" t="s">
        <v>225</v>
      </c>
      <c r="C63" s="252"/>
      <c r="D63" s="252"/>
      <c r="E63" s="252"/>
      <c r="F63" s="252"/>
      <c r="G63" s="253"/>
      <c r="H63" s="177">
        <v>3.5599999999999998E-4</v>
      </c>
      <c r="I63" s="115">
        <f t="shared" si="3"/>
        <v>0.98491096703999981</v>
      </c>
    </row>
    <row r="64" spans="1:16" ht="15" customHeight="1" x14ac:dyDescent="0.25">
      <c r="A64" s="103">
        <v>3</v>
      </c>
      <c r="B64" s="251" t="s">
        <v>226</v>
      </c>
      <c r="C64" s="252"/>
      <c r="D64" s="252"/>
      <c r="E64" s="252"/>
      <c r="F64" s="252"/>
      <c r="G64" s="253"/>
      <c r="H64" s="177">
        <v>3.5599999999999998E-4</v>
      </c>
      <c r="I64" s="115">
        <f t="shared" si="3"/>
        <v>0.98491096703999981</v>
      </c>
    </row>
    <row r="65" spans="1:10" ht="15" customHeight="1" x14ac:dyDescent="0.25">
      <c r="A65" s="103">
        <v>4</v>
      </c>
      <c r="B65" s="251" t="s">
        <v>65</v>
      </c>
      <c r="C65" s="252"/>
      <c r="D65" s="252"/>
      <c r="E65" s="252"/>
      <c r="F65" s="252"/>
      <c r="G65" s="253"/>
      <c r="H65" s="177">
        <v>3.8900000000000002E-4</v>
      </c>
      <c r="I65" s="115">
        <f>$I$46*H65</f>
        <v>1.0762088937600001</v>
      </c>
    </row>
    <row r="66" spans="1:10" ht="15" customHeight="1" x14ac:dyDescent="0.25">
      <c r="A66" s="103">
        <v>5</v>
      </c>
      <c r="B66" s="251" t="s">
        <v>66</v>
      </c>
      <c r="C66" s="252"/>
      <c r="D66" s="252"/>
      <c r="E66" s="252"/>
      <c r="F66" s="252"/>
      <c r="G66" s="253"/>
      <c r="H66" s="177">
        <v>1.94E-4</v>
      </c>
      <c r="I66" s="115">
        <f t="shared" si="3"/>
        <v>0.53672114496000001</v>
      </c>
    </row>
    <row r="67" spans="1:10" ht="15" customHeight="1" x14ac:dyDescent="0.25">
      <c r="A67" s="103">
        <v>6</v>
      </c>
      <c r="B67" s="251" t="s">
        <v>67</v>
      </c>
      <c r="C67" s="252"/>
      <c r="D67" s="252"/>
      <c r="E67" s="252"/>
      <c r="F67" s="252"/>
      <c r="G67" s="253"/>
      <c r="H67" s="177">
        <v>3.2499999999999999E-4</v>
      </c>
      <c r="I67" s="115">
        <f t="shared" si="3"/>
        <v>0.89914624799999987</v>
      </c>
    </row>
    <row r="68" spans="1:10" ht="15" customHeight="1" x14ac:dyDescent="0.25">
      <c r="A68" s="103">
        <v>7</v>
      </c>
      <c r="B68" s="251" t="s">
        <v>68</v>
      </c>
      <c r="C68" s="252"/>
      <c r="D68" s="252"/>
      <c r="E68" s="252"/>
      <c r="F68" s="252"/>
      <c r="G68" s="253"/>
      <c r="H68" s="177">
        <v>1.85E-4</v>
      </c>
      <c r="I68" s="115">
        <f t="shared" si="3"/>
        <v>0.51182171039999991</v>
      </c>
    </row>
    <row r="69" spans="1:10" ht="15" customHeight="1" x14ac:dyDescent="0.25">
      <c r="A69" s="103">
        <v>8</v>
      </c>
      <c r="B69" s="251" t="s">
        <v>69</v>
      </c>
      <c r="C69" s="252"/>
      <c r="D69" s="252"/>
      <c r="E69" s="252"/>
      <c r="F69" s="252"/>
      <c r="G69" s="253"/>
      <c r="H69" s="23">
        <v>8.3333000000000004E-2</v>
      </c>
      <c r="I69" s="115">
        <f>$I$46*H69</f>
        <v>230.54939779871998</v>
      </c>
    </row>
    <row r="70" spans="1:10" s="122" customFormat="1" ht="15" customHeight="1" x14ac:dyDescent="0.25">
      <c r="A70" s="273" t="s">
        <v>70</v>
      </c>
      <c r="B70" s="274"/>
      <c r="C70" s="274"/>
      <c r="D70" s="274"/>
      <c r="E70" s="274"/>
      <c r="F70" s="274"/>
      <c r="G70" s="275"/>
      <c r="H70" s="119">
        <f>SUM(H61:H69)</f>
        <v>0.20550800000000002</v>
      </c>
      <c r="I70" s="120">
        <f>SUM(I61:I69)</f>
        <v>568.55922195071992</v>
      </c>
      <c r="J70" s="121"/>
    </row>
    <row r="71" spans="1:10" ht="11.25" customHeight="1" x14ac:dyDescent="0.25">
      <c r="A71" s="124" t="s">
        <v>71</v>
      </c>
      <c r="B71" s="271" t="s">
        <v>72</v>
      </c>
      <c r="C71" s="271"/>
      <c r="D71" s="271"/>
      <c r="E71" s="271"/>
      <c r="F71" s="271"/>
      <c r="G71" s="271"/>
      <c r="H71" s="271"/>
      <c r="I71" s="271"/>
    </row>
    <row r="72" spans="1:10" ht="15" customHeight="1" x14ac:dyDescent="0.25">
      <c r="A72" s="124" t="s">
        <v>73</v>
      </c>
      <c r="B72" s="293" t="s">
        <v>74</v>
      </c>
      <c r="C72" s="293"/>
      <c r="D72" s="293"/>
      <c r="E72" s="293"/>
      <c r="F72" s="293"/>
      <c r="G72" s="293"/>
      <c r="H72" s="293"/>
      <c r="I72" s="293"/>
    </row>
    <row r="73" spans="1:10" ht="33.75" customHeight="1" x14ac:dyDescent="0.25">
      <c r="A73" s="113" t="s">
        <v>75</v>
      </c>
      <c r="B73" s="279" t="s">
        <v>76</v>
      </c>
      <c r="C73" s="280"/>
      <c r="D73" s="280"/>
      <c r="E73" s="280"/>
      <c r="F73" s="280"/>
      <c r="G73" s="281"/>
      <c r="H73" s="113" t="s">
        <v>36</v>
      </c>
      <c r="I73" s="113" t="s">
        <v>37</v>
      </c>
    </row>
    <row r="74" spans="1:10" ht="15" customHeight="1" x14ac:dyDescent="0.25">
      <c r="A74" s="103">
        <v>1</v>
      </c>
      <c r="B74" s="251" t="s">
        <v>77</v>
      </c>
      <c r="C74" s="252"/>
      <c r="D74" s="252"/>
      <c r="E74" s="252"/>
      <c r="F74" s="252"/>
      <c r="G74" s="253"/>
      <c r="H74" s="177">
        <v>2.3626999999999999E-2</v>
      </c>
      <c r="I74" s="115">
        <f>$I$46*H74</f>
        <v>65.366548927679986</v>
      </c>
    </row>
    <row r="75" spans="1:10" ht="15" customHeight="1" x14ac:dyDescent="0.25">
      <c r="A75" s="103">
        <v>2</v>
      </c>
      <c r="B75" s="251" t="s">
        <v>78</v>
      </c>
      <c r="C75" s="252"/>
      <c r="D75" s="252"/>
      <c r="E75" s="252"/>
      <c r="F75" s="252"/>
      <c r="G75" s="253"/>
      <c r="H75" s="177">
        <v>1.717E-3</v>
      </c>
      <c r="I75" s="115">
        <f t="shared" ref="I75:I76" si="4">$I$46*H75</f>
        <v>4.7502587932799996</v>
      </c>
    </row>
    <row r="76" spans="1:10" ht="15" customHeight="1" x14ac:dyDescent="0.25">
      <c r="A76" s="103">
        <v>3</v>
      </c>
      <c r="B76" s="251" t="s">
        <v>79</v>
      </c>
      <c r="C76" s="252"/>
      <c r="D76" s="252"/>
      <c r="E76" s="252"/>
      <c r="F76" s="252"/>
      <c r="G76" s="253"/>
      <c r="H76" s="177">
        <v>9.4509999999999993E-3</v>
      </c>
      <c r="I76" s="115">
        <f t="shared" si="4"/>
        <v>26.147172891839997</v>
      </c>
    </row>
    <row r="77" spans="1:10" s="122" customFormat="1" ht="15" customHeight="1" x14ac:dyDescent="0.25">
      <c r="A77" s="273" t="s">
        <v>80</v>
      </c>
      <c r="B77" s="274"/>
      <c r="C77" s="274"/>
      <c r="D77" s="274"/>
      <c r="E77" s="274"/>
      <c r="F77" s="274"/>
      <c r="G77" s="275"/>
      <c r="H77" s="119">
        <f>SUM(H74:H76)</f>
        <v>3.4795E-2</v>
      </c>
      <c r="I77" s="120">
        <f>SUM(I74:I76)</f>
        <v>96.263980612799983</v>
      </c>
      <c r="J77" s="121"/>
    </row>
    <row r="78" spans="1:10" ht="5.0999999999999996" customHeight="1" x14ac:dyDescent="0.25"/>
    <row r="79" spans="1:10" ht="33.75" x14ac:dyDescent="0.25">
      <c r="A79" s="113" t="s">
        <v>81</v>
      </c>
      <c r="B79" s="279" t="s">
        <v>82</v>
      </c>
      <c r="C79" s="280"/>
      <c r="D79" s="280"/>
      <c r="E79" s="280"/>
      <c r="F79" s="280"/>
      <c r="G79" s="281"/>
      <c r="H79" s="113" t="s">
        <v>36</v>
      </c>
      <c r="I79" s="113" t="s">
        <v>37</v>
      </c>
    </row>
    <row r="80" spans="1:10" ht="15" customHeight="1" x14ac:dyDescent="0.25">
      <c r="A80" s="103">
        <v>1</v>
      </c>
      <c r="B80" s="251" t="s">
        <v>83</v>
      </c>
      <c r="C80" s="252"/>
      <c r="D80" s="252"/>
      <c r="E80" s="252"/>
      <c r="F80" s="252"/>
      <c r="G80" s="253"/>
      <c r="H80" s="114">
        <f>(H57*H70)</f>
        <v>7.5626944000000029E-2</v>
      </c>
      <c r="I80" s="115">
        <f>$I$46*H80</f>
        <v>209.22979367786502</v>
      </c>
    </row>
    <row r="81" spans="1:11" s="122" customFormat="1" ht="15" customHeight="1" x14ac:dyDescent="0.25">
      <c r="A81" s="273" t="s">
        <v>84</v>
      </c>
      <c r="B81" s="274"/>
      <c r="C81" s="274"/>
      <c r="D81" s="274"/>
      <c r="E81" s="274"/>
      <c r="F81" s="274"/>
      <c r="G81" s="275"/>
      <c r="H81" s="119">
        <f>SUM(H80:H80)</f>
        <v>7.5626944000000029E-2</v>
      </c>
      <c r="I81" s="120">
        <f>I80</f>
        <v>209.22979367786502</v>
      </c>
      <c r="J81" s="121"/>
      <c r="K81" s="125"/>
    </row>
    <row r="82" spans="1:11" ht="5.0999999999999996" customHeight="1" x14ac:dyDescent="0.25">
      <c r="J82" s="126"/>
    </row>
    <row r="83" spans="1:11" s="122" customFormat="1" ht="12" x14ac:dyDescent="0.25">
      <c r="A83" s="292" t="s">
        <v>85</v>
      </c>
      <c r="B83" s="292"/>
      <c r="C83" s="292"/>
      <c r="D83" s="292"/>
      <c r="E83" s="292"/>
      <c r="F83" s="292"/>
      <c r="G83" s="292"/>
      <c r="H83" s="127">
        <f>H57+H70+H77+H81</f>
        <v>0.68392994400000018</v>
      </c>
      <c r="I83" s="128">
        <f>I57+I70+I77+I81</f>
        <v>1892.1632093613848</v>
      </c>
      <c r="J83" s="121"/>
    </row>
    <row r="84" spans="1:11" ht="5.0999999999999996" customHeight="1" x14ac:dyDescent="0.25"/>
    <row r="85" spans="1:11" ht="33.75" customHeight="1" x14ac:dyDescent="0.25">
      <c r="A85" s="113" t="s">
        <v>86</v>
      </c>
      <c r="B85" s="279" t="s">
        <v>87</v>
      </c>
      <c r="C85" s="280"/>
      <c r="D85" s="280"/>
      <c r="E85" s="280"/>
      <c r="F85" s="280"/>
      <c r="G85" s="281"/>
      <c r="H85" s="113" t="s">
        <v>36</v>
      </c>
      <c r="I85" s="113" t="s">
        <v>37</v>
      </c>
    </row>
    <row r="86" spans="1:11" ht="15" customHeight="1" x14ac:dyDescent="0.25">
      <c r="A86" s="103">
        <v>1</v>
      </c>
      <c r="B86" s="251" t="s">
        <v>21</v>
      </c>
      <c r="C86" s="252"/>
      <c r="D86" s="252"/>
      <c r="E86" s="252"/>
      <c r="F86" s="252"/>
      <c r="G86" s="253"/>
      <c r="H86" s="114">
        <f>I86/$I$46</f>
        <v>0.11923373170768101</v>
      </c>
      <c r="I86" s="115">
        <f>I103</f>
        <v>329.8725</v>
      </c>
    </row>
    <row r="87" spans="1:11" ht="15" customHeight="1" x14ac:dyDescent="0.25">
      <c r="A87" s="103">
        <v>2</v>
      </c>
      <c r="B87" s="251" t="s">
        <v>22</v>
      </c>
      <c r="C87" s="252"/>
      <c r="D87" s="252"/>
      <c r="E87" s="252"/>
      <c r="F87" s="252"/>
      <c r="G87" s="253"/>
      <c r="H87" s="114">
        <f>I87/$I$46</f>
        <v>0</v>
      </c>
      <c r="I87" s="115">
        <f>I99</f>
        <v>0</v>
      </c>
    </row>
    <row r="88" spans="1:11" ht="15" customHeight="1" x14ac:dyDescent="0.25">
      <c r="A88" s="103">
        <v>3</v>
      </c>
      <c r="B88" s="251" t="s">
        <v>227</v>
      </c>
      <c r="C88" s="252"/>
      <c r="D88" s="252"/>
      <c r="E88" s="252"/>
      <c r="F88" s="252"/>
      <c r="G88" s="253"/>
      <c r="H88" s="114">
        <f>I88/$I$46</f>
        <v>4.8452329192169422E-2</v>
      </c>
      <c r="I88" s="115">
        <f>I95</f>
        <v>134.04840000000002</v>
      </c>
    </row>
    <row r="89" spans="1:11" ht="15" customHeight="1" x14ac:dyDescent="0.25">
      <c r="A89" s="103">
        <v>4</v>
      </c>
      <c r="B89" s="251" t="s">
        <v>89</v>
      </c>
      <c r="C89" s="252"/>
      <c r="D89" s="252"/>
      <c r="E89" s="252"/>
      <c r="F89" s="252"/>
      <c r="G89" s="253"/>
      <c r="H89" s="114">
        <f>I89/$I$46</f>
        <v>6.527834436238554E-2</v>
      </c>
      <c r="I89" s="115">
        <f>IF(I26="Não aplicável",0,((I10/H10)*1.5*I26))</f>
        <v>180.59931818181818</v>
      </c>
    </row>
    <row r="90" spans="1:11" ht="15" customHeight="1" x14ac:dyDescent="0.25">
      <c r="A90" s="103">
        <v>5</v>
      </c>
      <c r="B90" s="251" t="s">
        <v>90</v>
      </c>
      <c r="C90" s="252"/>
      <c r="D90" s="252"/>
      <c r="E90" s="252"/>
      <c r="F90" s="252"/>
      <c r="G90" s="253"/>
      <c r="H90" s="114">
        <f>I90/$I$46</f>
        <v>3.814062515000341E-2</v>
      </c>
      <c r="I90" s="115">
        <f>IF(I23="Não aplicável",0,I23)+IF(I22="Não aplicável",0,I22)</f>
        <v>105.52</v>
      </c>
    </row>
    <row r="91" spans="1:11" ht="13.5" customHeight="1" x14ac:dyDescent="0.25">
      <c r="A91" s="273" t="s">
        <v>91</v>
      </c>
      <c r="B91" s="274"/>
      <c r="C91" s="274"/>
      <c r="D91" s="274"/>
      <c r="E91" s="274"/>
      <c r="F91" s="274"/>
      <c r="G91" s="275"/>
      <c r="H91" s="119">
        <f>SUM(H86:H90)</f>
        <v>0.27110503041223943</v>
      </c>
      <c r="I91" s="120">
        <f>SUM(I86:I90)</f>
        <v>750.0402181818182</v>
      </c>
      <c r="J91" s="117"/>
    </row>
    <row r="92" spans="1:11" ht="5.25" customHeight="1" x14ac:dyDescent="0.25">
      <c r="A92" s="124"/>
      <c r="B92" s="290"/>
      <c r="C92" s="291"/>
      <c r="D92" s="291"/>
      <c r="E92" s="291"/>
      <c r="F92" s="291"/>
      <c r="G92" s="291"/>
      <c r="H92" s="129"/>
      <c r="I92" s="130"/>
    </row>
    <row r="93" spans="1:11" ht="15" customHeight="1" x14ac:dyDescent="0.25">
      <c r="A93" s="289" t="s">
        <v>94</v>
      </c>
      <c r="B93" s="289"/>
      <c r="C93" s="289"/>
      <c r="D93" s="289"/>
      <c r="E93" s="289"/>
      <c r="F93" s="289"/>
      <c r="G93" s="289"/>
      <c r="H93" s="289"/>
      <c r="I93" s="289"/>
    </row>
    <row r="94" spans="1:11" ht="24" customHeight="1" x14ac:dyDescent="0.25">
      <c r="A94" s="286" t="s">
        <v>95</v>
      </c>
      <c r="B94" s="286"/>
      <c r="C94" s="103" t="s">
        <v>96</v>
      </c>
      <c r="D94" s="103" t="s">
        <v>97</v>
      </c>
      <c r="E94" s="103" t="s">
        <v>98</v>
      </c>
      <c r="F94" s="103" t="s">
        <v>99</v>
      </c>
      <c r="G94" s="103" t="s">
        <v>100</v>
      </c>
      <c r="H94" s="114" t="s">
        <v>101</v>
      </c>
      <c r="I94" s="115" t="s">
        <v>102</v>
      </c>
    </row>
    <row r="95" spans="1:11" ht="15" customHeight="1" x14ac:dyDescent="0.25">
      <c r="A95" s="288">
        <f>I13</f>
        <v>8</v>
      </c>
      <c r="B95" s="286"/>
      <c r="C95" s="103">
        <f>I14</f>
        <v>15</v>
      </c>
      <c r="D95" s="103">
        <v>2</v>
      </c>
      <c r="E95" s="131">
        <f>A95*C95*D95</f>
        <v>240</v>
      </c>
      <c r="F95" s="131">
        <f>I35</f>
        <v>1765.86</v>
      </c>
      <c r="G95" s="132">
        <f>I15</f>
        <v>0.06</v>
      </c>
      <c r="H95" s="131">
        <f>F95*G95</f>
        <v>105.95159999999998</v>
      </c>
      <c r="I95" s="118">
        <f>IF((E95-H95)&gt;0,E95-H95,0)</f>
        <v>134.04840000000002</v>
      </c>
    </row>
    <row r="96" spans="1:11" ht="4.5" customHeight="1" x14ac:dyDescent="0.25">
      <c r="A96" s="133"/>
      <c r="E96" s="117"/>
      <c r="F96" s="117"/>
      <c r="G96" s="134"/>
      <c r="H96" s="117"/>
      <c r="I96" s="135"/>
    </row>
    <row r="97" spans="1:19" ht="15" customHeight="1" x14ac:dyDescent="0.25">
      <c r="A97" s="289" t="s">
        <v>103</v>
      </c>
      <c r="B97" s="289"/>
      <c r="C97" s="289"/>
      <c r="D97" s="289"/>
      <c r="E97" s="289"/>
      <c r="F97" s="289"/>
      <c r="G97" s="289"/>
      <c r="H97" s="289"/>
      <c r="I97" s="289"/>
    </row>
    <row r="98" spans="1:19" ht="24" customHeight="1" x14ac:dyDescent="0.25">
      <c r="A98" s="286" t="s">
        <v>95</v>
      </c>
      <c r="B98" s="286"/>
      <c r="C98" s="103" t="s">
        <v>104</v>
      </c>
      <c r="D98" s="103" t="s">
        <v>97</v>
      </c>
      <c r="E98" s="103" t="s">
        <v>98</v>
      </c>
      <c r="F98" s="103" t="s">
        <v>99</v>
      </c>
      <c r="G98" s="103" t="s">
        <v>100</v>
      </c>
      <c r="H98" s="114" t="s">
        <v>101</v>
      </c>
      <c r="I98" s="115" t="s">
        <v>102</v>
      </c>
    </row>
    <row r="99" spans="1:19" ht="15" customHeight="1" x14ac:dyDescent="0.25">
      <c r="A99" s="287">
        <f>I19</f>
        <v>13.57</v>
      </c>
      <c r="B99" s="287"/>
      <c r="C99" s="136">
        <f>I20</f>
        <v>0</v>
      </c>
      <c r="D99" s="103">
        <v>1</v>
      </c>
      <c r="E99" s="131">
        <f>A99*C99*D99</f>
        <v>0</v>
      </c>
      <c r="F99" s="131">
        <f>E99</f>
        <v>0</v>
      </c>
      <c r="G99" s="137">
        <f>I21</f>
        <v>0.19</v>
      </c>
      <c r="H99" s="131">
        <f>F99*G99</f>
        <v>0</v>
      </c>
      <c r="I99" s="115">
        <f>E99-H99</f>
        <v>0</v>
      </c>
    </row>
    <row r="100" spans="1:19" ht="5.0999999999999996" customHeight="1" x14ac:dyDescent="0.25">
      <c r="A100" s="138"/>
      <c r="B100" s="138"/>
      <c r="C100" s="138"/>
      <c r="D100" s="138"/>
      <c r="E100" s="121"/>
      <c r="F100" s="121"/>
      <c r="G100" s="139"/>
      <c r="H100" s="121"/>
      <c r="I100" s="140"/>
    </row>
    <row r="101" spans="1:19" ht="15" customHeight="1" x14ac:dyDescent="0.25">
      <c r="A101" s="289" t="s">
        <v>105</v>
      </c>
      <c r="B101" s="289"/>
      <c r="C101" s="289"/>
      <c r="D101" s="289"/>
      <c r="E101" s="289"/>
      <c r="F101" s="289"/>
      <c r="G101" s="289"/>
      <c r="H101" s="289"/>
      <c r="I101" s="289"/>
    </row>
    <row r="102" spans="1:19" ht="23.25" customHeight="1" x14ac:dyDescent="0.25">
      <c r="A102" s="286" t="s">
        <v>95</v>
      </c>
      <c r="B102" s="286"/>
      <c r="C102" s="103" t="s">
        <v>104</v>
      </c>
      <c r="D102" s="103" t="s">
        <v>97</v>
      </c>
      <c r="E102" s="103" t="s">
        <v>98</v>
      </c>
      <c r="F102" s="103" t="s">
        <v>99</v>
      </c>
      <c r="G102" s="103" t="s">
        <v>100</v>
      </c>
      <c r="H102" s="114" t="str">
        <f>H94</f>
        <v>Valor desconto</v>
      </c>
      <c r="I102" s="115" t="s">
        <v>102</v>
      </c>
    </row>
    <row r="103" spans="1:19" ht="15" customHeight="1" x14ac:dyDescent="0.25">
      <c r="A103" s="287">
        <f>I16</f>
        <v>27.15</v>
      </c>
      <c r="B103" s="287"/>
      <c r="C103" s="136">
        <f>I17</f>
        <v>15</v>
      </c>
      <c r="D103" s="103">
        <v>1</v>
      </c>
      <c r="E103" s="131">
        <f>A103*C103*D103</f>
        <v>407.25</v>
      </c>
      <c r="F103" s="131">
        <f>E103</f>
        <v>407.25</v>
      </c>
      <c r="G103" s="137">
        <f>I18</f>
        <v>0.19</v>
      </c>
      <c r="H103" s="131">
        <f>F103*G103</f>
        <v>77.377499999999998</v>
      </c>
      <c r="I103" s="115">
        <f>E103-H103</f>
        <v>329.8725</v>
      </c>
    </row>
    <row r="104" spans="1:19" ht="5.0999999999999996" customHeight="1" x14ac:dyDescent="0.25"/>
    <row r="105" spans="1:19" ht="12" customHeight="1" x14ac:dyDescent="0.25">
      <c r="A105" s="258" t="s">
        <v>106</v>
      </c>
      <c r="B105" s="258"/>
      <c r="C105" s="258"/>
      <c r="D105" s="258"/>
      <c r="E105" s="258"/>
      <c r="F105" s="258"/>
      <c r="G105" s="258"/>
      <c r="H105" s="141">
        <f>H46+H83+H91</f>
        <v>1.9550349744122397</v>
      </c>
      <c r="I105" s="142">
        <f>I46+I83+I91</f>
        <v>5408.8072675432022</v>
      </c>
      <c r="J105" s="117"/>
      <c r="L105" s="117"/>
    </row>
    <row r="106" spans="1:19" s="147" customFormat="1" ht="5.0999999999999996" customHeight="1" x14ac:dyDescent="0.25">
      <c r="A106" s="143"/>
      <c r="B106" s="143"/>
      <c r="C106" s="143"/>
      <c r="D106" s="143"/>
      <c r="E106" s="143"/>
      <c r="F106" s="143"/>
      <c r="G106" s="143"/>
      <c r="H106" s="144"/>
      <c r="I106" s="145"/>
      <c r="J106" s="146"/>
      <c r="L106" s="146"/>
    </row>
    <row r="107" spans="1:19" x14ac:dyDescent="0.25">
      <c r="A107" s="250" t="s">
        <v>107</v>
      </c>
      <c r="B107" s="250"/>
      <c r="C107" s="250"/>
      <c r="D107" s="250"/>
      <c r="E107" s="250"/>
      <c r="F107" s="250"/>
      <c r="G107" s="250"/>
      <c r="H107" s="250"/>
      <c r="I107" s="250"/>
    </row>
    <row r="108" spans="1:19" ht="33.75" x14ac:dyDescent="0.25">
      <c r="A108" s="113" t="s">
        <v>34</v>
      </c>
      <c r="B108" s="279" t="s">
        <v>108</v>
      </c>
      <c r="C108" s="280"/>
      <c r="D108" s="280"/>
      <c r="E108" s="280"/>
      <c r="F108" s="280"/>
      <c r="G108" s="281"/>
      <c r="H108" s="113" t="s">
        <v>36</v>
      </c>
      <c r="I108" s="113" t="s">
        <v>37</v>
      </c>
    </row>
    <row r="109" spans="1:19" ht="15" customHeight="1" x14ac:dyDescent="0.25">
      <c r="A109" s="103">
        <v>1</v>
      </c>
      <c r="B109" s="251" t="s">
        <v>228</v>
      </c>
      <c r="C109" s="252"/>
      <c r="D109" s="252"/>
      <c r="E109" s="252"/>
      <c r="F109" s="252"/>
      <c r="G109" s="253"/>
      <c r="H109" s="114">
        <f>I109/$I$120</f>
        <v>0</v>
      </c>
      <c r="I109" s="178"/>
      <c r="K109" s="123"/>
      <c r="L109" s="123"/>
      <c r="M109" s="123"/>
      <c r="N109" s="123"/>
      <c r="O109" s="123"/>
      <c r="P109" s="123"/>
      <c r="Q109" s="123"/>
      <c r="R109" s="123"/>
      <c r="S109" s="123"/>
    </row>
    <row r="110" spans="1:19" ht="15" customHeight="1" x14ac:dyDescent="0.25">
      <c r="A110" s="103">
        <v>2</v>
      </c>
      <c r="B110" s="214" t="s">
        <v>257</v>
      </c>
      <c r="C110" s="214"/>
      <c r="D110" s="214"/>
      <c r="E110" s="214"/>
      <c r="F110" s="214"/>
      <c r="G110" s="214"/>
      <c r="H110" s="114">
        <f t="shared" ref="H110:H114" si="5">I110/$I$120</f>
        <v>1.9906123225099255E-4</v>
      </c>
      <c r="I110" s="178">
        <v>1.05</v>
      </c>
      <c r="K110" s="123"/>
      <c r="L110" s="123"/>
      <c r="M110" s="123"/>
      <c r="N110" s="123"/>
      <c r="O110" s="123"/>
      <c r="P110" s="123"/>
      <c r="Q110" s="123"/>
      <c r="R110" s="123"/>
      <c r="S110" s="123"/>
    </row>
    <row r="111" spans="1:19" ht="15" customHeight="1" x14ac:dyDescent="0.25">
      <c r="A111" s="103">
        <v>3</v>
      </c>
      <c r="B111" s="189" t="s">
        <v>110</v>
      </c>
      <c r="C111" s="189"/>
      <c r="D111" s="189"/>
      <c r="E111" s="189"/>
      <c r="F111" s="189"/>
      <c r="G111" s="189"/>
      <c r="H111" s="114">
        <f t="shared" si="5"/>
        <v>5.8144838029885156E-3</v>
      </c>
      <c r="I111" s="178">
        <v>30.67</v>
      </c>
      <c r="K111" s="123"/>
      <c r="L111" s="123"/>
      <c r="M111" s="123"/>
      <c r="N111" s="123"/>
      <c r="O111" s="123"/>
      <c r="P111" s="123"/>
      <c r="Q111" s="123"/>
      <c r="R111" s="123"/>
      <c r="S111" s="123"/>
    </row>
    <row r="112" spans="1:19" ht="15" customHeight="1" x14ac:dyDescent="0.25">
      <c r="A112" s="103">
        <v>4</v>
      </c>
      <c r="B112" s="214" t="s">
        <v>258</v>
      </c>
      <c r="C112" s="214"/>
      <c r="D112" s="214"/>
      <c r="E112" s="214"/>
      <c r="F112" s="214"/>
      <c r="G112" s="214"/>
      <c r="H112" s="114">
        <f t="shared" si="5"/>
        <v>2.464567637393241E-4</v>
      </c>
      <c r="I112" s="178">
        <v>1.3</v>
      </c>
      <c r="K112" s="123"/>
      <c r="L112" s="123"/>
      <c r="M112" s="123"/>
      <c r="N112" s="123"/>
      <c r="O112" s="123"/>
      <c r="P112" s="123"/>
      <c r="Q112" s="123"/>
      <c r="R112" s="123"/>
      <c r="S112" s="123"/>
    </row>
    <row r="113" spans="1:19" ht="15" customHeight="1" x14ac:dyDescent="0.25">
      <c r="A113" s="103">
        <v>5</v>
      </c>
      <c r="B113" s="251" t="s">
        <v>229</v>
      </c>
      <c r="C113" s="252"/>
      <c r="D113" s="252"/>
      <c r="E113" s="252"/>
      <c r="F113" s="252"/>
      <c r="G113" s="253"/>
      <c r="H113" s="114">
        <f t="shared" si="5"/>
        <v>2.0854033854865884E-3</v>
      </c>
      <c r="I113" s="178">
        <v>11</v>
      </c>
      <c r="K113" s="123"/>
      <c r="L113" s="123"/>
      <c r="M113" s="123"/>
      <c r="N113" s="123"/>
      <c r="O113" s="123"/>
      <c r="P113" s="123"/>
      <c r="Q113" s="123"/>
      <c r="R113" s="123"/>
      <c r="S113" s="123"/>
    </row>
    <row r="114" spans="1:19" ht="15" customHeight="1" x14ac:dyDescent="0.25">
      <c r="A114" s="103">
        <v>6</v>
      </c>
      <c r="B114" s="251" t="s">
        <v>112</v>
      </c>
      <c r="C114" s="252"/>
      <c r="D114" s="252"/>
      <c r="E114" s="252"/>
      <c r="F114" s="252"/>
      <c r="G114" s="253"/>
      <c r="H114" s="114">
        <f t="shared" si="5"/>
        <v>0</v>
      </c>
      <c r="I114" s="178"/>
      <c r="K114" s="123"/>
      <c r="L114" s="123"/>
      <c r="M114" s="123"/>
      <c r="N114" s="123"/>
      <c r="O114" s="123"/>
      <c r="P114" s="123"/>
      <c r="Q114" s="123"/>
      <c r="R114" s="123"/>
      <c r="S114" s="123"/>
    </row>
    <row r="115" spans="1:19" ht="15" customHeight="1" x14ac:dyDescent="0.25">
      <c r="A115" s="273" t="s">
        <v>113</v>
      </c>
      <c r="B115" s="274"/>
      <c r="C115" s="274"/>
      <c r="D115" s="274"/>
      <c r="E115" s="274"/>
      <c r="F115" s="274"/>
      <c r="G115" s="275"/>
      <c r="H115" s="119">
        <f>H109+H110+H111+H112+H113+H114</f>
        <v>8.3454051844654206E-3</v>
      </c>
      <c r="I115" s="56">
        <f>IF(SUM(I109:I114)&lt;G118,SUM(I109:I114),"Excede Limite")</f>
        <v>44.02</v>
      </c>
      <c r="J115" s="117"/>
      <c r="K115" s="123"/>
      <c r="L115" s="123"/>
      <c r="M115" s="123"/>
      <c r="N115" s="123"/>
      <c r="O115" s="123"/>
      <c r="P115" s="123"/>
      <c r="Q115" s="123"/>
      <c r="R115" s="123"/>
      <c r="S115" s="123"/>
    </row>
    <row r="116" spans="1:19" ht="30" customHeight="1" x14ac:dyDescent="0.25">
      <c r="A116" s="123"/>
      <c r="B116" s="271" t="s">
        <v>114</v>
      </c>
      <c r="C116" s="271"/>
      <c r="D116" s="271"/>
      <c r="E116" s="271"/>
      <c r="F116" s="271"/>
      <c r="G116" s="271"/>
      <c r="H116" s="271"/>
      <c r="I116" s="271"/>
      <c r="K116" s="123"/>
      <c r="L116" s="123"/>
      <c r="M116" s="123"/>
      <c r="N116" s="123"/>
      <c r="O116" s="123"/>
      <c r="P116" s="123"/>
      <c r="Q116" s="123"/>
      <c r="R116" s="123"/>
      <c r="S116" s="123"/>
    </row>
    <row r="117" spans="1:19" ht="5.25" customHeight="1" x14ac:dyDescent="0.25">
      <c r="A117" s="123"/>
      <c r="B117" s="123"/>
      <c r="C117" s="123"/>
      <c r="D117" s="123"/>
      <c r="E117" s="123"/>
      <c r="F117" s="123"/>
      <c r="G117" s="123"/>
      <c r="H117" s="123"/>
      <c r="I117" s="123"/>
    </row>
    <row r="118" spans="1:19" ht="48.75" customHeight="1" x14ac:dyDescent="0.25">
      <c r="A118" s="282" t="s">
        <v>187</v>
      </c>
      <c r="B118" s="283"/>
      <c r="C118" s="283"/>
      <c r="D118" s="283"/>
      <c r="E118" s="284"/>
      <c r="F118" s="148">
        <f>I27</f>
        <v>0.2</v>
      </c>
      <c r="G118" s="149">
        <f>I120*F118</f>
        <v>1054.9517735086408</v>
      </c>
      <c r="H118" s="150" t="s">
        <v>115</v>
      </c>
      <c r="I118" s="151">
        <f>I88</f>
        <v>134.04840000000002</v>
      </c>
      <c r="K118" s="123"/>
      <c r="L118" s="123"/>
      <c r="M118" s="123"/>
      <c r="N118" s="123"/>
      <c r="O118" s="123"/>
      <c r="P118" s="123"/>
      <c r="Q118" s="123"/>
      <c r="R118" s="123"/>
      <c r="S118" s="123"/>
    </row>
    <row r="119" spans="1:19" s="155" customFormat="1" ht="16.5" customHeight="1" x14ac:dyDescent="0.25">
      <c r="A119" s="277" t="s">
        <v>116</v>
      </c>
      <c r="B119" s="277"/>
      <c r="C119" s="152" t="s">
        <v>117</v>
      </c>
      <c r="D119" s="152" t="s">
        <v>118</v>
      </c>
      <c r="E119" s="152" t="s">
        <v>119</v>
      </c>
      <c r="F119" s="152" t="s">
        <v>120</v>
      </c>
      <c r="G119" s="152" t="s">
        <v>121</v>
      </c>
      <c r="H119" s="150" t="s">
        <v>122</v>
      </c>
      <c r="I119" s="153" t="s">
        <v>123</v>
      </c>
      <c r="J119" s="154"/>
      <c r="K119" s="123"/>
      <c r="L119" s="123"/>
      <c r="M119" s="123"/>
      <c r="N119" s="123"/>
      <c r="O119" s="123"/>
      <c r="P119" s="123"/>
      <c r="Q119" s="123"/>
      <c r="R119" s="123"/>
      <c r="S119" s="123"/>
    </row>
    <row r="120" spans="1:19" ht="16.5" customHeight="1" x14ac:dyDescent="0.25">
      <c r="A120" s="278">
        <f>I46</f>
        <v>2766.6038399999998</v>
      </c>
      <c r="B120" s="278"/>
      <c r="C120" s="116">
        <f>I57</f>
        <v>1018.1102131199999</v>
      </c>
      <c r="D120" s="116">
        <f>I70</f>
        <v>568.55922195071992</v>
      </c>
      <c r="E120" s="116">
        <f>I77</f>
        <v>96.263980612799983</v>
      </c>
      <c r="F120" s="116">
        <f>I81</f>
        <v>209.22979367786502</v>
      </c>
      <c r="G120" s="116">
        <f>I91</f>
        <v>750.0402181818182</v>
      </c>
      <c r="H120" s="116">
        <f>A120+C120+D120+E120+F120+G120</f>
        <v>5408.8072675432031</v>
      </c>
      <c r="I120" s="116">
        <f>H120-I118</f>
        <v>5274.7588675432035</v>
      </c>
      <c r="J120" s="34"/>
      <c r="K120" s="123"/>
      <c r="L120" s="123"/>
      <c r="M120" s="123"/>
      <c r="N120" s="123"/>
      <c r="O120" s="123"/>
      <c r="P120" s="123"/>
      <c r="Q120" s="123"/>
      <c r="R120" s="123"/>
      <c r="S120" s="123"/>
    </row>
    <row r="121" spans="1:19" ht="5.0999999999999996" customHeight="1" x14ac:dyDescent="0.25">
      <c r="A121" s="124"/>
      <c r="B121" s="285"/>
      <c r="C121" s="285"/>
      <c r="D121" s="285"/>
      <c r="E121" s="285"/>
      <c r="F121" s="285"/>
      <c r="G121" s="285"/>
      <c r="H121" s="285"/>
      <c r="I121" s="285"/>
    </row>
    <row r="122" spans="1:19" ht="33.75" x14ac:dyDescent="0.25">
      <c r="A122" s="113" t="s">
        <v>47</v>
      </c>
      <c r="B122" s="279" t="s">
        <v>124</v>
      </c>
      <c r="C122" s="280"/>
      <c r="D122" s="280"/>
      <c r="E122" s="280"/>
      <c r="F122" s="280"/>
      <c r="G122" s="281"/>
      <c r="H122" s="113" t="s">
        <v>36</v>
      </c>
      <c r="I122" s="113" t="s">
        <v>37</v>
      </c>
    </row>
    <row r="123" spans="1:19" ht="15" customHeight="1" x14ac:dyDescent="0.25">
      <c r="A123" s="103">
        <v>1</v>
      </c>
      <c r="B123" s="251" t="s">
        <v>125</v>
      </c>
      <c r="C123" s="252"/>
      <c r="D123" s="252"/>
      <c r="E123" s="252"/>
      <c r="F123" s="252"/>
      <c r="G123" s="253"/>
      <c r="H123" s="114">
        <f>I123/$I$133</f>
        <v>1.649364495793938E-3</v>
      </c>
      <c r="I123" s="178">
        <v>8.6999999999999993</v>
      </c>
    </row>
    <row r="124" spans="1:19" ht="15" customHeight="1" x14ac:dyDescent="0.25">
      <c r="A124" s="103">
        <v>2</v>
      </c>
      <c r="B124" s="251" t="s">
        <v>126</v>
      </c>
      <c r="C124" s="252"/>
      <c r="D124" s="252"/>
      <c r="E124" s="252"/>
      <c r="F124" s="252"/>
      <c r="G124" s="253"/>
      <c r="H124" s="114">
        <f>I124/$I$133</f>
        <v>4.7395531488331557E-4</v>
      </c>
      <c r="I124" s="178">
        <v>2.5</v>
      </c>
    </row>
    <row r="125" spans="1:19" ht="15" customHeight="1" x14ac:dyDescent="0.25">
      <c r="A125" s="273" t="s">
        <v>127</v>
      </c>
      <c r="B125" s="274"/>
      <c r="C125" s="274"/>
      <c r="D125" s="274"/>
      <c r="E125" s="274"/>
      <c r="F125" s="274"/>
      <c r="G125" s="275"/>
      <c r="H125" s="119">
        <f>H123+H124</f>
        <v>2.1233198106772534E-3</v>
      </c>
      <c r="I125" s="26">
        <f>IF(SUM(I123:I124)+SUM(I128)&lt;G131,SUM(I123:I124),"Excede Limite")</f>
        <v>11.2</v>
      </c>
    </row>
    <row r="126" spans="1:19" ht="5.0999999999999996" customHeight="1" x14ac:dyDescent="0.25"/>
    <row r="127" spans="1:19" ht="33.75" x14ac:dyDescent="0.25">
      <c r="A127" s="113" t="s">
        <v>60</v>
      </c>
      <c r="B127" s="279" t="s">
        <v>128</v>
      </c>
      <c r="C127" s="280"/>
      <c r="D127" s="280"/>
      <c r="E127" s="280"/>
      <c r="F127" s="280"/>
      <c r="G127" s="281"/>
      <c r="H127" s="113" t="s">
        <v>36</v>
      </c>
      <c r="I127" s="113" t="s">
        <v>37</v>
      </c>
    </row>
    <row r="128" spans="1:19" ht="15" customHeight="1" x14ac:dyDescent="0.25">
      <c r="A128" s="103">
        <v>1</v>
      </c>
      <c r="B128" s="251" t="s">
        <v>128</v>
      </c>
      <c r="C128" s="252"/>
      <c r="D128" s="252"/>
      <c r="E128" s="252"/>
      <c r="F128" s="252"/>
      <c r="G128" s="253"/>
      <c r="H128" s="114">
        <f>I128/I133</f>
        <v>7.5000016102017536E-2</v>
      </c>
      <c r="I128" s="178">
        <v>395.60700000000003</v>
      </c>
    </row>
    <row r="129" spans="1:15" ht="15" customHeight="1" x14ac:dyDescent="0.25">
      <c r="A129" s="273" t="s">
        <v>129</v>
      </c>
      <c r="B129" s="274"/>
      <c r="C129" s="274"/>
      <c r="D129" s="274"/>
      <c r="E129" s="274"/>
      <c r="F129" s="274"/>
      <c r="G129" s="275"/>
      <c r="H129" s="119">
        <f>H128</f>
        <v>7.5000016102017536E-2</v>
      </c>
      <c r="I129" s="26">
        <f>IF(SUM(I123:I124)+SUM(I128)&lt;G131,SUM(I128),"Excede Limite")</f>
        <v>395.60700000000003</v>
      </c>
      <c r="J129" s="117"/>
      <c r="K129" s="117"/>
      <c r="L129" s="93"/>
    </row>
    <row r="130" spans="1:15" ht="5.0999999999999996" customHeight="1" x14ac:dyDescent="0.25">
      <c r="A130" s="122"/>
      <c r="B130" s="122"/>
      <c r="C130" s="122"/>
      <c r="D130" s="122"/>
      <c r="E130" s="122"/>
      <c r="F130" s="122"/>
      <c r="G130" s="122"/>
      <c r="H130" s="129"/>
      <c r="I130" s="130"/>
    </row>
    <row r="131" spans="1:15" ht="39" customHeight="1" x14ac:dyDescent="0.25">
      <c r="A131" s="276" t="s">
        <v>188</v>
      </c>
      <c r="B131" s="276"/>
      <c r="C131" s="276"/>
      <c r="D131" s="276"/>
      <c r="E131" s="276"/>
      <c r="F131" s="148">
        <v>0.18</v>
      </c>
      <c r="G131" s="149">
        <f>I133*F131</f>
        <v>949.45659615777663</v>
      </c>
      <c r="H131" s="150" t="s">
        <v>115</v>
      </c>
      <c r="I131" s="151">
        <f>I88</f>
        <v>134.04840000000002</v>
      </c>
      <c r="L131" s="93"/>
    </row>
    <row r="132" spans="1:15" s="155" customFormat="1" ht="16.5" customHeight="1" x14ac:dyDescent="0.25">
      <c r="A132" s="277" t="s">
        <v>116</v>
      </c>
      <c r="B132" s="277"/>
      <c r="C132" s="152" t="s">
        <v>117</v>
      </c>
      <c r="D132" s="152" t="s">
        <v>118</v>
      </c>
      <c r="E132" s="152" t="s">
        <v>119</v>
      </c>
      <c r="F132" s="152" t="s">
        <v>120</v>
      </c>
      <c r="G132" s="152" t="s">
        <v>121</v>
      </c>
      <c r="H132" s="150" t="s">
        <v>122</v>
      </c>
      <c r="I132" s="153" t="s">
        <v>123</v>
      </c>
      <c r="J132" s="154"/>
      <c r="L132" s="154"/>
    </row>
    <row r="133" spans="1:15" ht="16.5" customHeight="1" x14ac:dyDescent="0.25">
      <c r="A133" s="278">
        <f>I46</f>
        <v>2766.6038399999998</v>
      </c>
      <c r="B133" s="278"/>
      <c r="C133" s="116">
        <f>I57</f>
        <v>1018.1102131199999</v>
      </c>
      <c r="D133" s="116">
        <f>I70</f>
        <v>568.55922195071992</v>
      </c>
      <c r="E133" s="116">
        <f>I77</f>
        <v>96.263980612799983</v>
      </c>
      <c r="F133" s="116">
        <f>I81</f>
        <v>209.22979367786502</v>
      </c>
      <c r="G133" s="116">
        <f>I91</f>
        <v>750.0402181818182</v>
      </c>
      <c r="H133" s="116">
        <f>A133+C133+D133+E133+F133+G133</f>
        <v>5408.8072675432031</v>
      </c>
      <c r="I133" s="116">
        <f>H133-I131</f>
        <v>5274.7588675432035</v>
      </c>
      <c r="J133" s="117"/>
      <c r="L133" s="93"/>
    </row>
    <row r="134" spans="1:15" ht="5.0999999999999996" customHeight="1" x14ac:dyDescent="0.25"/>
    <row r="135" spans="1:15" ht="12" x14ac:dyDescent="0.25">
      <c r="A135" s="258" t="s">
        <v>130</v>
      </c>
      <c r="B135" s="258"/>
      <c r="C135" s="258"/>
      <c r="D135" s="258"/>
      <c r="E135" s="258"/>
      <c r="F135" s="258"/>
      <c r="G135" s="258"/>
      <c r="H135" s="141">
        <f>H115+H125+H129</f>
        <v>8.5468741097160211E-2</v>
      </c>
      <c r="I135" s="142">
        <f>I115+I125+I129</f>
        <v>450.827</v>
      </c>
    </row>
    <row r="136" spans="1:15" ht="5.0999999999999996" customHeight="1" x14ac:dyDescent="0.25"/>
    <row r="137" spans="1:15" x14ac:dyDescent="0.25">
      <c r="A137" s="250" t="s">
        <v>131</v>
      </c>
      <c r="B137" s="250"/>
      <c r="C137" s="250"/>
      <c r="D137" s="250"/>
      <c r="E137" s="250"/>
      <c r="F137" s="250"/>
      <c r="G137" s="250"/>
      <c r="H137" s="250"/>
      <c r="I137" s="250"/>
    </row>
    <row r="138" spans="1:15" ht="33.75" x14ac:dyDescent="0.25">
      <c r="A138" s="113" t="s">
        <v>34</v>
      </c>
      <c r="B138" s="279" t="s">
        <v>230</v>
      </c>
      <c r="C138" s="280"/>
      <c r="D138" s="280"/>
      <c r="E138" s="280"/>
      <c r="F138" s="280"/>
      <c r="G138" s="281"/>
      <c r="H138" s="113" t="s">
        <v>36</v>
      </c>
      <c r="I138" s="113" t="s">
        <v>37</v>
      </c>
      <c r="K138" s="123"/>
      <c r="L138" s="123"/>
      <c r="M138" s="123"/>
      <c r="N138" s="123"/>
      <c r="O138" s="123"/>
    </row>
    <row r="139" spans="1:15" ht="15" customHeight="1" x14ac:dyDescent="0.25">
      <c r="A139" s="103">
        <v>1</v>
      </c>
      <c r="B139" s="251" t="s">
        <v>133</v>
      </c>
      <c r="C139" s="252"/>
      <c r="D139" s="252"/>
      <c r="E139" s="252"/>
      <c r="F139" s="252"/>
      <c r="G139" s="253"/>
      <c r="H139" s="114">
        <f>I139/$I$105</f>
        <v>7.4634642312473506E-3</v>
      </c>
      <c r="I139" s="115">
        <f>($D$149/$E$151)*H149</f>
        <v>40.368439575019408</v>
      </c>
    </row>
    <row r="140" spans="1:15" ht="15" customHeight="1" x14ac:dyDescent="0.25">
      <c r="A140" s="103">
        <v>2</v>
      </c>
      <c r="B140" s="251" t="s">
        <v>134</v>
      </c>
      <c r="C140" s="252"/>
      <c r="D140" s="252"/>
      <c r="E140" s="252"/>
      <c r="F140" s="252"/>
      <c r="G140" s="253"/>
      <c r="H140" s="114">
        <f t="shared" ref="H140:H143" si="6">I140/$I$105</f>
        <v>3.444675799037239E-2</v>
      </c>
      <c r="I140" s="115">
        <f>($D$149/$E$151)*H150</f>
        <v>186.31587496162805</v>
      </c>
    </row>
    <row r="141" spans="1:15" ht="15" customHeight="1" x14ac:dyDescent="0.25">
      <c r="A141" s="103">
        <v>3</v>
      </c>
      <c r="B141" s="251" t="s">
        <v>14</v>
      </c>
      <c r="C141" s="252"/>
      <c r="D141" s="252"/>
      <c r="E141" s="252"/>
      <c r="F141" s="252"/>
      <c r="G141" s="253"/>
      <c r="H141" s="114">
        <f t="shared" si="6"/>
        <v>2.2964505326914929E-2</v>
      </c>
      <c r="I141" s="115">
        <f>($D$149/$E$151)*H151</f>
        <v>124.21058330775205</v>
      </c>
    </row>
    <row r="142" spans="1:15" ht="15" customHeight="1" x14ac:dyDescent="0.25">
      <c r="A142" s="103">
        <v>4</v>
      </c>
      <c r="B142" s="251" t="s">
        <v>231</v>
      </c>
      <c r="C142" s="252"/>
      <c r="D142" s="252"/>
      <c r="E142" s="252"/>
      <c r="F142" s="252"/>
      <c r="G142" s="253"/>
      <c r="H142" s="114">
        <f t="shared" si="6"/>
        <v>0</v>
      </c>
      <c r="I142" s="115">
        <f>($D$149/$E$151)*H152</f>
        <v>0</v>
      </c>
    </row>
    <row r="143" spans="1:15" ht="15" customHeight="1" x14ac:dyDescent="0.25">
      <c r="A143" s="103">
        <v>5</v>
      </c>
      <c r="B143" s="251" t="s">
        <v>112</v>
      </c>
      <c r="C143" s="252"/>
      <c r="D143" s="252"/>
      <c r="E143" s="252"/>
      <c r="F143" s="252"/>
      <c r="G143" s="253"/>
      <c r="H143" s="114">
        <f t="shared" si="6"/>
        <v>0</v>
      </c>
      <c r="I143" s="115">
        <v>0</v>
      </c>
    </row>
    <row r="144" spans="1:15" ht="15" customHeight="1" x14ac:dyDescent="0.25">
      <c r="A144" s="273" t="s">
        <v>137</v>
      </c>
      <c r="B144" s="274"/>
      <c r="C144" s="274"/>
      <c r="D144" s="274"/>
      <c r="E144" s="274"/>
      <c r="F144" s="274"/>
      <c r="G144" s="275"/>
      <c r="H144" s="119">
        <f>H139+H140+H141+H142+H143</f>
        <v>6.4874727548534669E-2</v>
      </c>
      <c r="I144" s="120">
        <f>SUM(I139:I143)</f>
        <v>350.89489784439951</v>
      </c>
    </row>
    <row r="145" spans="1:19" ht="11.25" customHeight="1" x14ac:dyDescent="0.25">
      <c r="A145" s="124" t="s">
        <v>138</v>
      </c>
      <c r="B145" s="271" t="s">
        <v>139</v>
      </c>
      <c r="C145" s="271"/>
      <c r="D145" s="271"/>
      <c r="E145" s="271"/>
      <c r="F145" s="271"/>
      <c r="G145" s="271"/>
      <c r="H145" s="271"/>
      <c r="I145" s="271"/>
      <c r="K145" s="123"/>
      <c r="L145" s="123"/>
      <c r="M145" s="123"/>
      <c r="N145" s="123"/>
      <c r="O145" s="123"/>
      <c r="P145" s="123"/>
      <c r="Q145" s="123"/>
      <c r="R145" s="123"/>
      <c r="S145" s="123"/>
    </row>
    <row r="146" spans="1:19" ht="20.25" customHeight="1" x14ac:dyDescent="0.25">
      <c r="A146" s="124" t="s">
        <v>140</v>
      </c>
      <c r="B146" s="272" t="s">
        <v>141</v>
      </c>
      <c r="C146" s="272"/>
      <c r="D146" s="272"/>
      <c r="E146" s="272"/>
      <c r="F146" s="272"/>
      <c r="G146" s="272"/>
      <c r="H146" s="272"/>
      <c r="I146" s="272"/>
      <c r="K146" s="123"/>
      <c r="L146" s="123"/>
      <c r="M146" s="123"/>
      <c r="N146" s="123"/>
      <c r="O146" s="123"/>
      <c r="P146" s="123"/>
      <c r="Q146" s="123"/>
      <c r="R146" s="123"/>
      <c r="S146" s="123"/>
    </row>
    <row r="147" spans="1:19" ht="13.5" customHeight="1" x14ac:dyDescent="0.25">
      <c r="A147" s="191" t="s">
        <v>142</v>
      </c>
      <c r="B147" s="191"/>
      <c r="C147" s="191"/>
      <c r="D147" s="191"/>
      <c r="E147" s="191"/>
      <c r="F147" s="191"/>
      <c r="G147" s="191"/>
      <c r="H147" s="191"/>
      <c r="I147" s="191"/>
    </row>
    <row r="148" spans="1:19" ht="24.95" customHeight="1" x14ac:dyDescent="0.25">
      <c r="A148" s="200" t="s">
        <v>143</v>
      </c>
      <c r="B148" s="200"/>
      <c r="C148" s="92" t="s">
        <v>144</v>
      </c>
      <c r="D148" s="201" t="s">
        <v>145</v>
      </c>
      <c r="E148" s="202"/>
      <c r="F148" s="92" t="s">
        <v>146</v>
      </c>
      <c r="G148" s="92" t="s">
        <v>147</v>
      </c>
      <c r="H148" s="203" t="s">
        <v>250</v>
      </c>
      <c r="I148" s="203"/>
    </row>
    <row r="149" spans="1:19" ht="13.5" customHeight="1" x14ac:dyDescent="0.25">
      <c r="A149" s="265">
        <f>I105</f>
        <v>5408.8072675432022</v>
      </c>
      <c r="B149" s="266"/>
      <c r="C149" s="115">
        <f>I135</f>
        <v>450.827</v>
      </c>
      <c r="D149" s="267">
        <f>A149+C149</f>
        <v>5859.6342675432024</v>
      </c>
      <c r="E149" s="268"/>
      <c r="F149" s="103" t="s">
        <v>133</v>
      </c>
      <c r="G149" s="137">
        <v>1.6500000000000001E-2</v>
      </c>
      <c r="H149" s="261">
        <v>6.4999999999999997E-3</v>
      </c>
      <c r="I149" s="261"/>
      <c r="J149" s="117"/>
    </row>
    <row r="150" spans="1:19" ht="13.5" customHeight="1" x14ac:dyDescent="0.25">
      <c r="A150" s="328" t="s">
        <v>148</v>
      </c>
      <c r="B150" s="328"/>
      <c r="C150" s="103">
        <v>1</v>
      </c>
      <c r="D150" s="156">
        <f>G153/1</f>
        <v>0.1125</v>
      </c>
      <c r="E150" s="157">
        <f>C150-D150</f>
        <v>0.88749999999999996</v>
      </c>
      <c r="F150" s="103" t="s">
        <v>134</v>
      </c>
      <c r="G150" s="137">
        <v>7.5999999999999998E-2</v>
      </c>
      <c r="H150" s="261">
        <v>0.03</v>
      </c>
      <c r="I150" s="261"/>
    </row>
    <row r="151" spans="1:19" ht="13.5" customHeight="1" x14ac:dyDescent="0.25">
      <c r="A151" s="329" t="s">
        <v>149</v>
      </c>
      <c r="B151" s="329"/>
      <c r="C151" s="174">
        <v>1</v>
      </c>
      <c r="D151" s="175">
        <f>H153</f>
        <v>5.6499999999999995E-2</v>
      </c>
      <c r="E151" s="176">
        <f>C151-D151</f>
        <v>0.94350000000000001</v>
      </c>
      <c r="F151" s="103" t="s">
        <v>14</v>
      </c>
      <c r="G151" s="137">
        <f>I11</f>
        <v>0.02</v>
      </c>
      <c r="H151" s="261">
        <f>I11</f>
        <v>0.02</v>
      </c>
      <c r="I151" s="261"/>
    </row>
    <row r="152" spans="1:19" ht="13.5" customHeight="1" x14ac:dyDescent="0.25">
      <c r="A152" s="260" t="s">
        <v>232</v>
      </c>
      <c r="B152" s="260"/>
      <c r="C152" s="103">
        <v>1</v>
      </c>
      <c r="D152" s="158">
        <v>0.09</v>
      </c>
      <c r="E152" s="159">
        <f>C152-D152</f>
        <v>0.91</v>
      </c>
      <c r="F152" s="103" t="s">
        <v>233</v>
      </c>
      <c r="G152" s="137">
        <v>0</v>
      </c>
      <c r="H152" s="261">
        <v>0</v>
      </c>
      <c r="I152" s="261"/>
    </row>
    <row r="153" spans="1:19" ht="18" customHeight="1" x14ac:dyDescent="0.25">
      <c r="A153" s="160" t="s">
        <v>152</v>
      </c>
      <c r="B153" s="262" t="s">
        <v>153</v>
      </c>
      <c r="C153" s="262"/>
      <c r="D153" s="262"/>
      <c r="E153" s="262"/>
      <c r="F153" s="92" t="s">
        <v>155</v>
      </c>
      <c r="G153" s="161">
        <f>SUM(G149:G152)</f>
        <v>0.1125</v>
      </c>
      <c r="H153" s="263">
        <f>SUM(H149:I152)</f>
        <v>5.6499999999999995E-2</v>
      </c>
      <c r="I153" s="263"/>
    </row>
    <row r="154" spans="1:19" ht="24.95" customHeight="1" x14ac:dyDescent="0.25">
      <c r="A154" s="231" t="s">
        <v>251</v>
      </c>
      <c r="B154" s="232"/>
      <c r="C154" s="232"/>
      <c r="D154" s="232"/>
      <c r="E154" s="232"/>
      <c r="F154" s="232"/>
      <c r="G154" s="232"/>
      <c r="H154" s="232"/>
      <c r="I154" s="232"/>
    </row>
    <row r="155" spans="1:19" ht="5.0999999999999996" customHeight="1" x14ac:dyDescent="0.25">
      <c r="A155" s="162"/>
      <c r="B155" s="264"/>
      <c r="C155" s="264"/>
      <c r="D155" s="264"/>
      <c r="E155" s="264"/>
      <c r="F155" s="264"/>
      <c r="G155" s="264"/>
      <c r="H155" s="264"/>
      <c r="I155" s="264"/>
    </row>
    <row r="156" spans="1:19" ht="12" x14ac:dyDescent="0.25">
      <c r="A156" s="258" t="s">
        <v>158</v>
      </c>
      <c r="B156" s="258"/>
      <c r="C156" s="258"/>
      <c r="D156" s="258"/>
      <c r="E156" s="258"/>
      <c r="F156" s="258"/>
      <c r="G156" s="258"/>
      <c r="H156" s="141">
        <f>H144</f>
        <v>6.4874727548534669E-2</v>
      </c>
      <c r="I156" s="142">
        <f>I144</f>
        <v>350.89489784439951</v>
      </c>
    </row>
    <row r="157" spans="1:19" ht="5.0999999999999996" customHeight="1" x14ac:dyDescent="0.25"/>
    <row r="158" spans="1:19" ht="11.25" customHeight="1" x14ac:dyDescent="0.25">
      <c r="A158" s="191" t="s">
        <v>159</v>
      </c>
      <c r="B158" s="191"/>
      <c r="C158" s="191"/>
      <c r="D158" s="191"/>
      <c r="E158" s="191"/>
      <c r="F158" s="191"/>
      <c r="G158" s="191"/>
      <c r="H158" s="191"/>
      <c r="I158" s="191"/>
    </row>
    <row r="159" spans="1:19" x14ac:dyDescent="0.25">
      <c r="A159" s="250" t="s">
        <v>33</v>
      </c>
      <c r="B159" s="250"/>
      <c r="C159" s="250"/>
      <c r="D159" s="250"/>
      <c r="E159" s="250"/>
      <c r="F159" s="250"/>
      <c r="G159" s="250"/>
      <c r="H159" s="250"/>
      <c r="I159" s="250"/>
    </row>
    <row r="160" spans="1:19" ht="15" customHeight="1" x14ac:dyDescent="0.25">
      <c r="A160" s="103">
        <v>1</v>
      </c>
      <c r="B160" s="251" t="s">
        <v>160</v>
      </c>
      <c r="C160" s="252"/>
      <c r="D160" s="252"/>
      <c r="E160" s="252"/>
      <c r="F160" s="252"/>
      <c r="G160" s="253"/>
      <c r="H160" s="114">
        <f>I160/$G$177</f>
        <v>0.44546990543394938</v>
      </c>
      <c r="I160" s="163">
        <f>I46</f>
        <v>2766.6038399999998</v>
      </c>
    </row>
    <row r="161" spans="1:11" ht="15" customHeight="1" x14ac:dyDescent="0.25">
      <c r="A161" s="103">
        <v>2</v>
      </c>
      <c r="B161" s="251" t="s">
        <v>161</v>
      </c>
      <c r="C161" s="252"/>
      <c r="D161" s="252"/>
      <c r="E161" s="252"/>
      <c r="F161" s="252"/>
      <c r="G161" s="253"/>
      <c r="H161" s="114">
        <f t="shared" ref="H161:H162" si="7">I161/$G$177</f>
        <v>0.30467020747712631</v>
      </c>
      <c r="I161" s="163">
        <f>I57+I70+I77+I81</f>
        <v>1892.1632093613848</v>
      </c>
    </row>
    <row r="162" spans="1:11" ht="15" customHeight="1" x14ac:dyDescent="0.25">
      <c r="A162" s="103">
        <v>3</v>
      </c>
      <c r="B162" s="259" t="s">
        <v>162</v>
      </c>
      <c r="C162" s="259"/>
      <c r="D162" s="259"/>
      <c r="E162" s="259"/>
      <c r="F162" s="259"/>
      <c r="G162" s="259"/>
      <c r="H162" s="114">
        <f t="shared" si="7"/>
        <v>0.12076913226040825</v>
      </c>
      <c r="I162" s="163">
        <f>I91</f>
        <v>750.0402181818182</v>
      </c>
    </row>
    <row r="163" spans="1:11" s="122" customFormat="1" ht="15" customHeight="1" x14ac:dyDescent="0.25">
      <c r="A163" s="254" t="s">
        <v>163</v>
      </c>
      <c r="B163" s="255"/>
      <c r="C163" s="255"/>
      <c r="D163" s="255"/>
      <c r="E163" s="255"/>
      <c r="F163" s="255"/>
      <c r="G163" s="256"/>
      <c r="H163" s="141">
        <f>H160+H161+H162</f>
        <v>0.87090924517148394</v>
      </c>
      <c r="I163" s="142">
        <f>SUM(I160:I162)</f>
        <v>5408.8072675432022</v>
      </c>
      <c r="J163" s="129"/>
    </row>
    <row r="164" spans="1:11" ht="5.0999999999999996" customHeight="1" x14ac:dyDescent="0.25"/>
    <row r="165" spans="1:11" x14ac:dyDescent="0.25">
      <c r="A165" s="250" t="s">
        <v>107</v>
      </c>
      <c r="B165" s="250"/>
      <c r="C165" s="250"/>
      <c r="D165" s="250"/>
      <c r="E165" s="250"/>
      <c r="F165" s="250"/>
      <c r="G165" s="250"/>
      <c r="H165" s="250"/>
      <c r="I165" s="250"/>
    </row>
    <row r="166" spans="1:11" ht="15" customHeight="1" x14ac:dyDescent="0.25">
      <c r="A166" s="103">
        <v>1</v>
      </c>
      <c r="B166" s="251" t="s">
        <v>164</v>
      </c>
      <c r="C166" s="252"/>
      <c r="D166" s="252"/>
      <c r="E166" s="252"/>
      <c r="F166" s="252"/>
      <c r="G166" s="253"/>
      <c r="H166" s="114">
        <f>I166/$G$177</f>
        <v>7.0879628494994263E-3</v>
      </c>
      <c r="I166" s="115">
        <f>I115</f>
        <v>44.02</v>
      </c>
    </row>
    <row r="167" spans="1:11" ht="15" customHeight="1" x14ac:dyDescent="0.25">
      <c r="A167" s="103">
        <v>2</v>
      </c>
      <c r="B167" s="251" t="s">
        <v>165</v>
      </c>
      <c r="C167" s="252"/>
      <c r="D167" s="252"/>
      <c r="E167" s="252"/>
      <c r="F167" s="252"/>
      <c r="G167" s="253"/>
      <c r="H167" s="114">
        <f t="shared" ref="H167:H168" si="8">I167/$G$177</f>
        <v>1.8033890030530115E-3</v>
      </c>
      <c r="I167" s="115">
        <f>I125</f>
        <v>11.2</v>
      </c>
    </row>
    <row r="168" spans="1:11" ht="15" customHeight="1" x14ac:dyDescent="0.25">
      <c r="A168" s="103">
        <v>3</v>
      </c>
      <c r="B168" s="251" t="s">
        <v>166</v>
      </c>
      <c r="C168" s="252"/>
      <c r="D168" s="252"/>
      <c r="E168" s="252"/>
      <c r="F168" s="252"/>
      <c r="G168" s="253"/>
      <c r="H168" s="114">
        <f t="shared" si="8"/>
        <v>6.3699402975963645E-2</v>
      </c>
      <c r="I168" s="115">
        <f>I129</f>
        <v>395.60700000000003</v>
      </c>
    </row>
    <row r="169" spans="1:11" ht="15" customHeight="1" x14ac:dyDescent="0.25">
      <c r="A169" s="254" t="s">
        <v>167</v>
      </c>
      <c r="B169" s="255"/>
      <c r="C169" s="255"/>
      <c r="D169" s="255"/>
      <c r="E169" s="255"/>
      <c r="F169" s="255"/>
      <c r="G169" s="256"/>
      <c r="H169" s="141">
        <f>H166+H167+H168</f>
        <v>7.2590754828516083E-2</v>
      </c>
      <c r="I169" s="142">
        <f>I166+I167+I168</f>
        <v>450.827</v>
      </c>
    </row>
    <row r="170" spans="1:11" ht="5.0999999999999996" customHeight="1" x14ac:dyDescent="0.25"/>
    <row r="171" spans="1:11" x14ac:dyDescent="0.25">
      <c r="A171" s="250" t="s">
        <v>131</v>
      </c>
      <c r="B171" s="250"/>
      <c r="C171" s="250"/>
      <c r="D171" s="250"/>
      <c r="E171" s="250"/>
      <c r="F171" s="250"/>
      <c r="G171" s="250"/>
      <c r="H171" s="250"/>
      <c r="I171" s="250"/>
    </row>
    <row r="172" spans="1:11" ht="15" customHeight="1" x14ac:dyDescent="0.25">
      <c r="A172" s="103">
        <v>1</v>
      </c>
      <c r="B172" s="251" t="s">
        <v>168</v>
      </c>
      <c r="C172" s="252"/>
      <c r="D172" s="252"/>
      <c r="E172" s="252"/>
      <c r="F172" s="252"/>
      <c r="G172" s="253"/>
      <c r="H172" s="114">
        <f>I172/$G$177</f>
        <v>5.6500000000000002E-2</v>
      </c>
      <c r="I172" s="115">
        <f>I144</f>
        <v>350.89489784439951</v>
      </c>
    </row>
    <row r="173" spans="1:11" ht="15" customHeight="1" x14ac:dyDescent="0.25">
      <c r="A173" s="254" t="s">
        <v>169</v>
      </c>
      <c r="B173" s="255"/>
      <c r="C173" s="255"/>
      <c r="D173" s="255"/>
      <c r="E173" s="255"/>
      <c r="F173" s="255"/>
      <c r="G173" s="256"/>
      <c r="H173" s="141">
        <f>H172</f>
        <v>5.6500000000000002E-2</v>
      </c>
      <c r="I173" s="142">
        <f>I144</f>
        <v>350.89489784439951</v>
      </c>
      <c r="K173" s="164"/>
    </row>
    <row r="174" spans="1:11" ht="5.0999999999999996" customHeight="1" x14ac:dyDescent="0.25"/>
    <row r="175" spans="1:11" ht="11.25" customHeight="1" x14ac:dyDescent="0.25">
      <c r="A175" s="191" t="s">
        <v>159</v>
      </c>
      <c r="B175" s="191"/>
      <c r="C175" s="191"/>
      <c r="D175" s="191"/>
      <c r="E175" s="191"/>
      <c r="F175" s="191"/>
      <c r="G175" s="191"/>
      <c r="H175" s="191"/>
      <c r="I175" s="191"/>
    </row>
    <row r="176" spans="1:11" ht="45" x14ac:dyDescent="0.25">
      <c r="A176" s="257" t="s">
        <v>170</v>
      </c>
      <c r="B176" s="257"/>
      <c r="C176" s="257"/>
      <c r="D176" s="257"/>
      <c r="E176" s="257"/>
      <c r="F176" s="257"/>
      <c r="G176" s="165" t="s">
        <v>171</v>
      </c>
      <c r="H176" s="165" t="s">
        <v>172</v>
      </c>
      <c r="I176" s="165" t="s">
        <v>173</v>
      </c>
    </row>
    <row r="177" spans="1:10" ht="11.25" customHeight="1" x14ac:dyDescent="0.25">
      <c r="A177" s="244" t="str">
        <f>D5</f>
        <v>Auxiliar de Limpeza (5143)</v>
      </c>
      <c r="B177" s="245"/>
      <c r="C177" s="245"/>
      <c r="D177" s="245"/>
      <c r="E177" s="245"/>
      <c r="F177" s="246"/>
      <c r="G177" s="116">
        <f>I163+I169+I173</f>
        <v>6210.529165387602</v>
      </c>
      <c r="H177" s="179">
        <f>IF(D6="12x36",2,1)</f>
        <v>2</v>
      </c>
      <c r="I177" s="116">
        <f>G177*H177</f>
        <v>12421.058330775204</v>
      </c>
    </row>
    <row r="178" spans="1:10" x14ac:dyDescent="0.25">
      <c r="A178" s="244"/>
      <c r="B178" s="245"/>
      <c r="C178" s="245"/>
      <c r="D178" s="245"/>
      <c r="E178" s="245"/>
      <c r="F178" s="246"/>
      <c r="G178" s="179"/>
      <c r="H178" s="179"/>
      <c r="I178" s="116"/>
    </row>
    <row r="179" spans="1:10" s="122" customFormat="1" ht="12" x14ac:dyDescent="0.25">
      <c r="A179" s="247" t="s">
        <v>174</v>
      </c>
      <c r="B179" s="248"/>
      <c r="C179" s="248"/>
      <c r="D179" s="248"/>
      <c r="E179" s="248"/>
      <c r="F179" s="248"/>
      <c r="G179" s="248"/>
      <c r="H179" s="249"/>
      <c r="I179" s="166">
        <f>I177</f>
        <v>12421.058330775204</v>
      </c>
      <c r="J179" s="129"/>
    </row>
  </sheetData>
  <mergeCells count="178">
    <mergeCell ref="A178:F178"/>
    <mergeCell ref="A179:H179"/>
    <mergeCell ref="A171:I171"/>
    <mergeCell ref="B172:G172"/>
    <mergeCell ref="A173:G173"/>
    <mergeCell ref="A175:I175"/>
    <mergeCell ref="A176:F176"/>
    <mergeCell ref="A177:F177"/>
    <mergeCell ref="A163:G163"/>
    <mergeCell ref="A165:I165"/>
    <mergeCell ref="B166:G166"/>
    <mergeCell ref="B167:G167"/>
    <mergeCell ref="B168:G168"/>
    <mergeCell ref="A169:G169"/>
    <mergeCell ref="A156:G156"/>
    <mergeCell ref="A158:I158"/>
    <mergeCell ref="A159:I159"/>
    <mergeCell ref="B160:G160"/>
    <mergeCell ref="B161:G161"/>
    <mergeCell ref="B162:G162"/>
    <mergeCell ref="A152:B152"/>
    <mergeCell ref="H152:I152"/>
    <mergeCell ref="B153:E153"/>
    <mergeCell ref="H153:I153"/>
    <mergeCell ref="A154:I154"/>
    <mergeCell ref="B155:I155"/>
    <mergeCell ref="A149:B149"/>
    <mergeCell ref="D149:E149"/>
    <mergeCell ref="H149:I149"/>
    <mergeCell ref="A150:B150"/>
    <mergeCell ref="H150:I150"/>
    <mergeCell ref="A151:B151"/>
    <mergeCell ref="H151:I151"/>
    <mergeCell ref="A144:G144"/>
    <mergeCell ref="B145:I145"/>
    <mergeCell ref="B146:I146"/>
    <mergeCell ref="A147:I147"/>
    <mergeCell ref="A148:B148"/>
    <mergeCell ref="D148:E148"/>
    <mergeCell ref="H148:I148"/>
    <mergeCell ref="B138:G138"/>
    <mergeCell ref="B139:G139"/>
    <mergeCell ref="B140:G140"/>
    <mergeCell ref="B141:G141"/>
    <mergeCell ref="B142:G142"/>
    <mergeCell ref="B143:G143"/>
    <mergeCell ref="A129:G129"/>
    <mergeCell ref="A131:E131"/>
    <mergeCell ref="A132:B132"/>
    <mergeCell ref="A133:B133"/>
    <mergeCell ref="A135:G135"/>
    <mergeCell ref="A137:I137"/>
    <mergeCell ref="B122:G122"/>
    <mergeCell ref="B123:G123"/>
    <mergeCell ref="B124:G124"/>
    <mergeCell ref="A125:G125"/>
    <mergeCell ref="B127:G127"/>
    <mergeCell ref="B128:G128"/>
    <mergeCell ref="A115:G115"/>
    <mergeCell ref="B116:I116"/>
    <mergeCell ref="A118:E118"/>
    <mergeCell ref="A119:B119"/>
    <mergeCell ref="A120:B120"/>
    <mergeCell ref="B121:I121"/>
    <mergeCell ref="B109:G109"/>
    <mergeCell ref="B110:G110"/>
    <mergeCell ref="B111:G111"/>
    <mergeCell ref="B112:G112"/>
    <mergeCell ref="B113:G113"/>
    <mergeCell ref="B114:G114"/>
    <mergeCell ref="A101:I101"/>
    <mergeCell ref="A102:B102"/>
    <mergeCell ref="A103:B103"/>
    <mergeCell ref="A105:G105"/>
    <mergeCell ref="A107:I107"/>
    <mergeCell ref="B108:G108"/>
    <mergeCell ref="A93:I93"/>
    <mergeCell ref="A94:B94"/>
    <mergeCell ref="A95:B95"/>
    <mergeCell ref="A97:I97"/>
    <mergeCell ref="A98:B98"/>
    <mergeCell ref="A99:B99"/>
    <mergeCell ref="B87:G87"/>
    <mergeCell ref="B88:G88"/>
    <mergeCell ref="B89:G89"/>
    <mergeCell ref="B90:G90"/>
    <mergeCell ref="A91:G91"/>
    <mergeCell ref="B92:G92"/>
    <mergeCell ref="B79:G79"/>
    <mergeCell ref="B80:G80"/>
    <mergeCell ref="A81:G81"/>
    <mergeCell ref="A83:G83"/>
    <mergeCell ref="B85:G85"/>
    <mergeCell ref="B86:G86"/>
    <mergeCell ref="B72:I72"/>
    <mergeCell ref="B73:G73"/>
    <mergeCell ref="B74:G74"/>
    <mergeCell ref="B75:G75"/>
    <mergeCell ref="B76:G76"/>
    <mergeCell ref="A77:G77"/>
    <mergeCell ref="B66:G66"/>
    <mergeCell ref="B67:G67"/>
    <mergeCell ref="B68:G68"/>
    <mergeCell ref="B69:G69"/>
    <mergeCell ref="A70:G70"/>
    <mergeCell ref="B71:I71"/>
    <mergeCell ref="B60:G60"/>
    <mergeCell ref="B61:G61"/>
    <mergeCell ref="B62:G62"/>
    <mergeCell ref="B63:G63"/>
    <mergeCell ref="B64:G64"/>
    <mergeCell ref="B65:G65"/>
    <mergeCell ref="B54:G54"/>
    <mergeCell ref="B55:G55"/>
    <mergeCell ref="B56:G56"/>
    <mergeCell ref="A57:G57"/>
    <mergeCell ref="A58:I58"/>
    <mergeCell ref="A59:I59"/>
    <mergeCell ref="B48:G48"/>
    <mergeCell ref="B49:G49"/>
    <mergeCell ref="B50:G50"/>
    <mergeCell ref="B51:G51"/>
    <mergeCell ref="B52:G52"/>
    <mergeCell ref="B53:G53"/>
    <mergeCell ref="B41:G41"/>
    <mergeCell ref="B42:G42"/>
    <mergeCell ref="B43:G43"/>
    <mergeCell ref="B44:G44"/>
    <mergeCell ref="B45:G45"/>
    <mergeCell ref="A46:G46"/>
    <mergeCell ref="B35:G35"/>
    <mergeCell ref="B36:G36"/>
    <mergeCell ref="B37:G37"/>
    <mergeCell ref="B38:G38"/>
    <mergeCell ref="B39:G39"/>
    <mergeCell ref="B40:G40"/>
    <mergeCell ref="A28:F29"/>
    <mergeCell ref="G28:G29"/>
    <mergeCell ref="A30:F31"/>
    <mergeCell ref="G30:G31"/>
    <mergeCell ref="A33:I33"/>
    <mergeCell ref="B34:G34"/>
    <mergeCell ref="A22:F22"/>
    <mergeCell ref="A23:F23"/>
    <mergeCell ref="A24:F24"/>
    <mergeCell ref="A25:F25"/>
    <mergeCell ref="A26:F26"/>
    <mergeCell ref="A27:F27"/>
    <mergeCell ref="A13:F15"/>
    <mergeCell ref="G13:G15"/>
    <mergeCell ref="A16:F18"/>
    <mergeCell ref="G16:G18"/>
    <mergeCell ref="A19:F21"/>
    <mergeCell ref="G19:G21"/>
    <mergeCell ref="A9:C9"/>
    <mergeCell ref="D9:F9"/>
    <mergeCell ref="G9:H9"/>
    <mergeCell ref="A10:F10"/>
    <mergeCell ref="A11:F11"/>
    <mergeCell ref="A12:F12"/>
    <mergeCell ref="A1:I1"/>
    <mergeCell ref="A2:B2"/>
    <mergeCell ref="C2:D2"/>
    <mergeCell ref="E2:I2"/>
    <mergeCell ref="A3:B3"/>
    <mergeCell ref="C3:D3"/>
    <mergeCell ref="A7:C7"/>
    <mergeCell ref="D7:F7"/>
    <mergeCell ref="G7:H8"/>
    <mergeCell ref="I7:I8"/>
    <mergeCell ref="A8:C8"/>
    <mergeCell ref="D8:F8"/>
    <mergeCell ref="A5:C5"/>
    <mergeCell ref="D5:F5"/>
    <mergeCell ref="G5:H6"/>
    <mergeCell ref="I5:I6"/>
    <mergeCell ref="A6:C6"/>
    <mergeCell ref="D6:F6"/>
  </mergeCells>
  <printOptions horizontalCentered="1"/>
  <pageMargins left="1.299212598425197" right="0.51181102362204722" top="1.3385826771653544" bottom="0.78740157480314965" header="0.31496062992125984" footer="0.31496062992125984"/>
  <pageSetup paperSize="9" scale="73" firstPageNumber="80" fitToHeight="3" orientation="portrait" r:id="rId1"/>
  <headerFooter>
    <oddHeader>&amp;C&amp;14&amp;A</oddHeader>
    <oddFooter>&amp;R&amp;P de &amp;N</oddFooter>
  </headerFooter>
  <rowBreaks count="2" manualBreakCount="2">
    <brk id="72" max="8" man="1"/>
    <brk id="130" max="8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FBB9D-1631-46DC-B762-2A8997328FD0}">
  <sheetPr>
    <pageSetUpPr fitToPage="1"/>
  </sheetPr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2" width="13.2851562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234" t="s">
        <v>180</v>
      </c>
      <c r="B1" s="234"/>
      <c r="C1" s="234"/>
      <c r="D1" s="234"/>
      <c r="E1" s="234"/>
      <c r="F1" s="234"/>
      <c r="G1" s="234"/>
      <c r="H1" s="234"/>
      <c r="I1" s="234"/>
      <c r="K1" s="8"/>
      <c r="M1" s="43"/>
    </row>
    <row r="2" spans="1:13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3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3" ht="4.5" customHeight="1" x14ac:dyDescent="0.25"/>
    <row r="5" spans="1:13" ht="18.75" customHeight="1" x14ac:dyDescent="0.25">
      <c r="A5" s="214" t="s">
        <v>4</v>
      </c>
      <c r="B5" s="214"/>
      <c r="C5" s="214"/>
      <c r="D5" s="237" t="s">
        <v>191</v>
      </c>
      <c r="E5" s="237"/>
      <c r="F5" s="237"/>
      <c r="G5" s="238" t="str">
        <f>IF(D6="12x36","Regime de trabalho:","Quantidade de HORAS/MÊS")</f>
        <v>Quantidade de HORAS/MÊS</v>
      </c>
      <c r="H5" s="238"/>
      <c r="I5" s="239">
        <f>IF(D6="12x36",D6,5*D6)</f>
        <v>100</v>
      </c>
    </row>
    <row r="6" spans="1:13" ht="18.75" customHeight="1" x14ac:dyDescent="0.25">
      <c r="A6" s="214" t="str">
        <f>IF(D6="12x36","Regime de trabalho:","Regime de trabalho (horas semanais):")</f>
        <v>Regime de trabalho (horas semanais):</v>
      </c>
      <c r="B6" s="214"/>
      <c r="C6" s="214"/>
      <c r="D6" s="214">
        <v>20</v>
      </c>
      <c r="E6" s="214"/>
      <c r="F6" s="214"/>
      <c r="G6" s="238"/>
      <c r="H6" s="238"/>
      <c r="I6" s="239"/>
    </row>
    <row r="7" spans="1:13" ht="22.5" customHeight="1" x14ac:dyDescent="0.25">
      <c r="A7" s="214" t="s">
        <v>6</v>
      </c>
      <c r="B7" s="214"/>
      <c r="C7" s="214"/>
      <c r="D7" s="189" t="s">
        <v>194</v>
      </c>
      <c r="E7" s="189"/>
      <c r="F7" s="189"/>
      <c r="G7" s="227" t="s">
        <v>7</v>
      </c>
      <c r="H7" s="227"/>
      <c r="I7" s="233">
        <v>0.4</v>
      </c>
    </row>
    <row r="8" spans="1:13" ht="22.5" customHeight="1" x14ac:dyDescent="0.25">
      <c r="A8" s="214" t="s">
        <v>9</v>
      </c>
      <c r="B8" s="214"/>
      <c r="C8" s="214"/>
      <c r="D8" s="189" t="s">
        <v>195</v>
      </c>
      <c r="E8" s="189"/>
      <c r="F8" s="189"/>
      <c r="G8" s="227"/>
      <c r="H8" s="227"/>
      <c r="I8" s="233"/>
    </row>
    <row r="9" spans="1:13" ht="24.75" customHeight="1" x14ac:dyDescent="0.25">
      <c r="A9" s="214" t="s">
        <v>10</v>
      </c>
      <c r="B9" s="214"/>
      <c r="C9" s="214"/>
      <c r="D9" s="237" t="s">
        <v>181</v>
      </c>
      <c r="E9" s="237"/>
      <c r="F9" s="237"/>
      <c r="G9" s="227" t="s">
        <v>11</v>
      </c>
      <c r="H9" s="227"/>
      <c r="I9" s="3" t="s">
        <v>8</v>
      </c>
    </row>
    <row r="10" spans="1:13" ht="32.25" customHeight="1" x14ac:dyDescent="0.25">
      <c r="A10" s="242" t="s">
        <v>12</v>
      </c>
      <c r="B10" s="242"/>
      <c r="C10" s="242"/>
      <c r="D10" s="242"/>
      <c r="E10" s="242"/>
      <c r="F10" s="242"/>
      <c r="G10" s="4" t="s">
        <v>13</v>
      </c>
      <c r="H10" s="11">
        <v>220</v>
      </c>
      <c r="I10" s="12">
        <v>1765.86</v>
      </c>
    </row>
    <row r="11" spans="1:13" ht="11.25" customHeight="1" x14ac:dyDescent="0.25">
      <c r="A11" s="228" t="s">
        <v>14</v>
      </c>
      <c r="B11" s="228"/>
      <c r="C11" s="228"/>
      <c r="D11" s="228"/>
      <c r="E11" s="228"/>
      <c r="F11" s="228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228" t="s">
        <v>16</v>
      </c>
      <c r="B12" s="228"/>
      <c r="C12" s="228"/>
      <c r="D12" s="228"/>
      <c r="E12" s="228"/>
      <c r="F12" s="228"/>
      <c r="G12" s="229" t="s">
        <v>17</v>
      </c>
      <c r="H12" s="1" t="s">
        <v>18</v>
      </c>
      <c r="I12" s="12">
        <v>8</v>
      </c>
    </row>
    <row r="13" spans="1:13" x14ac:dyDescent="0.25">
      <c r="A13" s="228"/>
      <c r="B13" s="228"/>
      <c r="C13" s="228"/>
      <c r="D13" s="228"/>
      <c r="E13" s="228"/>
      <c r="F13" s="228"/>
      <c r="G13" s="229"/>
      <c r="H13" s="1" t="s">
        <v>19</v>
      </c>
      <c r="I13" s="14">
        <v>22</v>
      </c>
    </row>
    <row r="14" spans="1:13" x14ac:dyDescent="0.25">
      <c r="A14" s="228"/>
      <c r="B14" s="228"/>
      <c r="C14" s="228"/>
      <c r="D14" s="228"/>
      <c r="E14" s="228"/>
      <c r="F14" s="228"/>
      <c r="G14" s="229"/>
      <c r="H14" s="1" t="s">
        <v>20</v>
      </c>
      <c r="I14" s="3">
        <v>0.06</v>
      </c>
    </row>
    <row r="15" spans="1:13" ht="11.25" customHeight="1" x14ac:dyDescent="0.25">
      <c r="A15" s="228" t="s">
        <v>198</v>
      </c>
      <c r="B15" s="228"/>
      <c r="C15" s="228"/>
      <c r="D15" s="228"/>
      <c r="E15" s="228"/>
      <c r="F15" s="228"/>
      <c r="G15" s="229" t="s">
        <v>17</v>
      </c>
      <c r="H15" s="1" t="s">
        <v>18</v>
      </c>
      <c r="I15" s="12">
        <v>27.15</v>
      </c>
    </row>
    <row r="16" spans="1:13" ht="11.25" customHeight="1" x14ac:dyDescent="0.25">
      <c r="A16" s="228"/>
      <c r="B16" s="228"/>
      <c r="C16" s="228"/>
      <c r="D16" s="228"/>
      <c r="E16" s="228"/>
      <c r="F16" s="228"/>
      <c r="G16" s="229"/>
      <c r="H16" s="1" t="s">
        <v>19</v>
      </c>
      <c r="I16" s="14">
        <v>22</v>
      </c>
    </row>
    <row r="17" spans="1:9" x14ac:dyDescent="0.25">
      <c r="A17" s="228"/>
      <c r="B17" s="228"/>
      <c r="C17" s="228"/>
      <c r="D17" s="228"/>
      <c r="E17" s="228"/>
      <c r="F17" s="228"/>
      <c r="G17" s="229"/>
      <c r="H17" s="1" t="s">
        <v>20</v>
      </c>
      <c r="I17" s="3">
        <v>0.19</v>
      </c>
    </row>
    <row r="18" spans="1:9" ht="11.25" customHeight="1" x14ac:dyDescent="0.25">
      <c r="A18" s="228" t="s">
        <v>199</v>
      </c>
      <c r="B18" s="228"/>
      <c r="C18" s="228"/>
      <c r="D18" s="228"/>
      <c r="E18" s="228"/>
      <c r="F18" s="228"/>
      <c r="G18" s="229" t="s">
        <v>17</v>
      </c>
      <c r="H18" s="1" t="s">
        <v>18</v>
      </c>
      <c r="I18" s="12">
        <v>13.57</v>
      </c>
    </row>
    <row r="19" spans="1:9" x14ac:dyDescent="0.25">
      <c r="A19" s="228"/>
      <c r="B19" s="228"/>
      <c r="C19" s="228"/>
      <c r="D19" s="228"/>
      <c r="E19" s="228"/>
      <c r="F19" s="228"/>
      <c r="G19" s="229"/>
      <c r="H19" s="1" t="s">
        <v>19</v>
      </c>
      <c r="I19" s="14">
        <v>0</v>
      </c>
    </row>
    <row r="20" spans="1:9" x14ac:dyDescent="0.25">
      <c r="A20" s="228"/>
      <c r="B20" s="228"/>
      <c r="C20" s="228"/>
      <c r="D20" s="228"/>
      <c r="E20" s="228"/>
      <c r="F20" s="228"/>
      <c r="G20" s="229"/>
      <c r="H20" s="1" t="s">
        <v>20</v>
      </c>
      <c r="I20" s="3">
        <v>0.19</v>
      </c>
    </row>
    <row r="21" spans="1:9" ht="36" customHeight="1" x14ac:dyDescent="0.25">
      <c r="A21" s="230" t="s">
        <v>197</v>
      </c>
      <c r="B21" s="230"/>
      <c r="C21" s="230"/>
      <c r="D21" s="230"/>
      <c r="E21" s="230"/>
      <c r="F21" s="230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30" t="s">
        <v>196</v>
      </c>
      <c r="B22" s="230"/>
      <c r="C22" s="230"/>
      <c r="D22" s="230"/>
      <c r="E22" s="230"/>
      <c r="F22" s="230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219" t="s">
        <v>24</v>
      </c>
      <c r="B23" s="219"/>
      <c r="C23" s="219"/>
      <c r="D23" s="219"/>
      <c r="E23" s="219"/>
      <c r="F23" s="219"/>
      <c r="G23" s="15"/>
      <c r="H23" s="15" t="s">
        <v>25</v>
      </c>
      <c r="I23" s="78" t="s">
        <v>8</v>
      </c>
    </row>
    <row r="24" spans="1:9" ht="34.5" customHeight="1" x14ac:dyDescent="0.25">
      <c r="A24" s="219" t="s">
        <v>26</v>
      </c>
      <c r="B24" s="219"/>
      <c r="C24" s="219"/>
      <c r="D24" s="219"/>
      <c r="E24" s="219"/>
      <c r="F24" s="219"/>
      <c r="G24" s="11"/>
      <c r="H24" s="1" t="s">
        <v>27</v>
      </c>
      <c r="I24" s="12">
        <f>I32</f>
        <v>802.66363636363633</v>
      </c>
    </row>
    <row r="25" spans="1:9" ht="15" customHeight="1" x14ac:dyDescent="0.25">
      <c r="A25" s="219" t="s">
        <v>28</v>
      </c>
      <c r="B25" s="219"/>
      <c r="C25" s="219"/>
      <c r="D25" s="219"/>
      <c r="E25" s="219"/>
      <c r="F25" s="219"/>
      <c r="G25" s="15"/>
      <c r="H25" s="18" t="s">
        <v>29</v>
      </c>
      <c r="I25" s="19" t="s">
        <v>8</v>
      </c>
    </row>
    <row r="26" spans="1:9" ht="15" customHeight="1" x14ac:dyDescent="0.25">
      <c r="A26" s="219"/>
      <c r="B26" s="219"/>
      <c r="C26" s="219"/>
      <c r="D26" s="219"/>
      <c r="E26" s="219"/>
      <c r="F26" s="219"/>
      <c r="G26" s="15"/>
      <c r="H26" s="20" t="s">
        <v>30</v>
      </c>
      <c r="I26" s="3" t="s">
        <v>8</v>
      </c>
    </row>
    <row r="27" spans="1:9" ht="26.25" customHeight="1" x14ac:dyDescent="0.25">
      <c r="A27" s="219" t="s">
        <v>31</v>
      </c>
      <c r="B27" s="219"/>
      <c r="C27" s="219"/>
      <c r="D27" s="219"/>
      <c r="E27" s="219"/>
      <c r="F27" s="219"/>
      <c r="G27" s="15"/>
      <c r="H27" s="1" t="s">
        <v>29</v>
      </c>
      <c r="I27" s="19" t="s">
        <v>8</v>
      </c>
    </row>
    <row r="28" spans="1:9" ht="35.25" customHeight="1" x14ac:dyDescent="0.25">
      <c r="A28" s="219" t="s">
        <v>32</v>
      </c>
      <c r="B28" s="219"/>
      <c r="C28" s="219"/>
      <c r="D28" s="219"/>
      <c r="E28" s="219"/>
      <c r="F28" s="21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188" t="s">
        <v>33</v>
      </c>
      <c r="B30" s="188"/>
      <c r="C30" s="188"/>
      <c r="D30" s="188"/>
      <c r="E30" s="188"/>
      <c r="F30" s="188"/>
      <c r="G30" s="188"/>
      <c r="H30" s="188"/>
      <c r="I30" s="188"/>
    </row>
    <row r="31" spans="1:9" ht="33.75" customHeight="1" x14ac:dyDescent="0.25">
      <c r="A31" s="21" t="s">
        <v>34</v>
      </c>
      <c r="B31" s="210" t="s">
        <v>35</v>
      </c>
      <c r="C31" s="210"/>
      <c r="D31" s="210"/>
      <c r="E31" s="210"/>
      <c r="F31" s="210"/>
      <c r="G31" s="210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9" t="s">
        <v>38</v>
      </c>
      <c r="C32" s="189"/>
      <c r="D32" s="189"/>
      <c r="E32" s="189"/>
      <c r="F32" s="189"/>
      <c r="G32" s="189"/>
      <c r="H32" s="23">
        <f t="shared" ref="H32:H40" si="0">I32/$I$41</f>
        <v>0.71428571428571419</v>
      </c>
      <c r="I32" s="24">
        <f>IF(D6="12x36",I10,I10/H10*I5)</f>
        <v>802.66363636363633</v>
      </c>
    </row>
    <row r="33" spans="1:10" ht="15" customHeight="1" x14ac:dyDescent="0.25">
      <c r="A33" s="22">
        <f t="shared" ref="A33:A40" si="1">A32+1</f>
        <v>2</v>
      </c>
      <c r="B33" s="189" t="s">
        <v>39</v>
      </c>
      <c r="C33" s="189"/>
      <c r="D33" s="189"/>
      <c r="E33" s="189"/>
      <c r="F33" s="189"/>
      <c r="G33" s="189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9" t="s">
        <v>40</v>
      </c>
      <c r="C34" s="189"/>
      <c r="D34" s="189"/>
      <c r="E34" s="189"/>
      <c r="F34" s="189"/>
      <c r="G34" s="189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9" t="s">
        <v>41</v>
      </c>
      <c r="C35" s="189"/>
      <c r="D35" s="189"/>
      <c r="E35" s="189"/>
      <c r="F35" s="189"/>
      <c r="G35" s="189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9" t="s">
        <v>42</v>
      </c>
      <c r="C36" s="189"/>
      <c r="D36" s="189"/>
      <c r="E36" s="189"/>
      <c r="F36" s="189"/>
      <c r="G36" s="189"/>
      <c r="H36" s="23">
        <f t="shared" si="0"/>
        <v>0.2857142857142857</v>
      </c>
      <c r="I36" s="24">
        <f>IF(I7=40%,I24*I7,0)</f>
        <v>321.06545454545454</v>
      </c>
    </row>
    <row r="37" spans="1:10" ht="15" customHeight="1" x14ac:dyDescent="0.25">
      <c r="A37" s="22">
        <f t="shared" si="1"/>
        <v>6</v>
      </c>
      <c r="B37" s="189" t="s">
        <v>43</v>
      </c>
      <c r="C37" s="189"/>
      <c r="D37" s="189"/>
      <c r="E37" s="189"/>
      <c r="F37" s="189"/>
      <c r="G37" s="189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9" t="s">
        <v>44</v>
      </c>
      <c r="C38" s="189"/>
      <c r="D38" s="189"/>
      <c r="E38" s="189"/>
      <c r="F38" s="189"/>
      <c r="G38" s="189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9" t="s">
        <v>45</v>
      </c>
      <c r="C39" s="189"/>
      <c r="D39" s="189"/>
      <c r="E39" s="189"/>
      <c r="F39" s="189"/>
      <c r="G39" s="189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26" t="str">
        <f>IF(D6="12x36","Para postos 12x36 os feriados são considerados compensados, conforme parágrafo único, Art. 59-A da CLT","Outros")</f>
        <v>Outros</v>
      </c>
      <c r="C40" s="226"/>
      <c r="D40" s="226"/>
      <c r="E40" s="226"/>
      <c r="F40" s="226"/>
      <c r="G40" s="226"/>
      <c r="H40" s="23">
        <f t="shared" si="0"/>
        <v>0</v>
      </c>
      <c r="I40" s="24">
        <v>0</v>
      </c>
    </row>
    <row r="41" spans="1:10" s="28" customFormat="1" ht="15" customHeight="1" x14ac:dyDescent="0.25">
      <c r="A41" s="206" t="s">
        <v>46</v>
      </c>
      <c r="B41" s="206"/>
      <c r="C41" s="206"/>
      <c r="D41" s="206"/>
      <c r="E41" s="206"/>
      <c r="F41" s="206"/>
      <c r="G41" s="206"/>
      <c r="H41" s="25">
        <f>SUM(H32:H40)</f>
        <v>0.99999999999999989</v>
      </c>
      <c r="I41" s="26">
        <f>SUM(I32:I40)</f>
        <v>1123.7290909090909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10" t="s">
        <v>48</v>
      </c>
      <c r="C43" s="210"/>
      <c r="D43" s="210"/>
      <c r="E43" s="210"/>
      <c r="F43" s="210"/>
      <c r="G43" s="210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9" t="s">
        <v>49</v>
      </c>
      <c r="C44" s="189"/>
      <c r="D44" s="189"/>
      <c r="E44" s="189"/>
      <c r="F44" s="189"/>
      <c r="G44" s="189"/>
      <c r="H44" s="23">
        <v>0.2</v>
      </c>
      <c r="I44" s="24">
        <f t="shared" ref="I44:I51" si="2">$I$41*H44</f>
        <v>224.74581818181821</v>
      </c>
    </row>
    <row r="45" spans="1:10" ht="15" customHeight="1" x14ac:dyDescent="0.25">
      <c r="A45" s="22">
        <v>2</v>
      </c>
      <c r="B45" s="189" t="s">
        <v>50</v>
      </c>
      <c r="C45" s="189"/>
      <c r="D45" s="189"/>
      <c r="E45" s="189"/>
      <c r="F45" s="189"/>
      <c r="G45" s="189"/>
      <c r="H45" s="23">
        <v>1.4999999999999999E-2</v>
      </c>
      <c r="I45" s="24">
        <f t="shared" si="2"/>
        <v>16.855936363636363</v>
      </c>
    </row>
    <row r="46" spans="1:10" ht="15" customHeight="1" x14ac:dyDescent="0.25">
      <c r="A46" s="22">
        <v>3</v>
      </c>
      <c r="B46" s="189" t="s">
        <v>51</v>
      </c>
      <c r="C46" s="189"/>
      <c r="D46" s="189"/>
      <c r="E46" s="189"/>
      <c r="F46" s="189"/>
      <c r="G46" s="189"/>
      <c r="H46" s="23">
        <v>0.01</v>
      </c>
      <c r="I46" s="24">
        <f t="shared" si="2"/>
        <v>11.237290909090909</v>
      </c>
    </row>
    <row r="47" spans="1:10" ht="15" customHeight="1" x14ac:dyDescent="0.25">
      <c r="A47" s="22">
        <v>4</v>
      </c>
      <c r="B47" s="189" t="s">
        <v>52</v>
      </c>
      <c r="C47" s="189"/>
      <c r="D47" s="189"/>
      <c r="E47" s="189"/>
      <c r="F47" s="189"/>
      <c r="G47" s="189"/>
      <c r="H47" s="23">
        <v>2E-3</v>
      </c>
      <c r="I47" s="24">
        <f t="shared" si="2"/>
        <v>2.2474581818181818</v>
      </c>
    </row>
    <row r="48" spans="1:10" ht="15" customHeight="1" x14ac:dyDescent="0.25">
      <c r="A48" s="22">
        <v>5</v>
      </c>
      <c r="B48" s="189" t="s">
        <v>53</v>
      </c>
      <c r="C48" s="189"/>
      <c r="D48" s="189"/>
      <c r="E48" s="189"/>
      <c r="F48" s="189"/>
      <c r="G48" s="189"/>
      <c r="H48" s="23">
        <v>2.5000000000000001E-2</v>
      </c>
      <c r="I48" s="24">
        <f t="shared" si="2"/>
        <v>28.093227272727276</v>
      </c>
    </row>
    <row r="49" spans="1:10" ht="15" customHeight="1" x14ac:dyDescent="0.25">
      <c r="A49" s="22">
        <v>6</v>
      </c>
      <c r="B49" s="189" t="s">
        <v>54</v>
      </c>
      <c r="C49" s="189"/>
      <c r="D49" s="189"/>
      <c r="E49" s="189"/>
      <c r="F49" s="189"/>
      <c r="G49" s="189"/>
      <c r="H49" s="23">
        <v>0.08</v>
      </c>
      <c r="I49" s="24">
        <f t="shared" si="2"/>
        <v>89.898327272727272</v>
      </c>
    </row>
    <row r="50" spans="1:10" ht="15" customHeight="1" x14ac:dyDescent="0.25">
      <c r="A50" s="22">
        <v>7</v>
      </c>
      <c r="B50" s="189" t="s">
        <v>55</v>
      </c>
      <c r="C50" s="189"/>
      <c r="D50" s="189"/>
      <c r="E50" s="189"/>
      <c r="F50" s="189"/>
      <c r="G50" s="189"/>
      <c r="H50" s="177">
        <v>0.03</v>
      </c>
      <c r="I50" s="24">
        <f t="shared" si="2"/>
        <v>33.711872727272727</v>
      </c>
    </row>
    <row r="51" spans="1:10" ht="15" customHeight="1" x14ac:dyDescent="0.25">
      <c r="A51" s="22">
        <v>8</v>
      </c>
      <c r="B51" s="189" t="s">
        <v>56</v>
      </c>
      <c r="C51" s="189"/>
      <c r="D51" s="189"/>
      <c r="E51" s="189"/>
      <c r="F51" s="189"/>
      <c r="G51" s="189"/>
      <c r="H51" s="23">
        <v>6.0000000000000001E-3</v>
      </c>
      <c r="I51" s="24">
        <f t="shared" si="2"/>
        <v>6.7423745454545454</v>
      </c>
    </row>
    <row r="52" spans="1:10" s="28" customFormat="1" ht="15" customHeight="1" x14ac:dyDescent="0.25">
      <c r="A52" s="206" t="s">
        <v>57</v>
      </c>
      <c r="B52" s="206"/>
      <c r="C52" s="206"/>
      <c r="D52" s="206"/>
      <c r="E52" s="206"/>
      <c r="F52" s="206"/>
      <c r="G52" s="206"/>
      <c r="H52" s="25">
        <f>SUM(H44:H51)</f>
        <v>0.3680000000000001</v>
      </c>
      <c r="I52" s="26">
        <f>SUM(I44:I51)</f>
        <v>413.53230545454551</v>
      </c>
      <c r="J52" s="27"/>
    </row>
    <row r="53" spans="1:10" ht="15" customHeight="1" x14ac:dyDescent="0.25">
      <c r="A53" s="221" t="s">
        <v>58</v>
      </c>
      <c r="B53" s="221"/>
      <c r="C53" s="221"/>
      <c r="D53" s="221"/>
      <c r="E53" s="221"/>
      <c r="F53" s="221"/>
      <c r="G53" s="221"/>
      <c r="H53" s="221"/>
      <c r="I53" s="221"/>
    </row>
    <row r="54" spans="1:10" ht="30.75" customHeight="1" x14ac:dyDescent="0.25">
      <c r="A54" s="225" t="s">
        <v>59</v>
      </c>
      <c r="B54" s="225"/>
      <c r="C54" s="225"/>
      <c r="D54" s="225"/>
      <c r="E54" s="225"/>
      <c r="F54" s="225"/>
      <c r="G54" s="225"/>
      <c r="H54" s="225"/>
      <c r="I54" s="225"/>
    </row>
    <row r="55" spans="1:10" ht="33.75" customHeight="1" x14ac:dyDescent="0.25">
      <c r="A55" s="21" t="s">
        <v>60</v>
      </c>
      <c r="B55" s="210" t="s">
        <v>61</v>
      </c>
      <c r="C55" s="210"/>
      <c r="D55" s="210"/>
      <c r="E55" s="210"/>
      <c r="F55" s="210"/>
      <c r="G55" s="210"/>
      <c r="H55" s="21" t="s">
        <v>36</v>
      </c>
      <c r="I55" s="21" t="s">
        <v>37</v>
      </c>
    </row>
    <row r="56" spans="1:10" ht="15" customHeight="1" x14ac:dyDescent="0.25">
      <c r="A56" s="22" t="s">
        <v>247</v>
      </c>
      <c r="B56" s="189" t="s">
        <v>62</v>
      </c>
      <c r="C56" s="189"/>
      <c r="D56" s="189"/>
      <c r="E56" s="189"/>
      <c r="F56" s="189"/>
      <c r="G56" s="189"/>
      <c r="H56" s="23">
        <v>0.111111</v>
      </c>
      <c r="I56" s="24">
        <f t="shared" ref="I56:I57" si="3">$I$41*H56</f>
        <v>124.85866302000001</v>
      </c>
    </row>
    <row r="57" spans="1:10" ht="15" customHeight="1" x14ac:dyDescent="0.25">
      <c r="A57" s="22" t="s">
        <v>248</v>
      </c>
      <c r="B57" s="189" t="s">
        <v>249</v>
      </c>
      <c r="C57" s="189"/>
      <c r="D57" s="189"/>
      <c r="E57" s="189"/>
      <c r="F57" s="189"/>
      <c r="G57" s="189"/>
      <c r="H57" s="177">
        <v>9.2589999999999999E-3</v>
      </c>
      <c r="I57" s="24">
        <f t="shared" si="3"/>
        <v>10.404607652727274</v>
      </c>
    </row>
    <row r="58" spans="1:10" ht="15" customHeight="1" x14ac:dyDescent="0.25">
      <c r="A58" s="22">
        <v>2</v>
      </c>
      <c r="B58" s="189" t="s">
        <v>63</v>
      </c>
      <c r="C58" s="189"/>
      <c r="D58" s="189"/>
      <c r="E58" s="189"/>
      <c r="F58" s="189"/>
      <c r="G58" s="189"/>
      <c r="H58" s="177">
        <v>3.5599999999999998E-4</v>
      </c>
      <c r="I58" s="24">
        <f t="shared" ref="I58:I64" si="4">$I$41*H58</f>
        <v>0.40004755636363637</v>
      </c>
    </row>
    <row r="59" spans="1:10" ht="15" customHeight="1" x14ac:dyDescent="0.25">
      <c r="A59" s="22">
        <v>3</v>
      </c>
      <c r="B59" s="189" t="s">
        <v>64</v>
      </c>
      <c r="C59" s="189"/>
      <c r="D59" s="189"/>
      <c r="E59" s="189"/>
      <c r="F59" s="189"/>
      <c r="G59" s="189"/>
      <c r="H59" s="177">
        <v>3.5599999999999998E-4</v>
      </c>
      <c r="I59" s="24">
        <f t="shared" si="4"/>
        <v>0.40004755636363637</v>
      </c>
    </row>
    <row r="60" spans="1:10" ht="15" customHeight="1" x14ac:dyDescent="0.25">
      <c r="A60" s="22">
        <v>4</v>
      </c>
      <c r="B60" s="189" t="s">
        <v>65</v>
      </c>
      <c r="C60" s="189"/>
      <c r="D60" s="189"/>
      <c r="E60" s="189"/>
      <c r="F60" s="189"/>
      <c r="G60" s="189"/>
      <c r="H60" s="177">
        <v>3.8900000000000002E-4</v>
      </c>
      <c r="I60" s="24">
        <f t="shared" si="4"/>
        <v>0.43713061636363637</v>
      </c>
    </row>
    <row r="61" spans="1:10" ht="15" customHeight="1" x14ac:dyDescent="0.25">
      <c r="A61" s="22">
        <v>5</v>
      </c>
      <c r="B61" s="189" t="s">
        <v>66</v>
      </c>
      <c r="C61" s="189"/>
      <c r="D61" s="189"/>
      <c r="E61" s="189"/>
      <c r="F61" s="189"/>
      <c r="G61" s="189"/>
      <c r="H61" s="177">
        <v>1.94E-4</v>
      </c>
      <c r="I61" s="24">
        <f t="shared" si="4"/>
        <v>0.21800344363636365</v>
      </c>
    </row>
    <row r="62" spans="1:10" ht="15" customHeight="1" x14ac:dyDescent="0.25">
      <c r="A62" s="22">
        <v>6</v>
      </c>
      <c r="B62" s="189" t="s">
        <v>67</v>
      </c>
      <c r="C62" s="189"/>
      <c r="D62" s="189"/>
      <c r="E62" s="189"/>
      <c r="F62" s="189"/>
      <c r="G62" s="189"/>
      <c r="H62" s="177">
        <v>3.2499999999999999E-4</v>
      </c>
      <c r="I62" s="24">
        <f t="shared" si="4"/>
        <v>0.36521195454545452</v>
      </c>
    </row>
    <row r="63" spans="1:10" ht="15" customHeight="1" x14ac:dyDescent="0.25">
      <c r="A63" s="22">
        <v>7</v>
      </c>
      <c r="B63" s="189" t="s">
        <v>68</v>
      </c>
      <c r="C63" s="189"/>
      <c r="D63" s="189"/>
      <c r="E63" s="189"/>
      <c r="F63" s="189"/>
      <c r="G63" s="189"/>
      <c r="H63" s="177">
        <v>1.85E-4</v>
      </c>
      <c r="I63" s="24">
        <f t="shared" si="4"/>
        <v>0.20788988181818183</v>
      </c>
    </row>
    <row r="64" spans="1:10" ht="15" customHeight="1" x14ac:dyDescent="0.25">
      <c r="A64" s="22">
        <v>8</v>
      </c>
      <c r="B64" s="189" t="s">
        <v>69</v>
      </c>
      <c r="C64" s="189"/>
      <c r="D64" s="189"/>
      <c r="E64" s="189"/>
      <c r="F64" s="189"/>
      <c r="G64" s="189"/>
      <c r="H64" s="23">
        <v>8.3333000000000004E-2</v>
      </c>
      <c r="I64" s="24">
        <f t="shared" si="4"/>
        <v>93.64371633272728</v>
      </c>
    </row>
    <row r="65" spans="1:11" s="28" customFormat="1" ht="15" customHeight="1" x14ac:dyDescent="0.25">
      <c r="A65" s="206" t="s">
        <v>70</v>
      </c>
      <c r="B65" s="206"/>
      <c r="C65" s="206"/>
      <c r="D65" s="206"/>
      <c r="E65" s="206"/>
      <c r="F65" s="206"/>
      <c r="G65" s="206"/>
      <c r="H65" s="25">
        <f>SUM(H56:H64)</f>
        <v>0.20550800000000002</v>
      </c>
      <c r="I65" s="26">
        <f>SUM(I56:I64)</f>
        <v>230.93531801454549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24" t="s">
        <v>74</v>
      </c>
      <c r="C67" s="224"/>
      <c r="D67" s="224"/>
      <c r="E67" s="224"/>
      <c r="F67" s="224"/>
      <c r="G67" s="224"/>
      <c r="H67" s="224"/>
      <c r="I67" s="224"/>
    </row>
    <row r="68" spans="1:11" ht="33.75" customHeight="1" x14ac:dyDescent="0.25">
      <c r="A68" s="21" t="s">
        <v>75</v>
      </c>
      <c r="B68" s="210" t="s">
        <v>76</v>
      </c>
      <c r="C68" s="210"/>
      <c r="D68" s="210"/>
      <c r="E68" s="210"/>
      <c r="F68" s="210"/>
      <c r="G68" s="210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9" t="s">
        <v>77</v>
      </c>
      <c r="C69" s="189"/>
      <c r="D69" s="189"/>
      <c r="E69" s="189"/>
      <c r="F69" s="189"/>
      <c r="G69" s="189"/>
      <c r="H69" s="177">
        <v>2.3626999999999999E-2</v>
      </c>
      <c r="I69" s="24">
        <f>$I$41*H69</f>
        <v>26.55034723090909</v>
      </c>
    </row>
    <row r="70" spans="1:11" ht="15" customHeight="1" x14ac:dyDescent="0.25">
      <c r="A70" s="22">
        <v>2</v>
      </c>
      <c r="B70" s="189" t="s">
        <v>78</v>
      </c>
      <c r="C70" s="189"/>
      <c r="D70" s="189"/>
      <c r="E70" s="189"/>
      <c r="F70" s="189"/>
      <c r="G70" s="189"/>
      <c r="H70" s="177">
        <v>1.717E-3</v>
      </c>
      <c r="I70" s="24">
        <f>$I$41*H70</f>
        <v>1.929442849090909</v>
      </c>
    </row>
    <row r="71" spans="1:11" ht="15" customHeight="1" x14ac:dyDescent="0.25">
      <c r="A71" s="22">
        <v>3</v>
      </c>
      <c r="B71" s="189" t="s">
        <v>79</v>
      </c>
      <c r="C71" s="189"/>
      <c r="D71" s="189"/>
      <c r="E71" s="189"/>
      <c r="F71" s="189"/>
      <c r="G71" s="189"/>
      <c r="H71" s="177">
        <v>9.4509999999999993E-3</v>
      </c>
      <c r="I71" s="24">
        <f>$I$41*H71</f>
        <v>10.620363638181818</v>
      </c>
    </row>
    <row r="72" spans="1:11" s="28" customFormat="1" ht="15" customHeight="1" x14ac:dyDescent="0.25">
      <c r="A72" s="206" t="s">
        <v>80</v>
      </c>
      <c r="B72" s="206"/>
      <c r="C72" s="206"/>
      <c r="D72" s="206"/>
      <c r="E72" s="206"/>
      <c r="F72" s="206"/>
      <c r="G72" s="206"/>
      <c r="H72" s="25">
        <f>SUM(H69:H71)</f>
        <v>3.4795E-2</v>
      </c>
      <c r="I72" s="26">
        <f>SUM(I69:I71)</f>
        <v>39.100153718181815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10" t="s">
        <v>82</v>
      </c>
      <c r="C74" s="210"/>
      <c r="D74" s="210"/>
      <c r="E74" s="210"/>
      <c r="F74" s="210"/>
      <c r="G74" s="210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9" t="s">
        <v>83</v>
      </c>
      <c r="C75" s="189"/>
      <c r="D75" s="189"/>
      <c r="E75" s="189"/>
      <c r="F75" s="189"/>
      <c r="G75" s="189"/>
      <c r="H75" s="23">
        <f>(H52*H65)</f>
        <v>7.5626944000000029E-2</v>
      </c>
      <c r="I75" s="24">
        <f>$I$41*H75</f>
        <v>84.984197029352757</v>
      </c>
    </row>
    <row r="76" spans="1:11" s="28" customFormat="1" ht="15" customHeight="1" x14ac:dyDescent="0.25">
      <c r="A76" s="206" t="s">
        <v>84</v>
      </c>
      <c r="B76" s="206"/>
      <c r="C76" s="206"/>
      <c r="D76" s="206"/>
      <c r="E76" s="206"/>
      <c r="F76" s="206"/>
      <c r="G76" s="206"/>
      <c r="H76" s="25">
        <f>SUM(H75:H75)</f>
        <v>7.5626944000000029E-2</v>
      </c>
      <c r="I76" s="26">
        <f>I75</f>
        <v>84.984197029352757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23" t="s">
        <v>85</v>
      </c>
      <c r="B78" s="223"/>
      <c r="C78" s="223"/>
      <c r="D78" s="223"/>
      <c r="E78" s="223"/>
      <c r="F78" s="223"/>
      <c r="G78" s="223"/>
      <c r="H78" s="32">
        <f>H52+H65+H72+H76</f>
        <v>0.68392994400000018</v>
      </c>
      <c r="I78" s="33">
        <f>I52+I65+I72+I76</f>
        <v>768.55197421662558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10" t="s">
        <v>87</v>
      </c>
      <c r="C80" s="210"/>
      <c r="D80" s="210"/>
      <c r="E80" s="210"/>
      <c r="F80" s="210"/>
      <c r="G80" s="210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9" t="s">
        <v>21</v>
      </c>
      <c r="C81" s="189"/>
      <c r="D81" s="189"/>
      <c r="E81" s="189"/>
      <c r="F81" s="189"/>
      <c r="G81" s="189"/>
      <c r="H81" s="23">
        <f>I81/$I$41</f>
        <v>0.43054238242475135</v>
      </c>
      <c r="I81" s="24">
        <f>I98</f>
        <v>483.81299999999999</v>
      </c>
    </row>
    <row r="82" spans="1:10" ht="15" customHeight="1" x14ac:dyDescent="0.25">
      <c r="A82" s="22">
        <v>2</v>
      </c>
      <c r="B82" s="189" t="s">
        <v>22</v>
      </c>
      <c r="C82" s="189"/>
      <c r="D82" s="189"/>
      <c r="E82" s="189"/>
      <c r="F82" s="189"/>
      <c r="G82" s="189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9" t="s">
        <v>88</v>
      </c>
      <c r="C83" s="189"/>
      <c r="D83" s="189"/>
      <c r="E83" s="189"/>
      <c r="F83" s="189"/>
      <c r="G83" s="189"/>
      <c r="H83" s="23">
        <f>I83/$I$41</f>
        <v>0.27038561542655865</v>
      </c>
      <c r="I83" s="24">
        <f>I90</f>
        <v>303.8401818181818</v>
      </c>
    </row>
    <row r="84" spans="1:10" ht="15" customHeight="1" x14ac:dyDescent="0.25">
      <c r="A84" s="22">
        <v>4</v>
      </c>
      <c r="B84" s="189" t="s">
        <v>89</v>
      </c>
      <c r="C84" s="189"/>
      <c r="D84" s="189"/>
      <c r="E84" s="189"/>
      <c r="F84" s="189"/>
      <c r="G84" s="189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9" t="s">
        <v>90</v>
      </c>
      <c r="C85" s="189"/>
      <c r="D85" s="189"/>
      <c r="E85" s="189"/>
      <c r="F85" s="189"/>
      <c r="G85" s="189"/>
      <c r="H85" s="23">
        <f>I85/$I$41</f>
        <v>9.3901635949136877E-2</v>
      </c>
      <c r="I85" s="24">
        <f>IF(I21="Não aplicável",0,I21)+IF(I22="Não aplicável",0,I22)</f>
        <v>105.52</v>
      </c>
    </row>
    <row r="86" spans="1:10" ht="15" customHeight="1" x14ac:dyDescent="0.25">
      <c r="A86" s="206" t="s">
        <v>91</v>
      </c>
      <c r="B86" s="206"/>
      <c r="C86" s="206"/>
      <c r="D86" s="206"/>
      <c r="E86" s="206"/>
      <c r="F86" s="206"/>
      <c r="G86" s="206"/>
      <c r="H86" s="25">
        <f>SUM(H81:H85)</f>
        <v>0.79482963380044691</v>
      </c>
      <c r="I86" s="26">
        <f>SUM(I81:I85)</f>
        <v>893.17318181818177</v>
      </c>
      <c r="J86" s="34"/>
    </row>
    <row r="87" spans="1:10" ht="18" customHeight="1" x14ac:dyDescent="0.25">
      <c r="A87" s="29" t="s">
        <v>92</v>
      </c>
      <c r="B87" s="221" t="s">
        <v>93</v>
      </c>
      <c r="C87" s="221"/>
      <c r="D87" s="221"/>
      <c r="E87" s="221"/>
      <c r="F87" s="221"/>
      <c r="G87" s="221"/>
      <c r="H87" s="35"/>
      <c r="I87" s="36"/>
    </row>
    <row r="88" spans="1:10" ht="15" customHeight="1" x14ac:dyDescent="0.25">
      <c r="A88" s="218" t="s">
        <v>94</v>
      </c>
      <c r="B88" s="218"/>
      <c r="C88" s="218"/>
      <c r="D88" s="218"/>
      <c r="E88" s="218"/>
      <c r="F88" s="218"/>
      <c r="G88" s="218"/>
      <c r="H88" s="218"/>
      <c r="I88" s="218"/>
    </row>
    <row r="89" spans="1:10" ht="24" customHeight="1" x14ac:dyDescent="0.25">
      <c r="A89" s="219" t="s">
        <v>95</v>
      </c>
      <c r="B89" s="21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22">
        <f>I12</f>
        <v>8</v>
      </c>
      <c r="B90" s="222"/>
      <c r="C90" s="22">
        <f>I13</f>
        <v>22</v>
      </c>
      <c r="D90" s="22">
        <v>2</v>
      </c>
      <c r="E90" s="39">
        <f>A90*C90*D90</f>
        <v>352</v>
      </c>
      <c r="F90" s="39">
        <f>I32</f>
        <v>802.66363636363633</v>
      </c>
      <c r="G90" s="40">
        <f>I14</f>
        <v>0.06</v>
      </c>
      <c r="H90" s="39">
        <f>F90*G90</f>
        <v>48.159818181818181</v>
      </c>
      <c r="I90" s="24">
        <f>IF((E90-H90)&gt;0,E90-H90,0)</f>
        <v>303.8401818181818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8" t="s">
        <v>103</v>
      </c>
      <c r="B92" s="218"/>
      <c r="C92" s="218"/>
      <c r="D92" s="218"/>
      <c r="E92" s="218"/>
      <c r="F92" s="218"/>
      <c r="G92" s="218"/>
      <c r="H92" s="218"/>
      <c r="I92" s="218"/>
    </row>
    <row r="93" spans="1:10" ht="23.25" customHeight="1" x14ac:dyDescent="0.25">
      <c r="A93" s="219" t="s">
        <v>95</v>
      </c>
      <c r="B93" s="21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20">
        <f>I18</f>
        <v>13.57</v>
      </c>
      <c r="B94" s="220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8" t="s">
        <v>105</v>
      </c>
      <c r="B96" s="218"/>
      <c r="C96" s="218"/>
      <c r="D96" s="218"/>
      <c r="E96" s="218"/>
      <c r="F96" s="218"/>
      <c r="G96" s="218"/>
      <c r="H96" s="218"/>
      <c r="I96" s="218"/>
    </row>
    <row r="97" spans="1:12" ht="23.25" customHeight="1" x14ac:dyDescent="0.25">
      <c r="A97" s="219" t="s">
        <v>95</v>
      </c>
      <c r="B97" s="21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20">
        <f>I15</f>
        <v>27.15</v>
      </c>
      <c r="B98" s="220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190" t="s">
        <v>106</v>
      </c>
      <c r="B100" s="190"/>
      <c r="C100" s="190"/>
      <c r="D100" s="190"/>
      <c r="E100" s="190"/>
      <c r="F100" s="190"/>
      <c r="G100" s="190"/>
      <c r="H100" s="49">
        <f>H41+H78+H86</f>
        <v>2.4787595778004468</v>
      </c>
      <c r="I100" s="50">
        <f>I41+I78+I86</f>
        <v>2785.4542469438984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188" t="s">
        <v>107</v>
      </c>
      <c r="B102" s="188"/>
      <c r="C102" s="188"/>
      <c r="D102" s="188"/>
      <c r="E102" s="188"/>
      <c r="F102" s="188"/>
      <c r="G102" s="188"/>
      <c r="H102" s="188"/>
      <c r="I102" s="188"/>
    </row>
    <row r="103" spans="1:12" ht="33.75" customHeight="1" x14ac:dyDescent="0.25">
      <c r="A103" s="21" t="s">
        <v>34</v>
      </c>
      <c r="B103" s="210" t="s">
        <v>108</v>
      </c>
      <c r="C103" s="210"/>
      <c r="D103" s="210"/>
      <c r="E103" s="210"/>
      <c r="F103" s="210"/>
      <c r="G103" s="210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9" t="s">
        <v>109</v>
      </c>
      <c r="C104" s="189"/>
      <c r="D104" s="189"/>
      <c r="E104" s="189"/>
      <c r="F104" s="189"/>
      <c r="G104" s="189"/>
      <c r="H104" s="23">
        <f t="shared" ref="H104:H109" si="5">I104/$I$115</f>
        <v>0</v>
      </c>
      <c r="I104" s="185"/>
    </row>
    <row r="105" spans="1:12" ht="15" customHeight="1" x14ac:dyDescent="0.25">
      <c r="A105" s="22">
        <v>2</v>
      </c>
      <c r="B105" s="214" t="s">
        <v>257</v>
      </c>
      <c r="C105" s="214"/>
      <c r="D105" s="214"/>
      <c r="E105" s="214"/>
      <c r="F105" s="214"/>
      <c r="G105" s="214"/>
      <c r="H105" s="23">
        <f t="shared" si="5"/>
        <v>4.2311172182480679E-4</v>
      </c>
      <c r="I105" s="185">
        <v>1.05</v>
      </c>
    </row>
    <row r="106" spans="1:12" ht="15" customHeight="1" x14ac:dyDescent="0.25">
      <c r="A106" s="22">
        <v>3</v>
      </c>
      <c r="B106" s="189" t="s">
        <v>110</v>
      </c>
      <c r="C106" s="189"/>
      <c r="D106" s="189"/>
      <c r="E106" s="189"/>
      <c r="F106" s="189"/>
      <c r="G106" s="189"/>
      <c r="H106" s="23">
        <f t="shared" si="5"/>
        <v>5.020925765654374E-3</v>
      </c>
      <c r="I106" s="185">
        <v>12.46</v>
      </c>
    </row>
    <row r="107" spans="1:12" ht="15" customHeight="1" x14ac:dyDescent="0.25">
      <c r="A107" s="22">
        <v>4</v>
      </c>
      <c r="B107" s="214" t="s">
        <v>258</v>
      </c>
      <c r="C107" s="214"/>
      <c r="D107" s="214"/>
      <c r="E107" s="214"/>
      <c r="F107" s="214"/>
      <c r="G107" s="214"/>
      <c r="H107" s="23">
        <f t="shared" si="5"/>
        <v>5.2385260797357025E-4</v>
      </c>
      <c r="I107" s="185">
        <v>1.3</v>
      </c>
    </row>
    <row r="108" spans="1:12" ht="15" customHeight="1" x14ac:dyDescent="0.25">
      <c r="A108" s="22">
        <v>5</v>
      </c>
      <c r="B108" s="189" t="s">
        <v>111</v>
      </c>
      <c r="C108" s="189"/>
      <c r="D108" s="189"/>
      <c r="E108" s="189"/>
      <c r="F108" s="189"/>
      <c r="G108" s="189"/>
      <c r="H108" s="23">
        <f t="shared" si="5"/>
        <v>4.4325989905455946E-3</v>
      </c>
      <c r="I108" s="185">
        <v>11</v>
      </c>
    </row>
    <row r="109" spans="1:12" ht="15" customHeight="1" x14ac:dyDescent="0.25">
      <c r="A109" s="22">
        <v>6</v>
      </c>
      <c r="B109" s="189" t="s">
        <v>112</v>
      </c>
      <c r="C109" s="189"/>
      <c r="D109" s="189"/>
      <c r="E109" s="189"/>
      <c r="F109" s="189"/>
      <c r="G109" s="189"/>
      <c r="H109" s="23">
        <f t="shared" si="5"/>
        <v>0</v>
      </c>
      <c r="I109" s="185"/>
    </row>
    <row r="110" spans="1:12" ht="15" customHeight="1" x14ac:dyDescent="0.25">
      <c r="A110" s="206" t="s">
        <v>113</v>
      </c>
      <c r="B110" s="206"/>
      <c r="C110" s="206"/>
      <c r="D110" s="206"/>
      <c r="E110" s="206"/>
      <c r="F110" s="206"/>
      <c r="G110" s="206"/>
      <c r="H110" s="25">
        <f>H104+H105+H106+H107+H108+H109</f>
        <v>1.0400489085998346E-2</v>
      </c>
      <c r="I110" s="56">
        <f>IF(SUM(I104:I109)&lt;G113,SUM(I104:I109),"Excede Limite")</f>
        <v>25.810000000000002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5" t="s">
        <v>187</v>
      </c>
      <c r="B113" s="216"/>
      <c r="C113" s="216"/>
      <c r="D113" s="216"/>
      <c r="E113" s="217"/>
      <c r="F113" s="57">
        <f>I28</f>
        <v>0.2</v>
      </c>
      <c r="G113" s="58">
        <f>I115*F113</f>
        <v>496.32281302514332</v>
      </c>
      <c r="H113" s="59" t="s">
        <v>115</v>
      </c>
      <c r="I113" s="60">
        <f>I83</f>
        <v>303.8401818181818</v>
      </c>
    </row>
    <row r="114" spans="1:12" s="63" customFormat="1" ht="16.5" customHeight="1" x14ac:dyDescent="0.25">
      <c r="A114" s="212" t="s">
        <v>116</v>
      </c>
      <c r="B114" s="212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09">
        <f>I41</f>
        <v>1123.7290909090909</v>
      </c>
      <c r="B115" s="209"/>
      <c r="C115" s="64">
        <f>I52</f>
        <v>413.53230545454551</v>
      </c>
      <c r="D115" s="64">
        <f>I65</f>
        <v>230.93531801454549</v>
      </c>
      <c r="E115" s="64">
        <f>I72</f>
        <v>39.100153718181815</v>
      </c>
      <c r="F115" s="64">
        <f>I76</f>
        <v>84.984197029352757</v>
      </c>
      <c r="G115" s="64">
        <f>I86</f>
        <v>893.17318181818177</v>
      </c>
      <c r="H115" s="64">
        <f>A115+C115+D115+E115+F115+G115</f>
        <v>2785.4542469438984</v>
      </c>
      <c r="I115" s="64">
        <f>H115-I113</f>
        <v>2481.6140651257165</v>
      </c>
      <c r="J115" s="34"/>
    </row>
    <row r="116" spans="1:12" ht="4.5" customHeight="1" x14ac:dyDescent="0.25">
      <c r="A116" s="29"/>
      <c r="B116" s="213"/>
      <c r="C116" s="213"/>
      <c r="D116" s="213"/>
      <c r="E116" s="213"/>
      <c r="F116" s="213"/>
      <c r="G116" s="213"/>
      <c r="H116" s="213"/>
      <c r="I116" s="213"/>
    </row>
    <row r="117" spans="1:12" ht="33.75" customHeight="1" x14ac:dyDescent="0.25">
      <c r="A117" s="21" t="s">
        <v>47</v>
      </c>
      <c r="B117" s="210" t="s">
        <v>124</v>
      </c>
      <c r="C117" s="210"/>
      <c r="D117" s="210"/>
      <c r="E117" s="210"/>
      <c r="F117" s="210"/>
      <c r="G117" s="210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9" t="s">
        <v>125</v>
      </c>
      <c r="C118" s="189"/>
      <c r="D118" s="189"/>
      <c r="E118" s="189"/>
      <c r="F118" s="189"/>
      <c r="G118" s="189"/>
      <c r="H118" s="23">
        <f>I118/$I$128</f>
        <v>3.5057828379769698E-3</v>
      </c>
      <c r="I118" s="185">
        <v>8.6999999999999993</v>
      </c>
    </row>
    <row r="119" spans="1:12" ht="15" customHeight="1" x14ac:dyDescent="0.25">
      <c r="A119" s="22">
        <v>2</v>
      </c>
      <c r="B119" s="189" t="s">
        <v>126</v>
      </c>
      <c r="C119" s="189"/>
      <c r="D119" s="189"/>
      <c r="E119" s="189"/>
      <c r="F119" s="189"/>
      <c r="G119" s="189"/>
      <c r="H119" s="23">
        <f>I119/$I$128</f>
        <v>1.0074088614876351E-3</v>
      </c>
      <c r="I119" s="185">
        <v>2.5</v>
      </c>
    </row>
    <row r="120" spans="1:12" ht="15" customHeight="1" x14ac:dyDescent="0.25">
      <c r="A120" s="206" t="s">
        <v>127</v>
      </c>
      <c r="B120" s="206"/>
      <c r="C120" s="206"/>
      <c r="D120" s="206"/>
      <c r="E120" s="206"/>
      <c r="F120" s="206"/>
      <c r="G120" s="206"/>
      <c r="H120" s="25">
        <f>H118+H119</f>
        <v>4.5131916994646049E-3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10" t="s">
        <v>128</v>
      </c>
      <c r="C122" s="210"/>
      <c r="D122" s="210"/>
      <c r="E122" s="210"/>
      <c r="F122" s="210"/>
      <c r="G122" s="210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9" t="s">
        <v>128</v>
      </c>
      <c r="C123" s="189"/>
      <c r="D123" s="189"/>
      <c r="E123" s="189"/>
      <c r="F123" s="189"/>
      <c r="G123" s="189"/>
      <c r="H123" s="23">
        <f>I123/I128</f>
        <v>7.4999574920031467E-2</v>
      </c>
      <c r="I123" s="185">
        <v>186.12</v>
      </c>
    </row>
    <row r="124" spans="1:12" ht="15" customHeight="1" x14ac:dyDescent="0.25">
      <c r="A124" s="206" t="s">
        <v>129</v>
      </c>
      <c r="B124" s="206"/>
      <c r="C124" s="206"/>
      <c r="D124" s="206"/>
      <c r="E124" s="206"/>
      <c r="F124" s="206"/>
      <c r="G124" s="206"/>
      <c r="H124" s="25">
        <f>H123</f>
        <v>7.4999574920031467E-2</v>
      </c>
      <c r="I124" s="26">
        <f>IF(SUM(I118:I119)+SUM(I123)&lt;G126,SUM(I123),"Excede Limite")</f>
        <v>186.12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1" t="s">
        <v>188</v>
      </c>
      <c r="B126" s="211"/>
      <c r="C126" s="211"/>
      <c r="D126" s="211"/>
      <c r="E126" s="211"/>
      <c r="F126" s="57">
        <v>0.18</v>
      </c>
      <c r="G126" s="58">
        <f>I128*F126</f>
        <v>446.69053172262898</v>
      </c>
      <c r="H126" s="59" t="s">
        <v>115</v>
      </c>
      <c r="I126" s="60">
        <f>I83</f>
        <v>303.8401818181818</v>
      </c>
      <c r="L126" s="7"/>
    </row>
    <row r="127" spans="1:12" s="63" customFormat="1" ht="16.5" customHeight="1" x14ac:dyDescent="0.25">
      <c r="A127" s="212" t="s">
        <v>116</v>
      </c>
      <c r="B127" s="212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09">
        <f>I41</f>
        <v>1123.7290909090909</v>
      </c>
      <c r="B128" s="209"/>
      <c r="C128" s="64">
        <f>I52</f>
        <v>413.53230545454551</v>
      </c>
      <c r="D128" s="64">
        <f>I65</f>
        <v>230.93531801454549</v>
      </c>
      <c r="E128" s="64">
        <f>I72</f>
        <v>39.100153718181815</v>
      </c>
      <c r="F128" s="64">
        <f>I76</f>
        <v>84.984197029352757</v>
      </c>
      <c r="G128" s="64">
        <f>I86</f>
        <v>893.17318181818177</v>
      </c>
      <c r="H128" s="64">
        <f>A128+C128+D128+E128+F128+G128</f>
        <v>2785.4542469438984</v>
      </c>
      <c r="I128" s="64">
        <f>H128-I126</f>
        <v>2481.6140651257165</v>
      </c>
      <c r="J128" s="34"/>
      <c r="L128" s="7"/>
    </row>
    <row r="129" spans="1:10" ht="4.5" customHeight="1" x14ac:dyDescent="0.25"/>
    <row r="130" spans="1:10" ht="12" customHeight="1" x14ac:dyDescent="0.25">
      <c r="A130" s="190" t="s">
        <v>130</v>
      </c>
      <c r="B130" s="190"/>
      <c r="C130" s="190"/>
      <c r="D130" s="190"/>
      <c r="E130" s="190"/>
      <c r="F130" s="190"/>
      <c r="G130" s="190"/>
      <c r="H130" s="49">
        <f>H110+H120+H124</f>
        <v>8.991325570549441E-2</v>
      </c>
      <c r="I130" s="50">
        <f>I110+I120+I124</f>
        <v>223.13</v>
      </c>
    </row>
    <row r="131" spans="1:10" ht="4.5" customHeight="1" x14ac:dyDescent="0.25"/>
    <row r="132" spans="1:10" ht="11.25" customHeight="1" x14ac:dyDescent="0.25">
      <c r="A132" s="188" t="s">
        <v>131</v>
      </c>
      <c r="B132" s="188"/>
      <c r="C132" s="188"/>
      <c r="D132" s="188"/>
      <c r="E132" s="188"/>
      <c r="F132" s="188"/>
      <c r="G132" s="188"/>
      <c r="H132" s="188"/>
      <c r="I132" s="188"/>
    </row>
    <row r="133" spans="1:10" ht="33.75" customHeight="1" x14ac:dyDescent="0.25">
      <c r="A133" s="21" t="s">
        <v>34</v>
      </c>
      <c r="B133" s="210" t="s">
        <v>132</v>
      </c>
      <c r="C133" s="210"/>
      <c r="D133" s="210"/>
      <c r="E133" s="210"/>
      <c r="F133" s="210"/>
      <c r="G133" s="210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9" t="s">
        <v>133</v>
      </c>
      <c r="C134" s="189"/>
      <c r="D134" s="189"/>
      <c r="E134" s="189"/>
      <c r="F134" s="189"/>
      <c r="G134" s="189"/>
      <c r="H134" s="23">
        <f>I134/$I$100</f>
        <v>7.4411078656124244E-3</v>
      </c>
      <c r="I134" s="24">
        <f>($D$144/$E$146)*H144</f>
        <v>20.726865506237775</v>
      </c>
    </row>
    <row r="135" spans="1:10" ht="15" customHeight="1" x14ac:dyDescent="0.25">
      <c r="A135" s="22">
        <v>2</v>
      </c>
      <c r="B135" s="189" t="s">
        <v>134</v>
      </c>
      <c r="C135" s="189"/>
      <c r="D135" s="189"/>
      <c r="E135" s="189"/>
      <c r="F135" s="189"/>
      <c r="G135" s="189"/>
      <c r="H135" s="23">
        <f>I135/$I$100</f>
        <v>3.4343574764365031E-2</v>
      </c>
      <c r="I135" s="24">
        <f>($D$144/$E$146)*H145</f>
        <v>95.662456182635879</v>
      </c>
    </row>
    <row r="136" spans="1:10" ht="15" customHeight="1" x14ac:dyDescent="0.25">
      <c r="A136" s="22">
        <v>3</v>
      </c>
      <c r="B136" s="189" t="s">
        <v>14</v>
      </c>
      <c r="C136" s="189"/>
      <c r="D136" s="189"/>
      <c r="E136" s="189"/>
      <c r="F136" s="189"/>
      <c r="G136" s="189"/>
      <c r="H136" s="23">
        <f>I136/$I$100</f>
        <v>2.2895716509576693E-2</v>
      </c>
      <c r="I136" s="24">
        <f>($D$144/$E$146)*H146</f>
        <v>63.774970788423929</v>
      </c>
    </row>
    <row r="137" spans="1:10" ht="15" customHeight="1" x14ac:dyDescent="0.25">
      <c r="A137" s="22">
        <v>4</v>
      </c>
      <c r="B137" s="189" t="s">
        <v>135</v>
      </c>
      <c r="C137" s="189"/>
      <c r="D137" s="189"/>
      <c r="E137" s="189"/>
      <c r="F137" s="189"/>
      <c r="G137" s="189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9" t="s">
        <v>136</v>
      </c>
      <c r="C138" s="189"/>
      <c r="D138" s="189"/>
      <c r="E138" s="189"/>
      <c r="F138" s="189"/>
      <c r="G138" s="189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6" t="s">
        <v>137</v>
      </c>
      <c r="B139" s="206"/>
      <c r="C139" s="206"/>
      <c r="D139" s="206"/>
      <c r="E139" s="206"/>
      <c r="F139" s="206"/>
      <c r="G139" s="206"/>
      <c r="H139" s="25">
        <f>H134+H135+H136+H137+H138</f>
        <v>6.4680399139554146E-2</v>
      </c>
      <c r="I139" s="26">
        <f>SUM(I134:I138)</f>
        <v>180.16429247729758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08" t="s">
        <v>141</v>
      </c>
      <c r="C141" s="208"/>
      <c r="D141" s="208"/>
      <c r="E141" s="208"/>
      <c r="F141" s="208"/>
      <c r="G141" s="208"/>
      <c r="H141" s="208"/>
      <c r="I141" s="208"/>
    </row>
    <row r="142" spans="1:10" ht="13.5" customHeight="1" x14ac:dyDescent="0.25">
      <c r="A142" s="191" t="s">
        <v>142</v>
      </c>
      <c r="B142" s="191"/>
      <c r="C142" s="191"/>
      <c r="D142" s="191"/>
      <c r="E142" s="191"/>
      <c r="F142" s="191"/>
      <c r="G142" s="191"/>
      <c r="H142" s="191"/>
      <c r="I142" s="191"/>
    </row>
    <row r="143" spans="1:10" s="95" customFormat="1" ht="24.95" customHeight="1" x14ac:dyDescent="0.25">
      <c r="A143" s="200" t="s">
        <v>143</v>
      </c>
      <c r="B143" s="200"/>
      <c r="C143" s="92" t="s">
        <v>144</v>
      </c>
      <c r="D143" s="201" t="s">
        <v>145</v>
      </c>
      <c r="E143" s="202"/>
      <c r="F143" s="92" t="s">
        <v>146</v>
      </c>
      <c r="G143" s="92" t="s">
        <v>147</v>
      </c>
      <c r="H143" s="203" t="s">
        <v>250</v>
      </c>
      <c r="I143" s="203"/>
      <c r="J143" s="93"/>
    </row>
    <row r="144" spans="1:10" ht="13.5" customHeight="1" x14ac:dyDescent="0.25">
      <c r="A144" s="204">
        <f>I100</f>
        <v>2785.4542469438984</v>
      </c>
      <c r="B144" s="204"/>
      <c r="C144" s="24">
        <f>I130</f>
        <v>223.13</v>
      </c>
      <c r="D144" s="205">
        <f>A144+C144</f>
        <v>3008.5842469438985</v>
      </c>
      <c r="E144" s="205"/>
      <c r="F144" s="17" t="str">
        <f>B134</f>
        <v>PIS</v>
      </c>
      <c r="G144" s="45">
        <v>1.6500000000000001E-2</v>
      </c>
      <c r="H144" s="194">
        <v>6.4999999999999997E-3</v>
      </c>
      <c r="I144" s="194"/>
      <c r="J144" s="34"/>
    </row>
    <row r="145" spans="1:10" ht="13.5" customHeight="1" x14ac:dyDescent="0.25">
      <c r="A145" s="197" t="s">
        <v>148</v>
      </c>
      <c r="B145" s="197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194">
        <v>0.03</v>
      </c>
      <c r="I145" s="194"/>
    </row>
    <row r="146" spans="1:10" ht="13.5" customHeight="1" x14ac:dyDescent="0.25">
      <c r="A146" s="243" t="s">
        <v>149</v>
      </c>
      <c r="B146" s="243"/>
      <c r="C146" s="180">
        <v>1</v>
      </c>
      <c r="D146" s="181">
        <f>H149</f>
        <v>5.6499999999999995E-2</v>
      </c>
      <c r="E146" s="182">
        <f>C146-D146</f>
        <v>0.94350000000000001</v>
      </c>
      <c r="F146" s="17" t="str">
        <f>B136</f>
        <v>ISS</v>
      </c>
      <c r="G146" s="45">
        <f>I11</f>
        <v>0.02</v>
      </c>
      <c r="H146" s="194">
        <f>I11</f>
        <v>0.02</v>
      </c>
      <c r="I146" s="194"/>
    </row>
    <row r="147" spans="1:10" ht="13.5" customHeight="1" x14ac:dyDescent="0.25">
      <c r="A147" s="199" t="s">
        <v>150</v>
      </c>
      <c r="B147" s="199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194">
        <v>0</v>
      </c>
      <c r="I147" s="194"/>
    </row>
    <row r="148" spans="1:10" ht="13.5" customHeight="1" x14ac:dyDescent="0.25">
      <c r="A148" s="193" t="s">
        <v>152</v>
      </c>
      <c r="B148" s="193" t="s">
        <v>153</v>
      </c>
      <c r="C148" s="193"/>
      <c r="D148" s="193"/>
      <c r="E148" s="193"/>
      <c r="F148" s="103" t="s">
        <v>252</v>
      </c>
      <c r="G148" s="45">
        <v>0</v>
      </c>
      <c r="H148" s="194">
        <v>0</v>
      </c>
      <c r="I148" s="194"/>
    </row>
    <row r="149" spans="1:10" ht="18" customHeight="1" x14ac:dyDescent="0.25">
      <c r="A149" s="193"/>
      <c r="B149" s="193"/>
      <c r="C149" s="193"/>
      <c r="D149" s="193"/>
      <c r="E149" s="193"/>
      <c r="F149" s="5" t="s">
        <v>155</v>
      </c>
      <c r="G149" s="72">
        <f>SUM(G144:G148)</f>
        <v>0.1125</v>
      </c>
      <c r="H149" s="195">
        <f>SUM(H144:I148)</f>
        <v>5.6499999999999995E-2</v>
      </c>
      <c r="I149" s="195"/>
    </row>
    <row r="150" spans="1:10" s="95" customFormat="1" ht="24.95" customHeight="1" x14ac:dyDescent="0.25">
      <c r="A150" s="231" t="s">
        <v>251</v>
      </c>
      <c r="B150" s="232"/>
      <c r="C150" s="232"/>
      <c r="D150" s="232"/>
      <c r="E150" s="232"/>
      <c r="F150" s="232"/>
      <c r="G150" s="232"/>
      <c r="H150" s="232"/>
      <c r="I150" s="232"/>
      <c r="J150" s="93"/>
    </row>
    <row r="151" spans="1:10" ht="4.5" customHeight="1" x14ac:dyDescent="0.25">
      <c r="A151" s="73"/>
      <c r="B151" s="196"/>
      <c r="C151" s="196"/>
      <c r="D151" s="196"/>
      <c r="E151" s="196"/>
      <c r="F151" s="196"/>
      <c r="G151" s="196"/>
      <c r="H151" s="196"/>
      <c r="I151" s="196"/>
    </row>
    <row r="152" spans="1:10" ht="12" customHeight="1" x14ac:dyDescent="0.25">
      <c r="A152" s="190" t="s">
        <v>158</v>
      </c>
      <c r="B152" s="190"/>
      <c r="C152" s="190"/>
      <c r="D152" s="190"/>
      <c r="E152" s="190"/>
      <c r="F152" s="190"/>
      <c r="G152" s="190"/>
      <c r="H152" s="49">
        <f>H139</f>
        <v>6.4680399139554146E-2</v>
      </c>
      <c r="I152" s="50">
        <f>I139</f>
        <v>180.16429247729758</v>
      </c>
    </row>
    <row r="153" spans="1:10" ht="4.5" customHeight="1" x14ac:dyDescent="0.25"/>
    <row r="154" spans="1:10" ht="11.25" customHeight="1" x14ac:dyDescent="0.25">
      <c r="A154" s="191" t="s">
        <v>159</v>
      </c>
      <c r="B154" s="191"/>
      <c r="C154" s="191"/>
      <c r="D154" s="191"/>
      <c r="E154" s="191"/>
      <c r="F154" s="191"/>
      <c r="G154" s="191"/>
      <c r="H154" s="191"/>
      <c r="I154" s="191"/>
    </row>
    <row r="155" spans="1:10" ht="11.25" customHeight="1" x14ac:dyDescent="0.25">
      <c r="A155" s="188" t="s">
        <v>33</v>
      </c>
      <c r="B155" s="188"/>
      <c r="C155" s="188"/>
      <c r="D155" s="188"/>
      <c r="E155" s="188"/>
      <c r="F155" s="188"/>
      <c r="G155" s="188"/>
      <c r="H155" s="188"/>
      <c r="I155" s="188"/>
    </row>
    <row r="156" spans="1:10" ht="15" customHeight="1" x14ac:dyDescent="0.25">
      <c r="A156" s="22">
        <v>1</v>
      </c>
      <c r="B156" s="189" t="s">
        <v>160</v>
      </c>
      <c r="C156" s="189"/>
      <c r="D156" s="189"/>
      <c r="E156" s="189"/>
      <c r="F156" s="189"/>
      <c r="G156" s="189"/>
      <c r="H156" s="23">
        <f>I156/$G$173</f>
        <v>0.3524044235589251</v>
      </c>
      <c r="I156" s="74">
        <f>I41</f>
        <v>1123.7290909090909</v>
      </c>
    </row>
    <row r="157" spans="1:10" ht="15" customHeight="1" x14ac:dyDescent="0.25">
      <c r="A157" s="22">
        <v>2</v>
      </c>
      <c r="B157" s="189" t="s">
        <v>161</v>
      </c>
      <c r="C157" s="189"/>
      <c r="D157" s="189"/>
      <c r="E157" s="189"/>
      <c r="F157" s="189"/>
      <c r="G157" s="189"/>
      <c r="H157" s="23">
        <f>I157/$G$173</f>
        <v>0.24101993767000793</v>
      </c>
      <c r="I157" s="74">
        <f>I52+I65+I72+I76</f>
        <v>768.55197421662558</v>
      </c>
    </row>
    <row r="158" spans="1:10" ht="15" customHeight="1" x14ac:dyDescent="0.25">
      <c r="A158" s="22">
        <v>3</v>
      </c>
      <c r="B158" s="189" t="s">
        <v>162</v>
      </c>
      <c r="C158" s="189"/>
      <c r="D158" s="189"/>
      <c r="E158" s="189"/>
      <c r="F158" s="189"/>
      <c r="G158" s="189"/>
      <c r="H158" s="23">
        <f>I158/$G$173</f>
        <v>0.28010147892699799</v>
      </c>
      <c r="I158" s="74">
        <f>I86</f>
        <v>893.17318181818177</v>
      </c>
    </row>
    <row r="159" spans="1:10" s="28" customFormat="1" ht="15" customHeight="1" x14ac:dyDescent="0.25">
      <c r="A159" s="190" t="s">
        <v>163</v>
      </c>
      <c r="B159" s="190"/>
      <c r="C159" s="190"/>
      <c r="D159" s="190"/>
      <c r="E159" s="190"/>
      <c r="F159" s="190"/>
      <c r="G159" s="190"/>
      <c r="H159" s="49">
        <f>H156+H157+H158</f>
        <v>0.87352584015593104</v>
      </c>
      <c r="I159" s="50">
        <f>SUM(I156:I158)</f>
        <v>2785.4542469438984</v>
      </c>
      <c r="J159" s="35"/>
    </row>
    <row r="160" spans="1:10" ht="4.5" customHeight="1" x14ac:dyDescent="0.25"/>
    <row r="161" spans="1:11" ht="11.25" customHeight="1" x14ac:dyDescent="0.25">
      <c r="A161" s="188" t="s">
        <v>107</v>
      </c>
      <c r="B161" s="188"/>
      <c r="C161" s="188"/>
      <c r="D161" s="188"/>
      <c r="E161" s="188"/>
      <c r="F161" s="188"/>
      <c r="G161" s="188"/>
      <c r="H161" s="188"/>
      <c r="I161" s="188"/>
    </row>
    <row r="162" spans="1:11" ht="15" customHeight="1" x14ac:dyDescent="0.25">
      <c r="A162" s="22">
        <v>1</v>
      </c>
      <c r="B162" s="189" t="s">
        <v>164</v>
      </c>
      <c r="C162" s="189"/>
      <c r="D162" s="189"/>
      <c r="E162" s="189"/>
      <c r="F162" s="189"/>
      <c r="G162" s="189"/>
      <c r="H162" s="23">
        <f>I162/$G$173</f>
        <v>8.0940844600699956E-3</v>
      </c>
      <c r="I162" s="24">
        <f>I110</f>
        <v>25.810000000000002</v>
      </c>
    </row>
    <row r="163" spans="1:11" ht="15" customHeight="1" x14ac:dyDescent="0.25">
      <c r="A163" s="22">
        <v>2</v>
      </c>
      <c r="B163" s="189" t="s">
        <v>165</v>
      </c>
      <c r="C163" s="189"/>
      <c r="D163" s="189"/>
      <c r="E163" s="189"/>
      <c r="F163" s="189"/>
      <c r="G163" s="189"/>
      <c r="H163" s="23">
        <f>I163/$G$173</f>
        <v>3.5123497075855849E-3</v>
      </c>
      <c r="I163" s="24">
        <f>I120</f>
        <v>11.2</v>
      </c>
    </row>
    <row r="164" spans="1:11" ht="15" customHeight="1" x14ac:dyDescent="0.25">
      <c r="A164" s="22">
        <v>3</v>
      </c>
      <c r="B164" s="189" t="s">
        <v>166</v>
      </c>
      <c r="C164" s="189"/>
      <c r="D164" s="189"/>
      <c r="E164" s="189"/>
      <c r="F164" s="189"/>
      <c r="G164" s="189"/>
      <c r="H164" s="23">
        <f>I164/$G$173</f>
        <v>5.836772567641331E-2</v>
      </c>
      <c r="I164" s="24">
        <f>I124</f>
        <v>186.12</v>
      </c>
    </row>
    <row r="165" spans="1:11" ht="15" customHeight="1" x14ac:dyDescent="0.25">
      <c r="A165" s="190" t="s">
        <v>167</v>
      </c>
      <c r="B165" s="190"/>
      <c r="C165" s="190"/>
      <c r="D165" s="190"/>
      <c r="E165" s="190"/>
      <c r="F165" s="190"/>
      <c r="G165" s="190"/>
      <c r="H165" s="49">
        <f>H162+H163+H164</f>
        <v>6.9974159844068892E-2</v>
      </c>
      <c r="I165" s="50">
        <f>I162+I163+I164</f>
        <v>223.13</v>
      </c>
    </row>
    <row r="166" spans="1:11" ht="4.5" customHeight="1" x14ac:dyDescent="0.25"/>
    <row r="167" spans="1:11" ht="11.25" customHeight="1" x14ac:dyDescent="0.25">
      <c r="A167" s="188" t="s">
        <v>131</v>
      </c>
      <c r="B167" s="188"/>
      <c r="C167" s="188"/>
      <c r="D167" s="188"/>
      <c r="E167" s="188"/>
      <c r="F167" s="188"/>
      <c r="G167" s="188"/>
      <c r="H167" s="188"/>
      <c r="I167" s="188"/>
    </row>
    <row r="168" spans="1:11" ht="15" customHeight="1" x14ac:dyDescent="0.25">
      <c r="A168" s="22">
        <v>1</v>
      </c>
      <c r="B168" s="189" t="s">
        <v>168</v>
      </c>
      <c r="C168" s="189"/>
      <c r="D168" s="189"/>
      <c r="E168" s="189"/>
      <c r="F168" s="189"/>
      <c r="G168" s="189"/>
      <c r="H168" s="23">
        <f>I168/$G$173</f>
        <v>5.6499999999999995E-2</v>
      </c>
      <c r="I168" s="24">
        <f>I139</f>
        <v>180.16429247729758</v>
      </c>
    </row>
    <row r="169" spans="1:11" ht="15" customHeight="1" x14ac:dyDescent="0.25">
      <c r="A169" s="190" t="s">
        <v>169</v>
      </c>
      <c r="B169" s="190"/>
      <c r="C169" s="190"/>
      <c r="D169" s="190"/>
      <c r="E169" s="190"/>
      <c r="F169" s="190"/>
      <c r="G169" s="190"/>
      <c r="H169" s="49">
        <f>H168</f>
        <v>5.6499999999999995E-2</v>
      </c>
      <c r="I169" s="50">
        <f>I139</f>
        <v>180.16429247729758</v>
      </c>
      <c r="K169" s="43"/>
    </row>
    <row r="170" spans="1:11" ht="4.5" customHeight="1" x14ac:dyDescent="0.25"/>
    <row r="171" spans="1:11" ht="11.25" customHeight="1" x14ac:dyDescent="0.25">
      <c r="A171" s="191" t="s">
        <v>159</v>
      </c>
      <c r="B171" s="191"/>
      <c r="C171" s="191"/>
      <c r="D171" s="191"/>
      <c r="E171" s="191"/>
      <c r="F171" s="191"/>
      <c r="G171" s="191"/>
      <c r="H171" s="191"/>
      <c r="I171" s="191"/>
    </row>
    <row r="172" spans="1:11" ht="45" customHeight="1" x14ac:dyDescent="0.25">
      <c r="A172" s="192" t="s">
        <v>170</v>
      </c>
      <c r="B172" s="192"/>
      <c r="C172" s="192"/>
      <c r="D172" s="192"/>
      <c r="E172" s="192"/>
      <c r="F172" s="192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186" t="str">
        <f>D5</f>
        <v>Auxiliar de Limpeza (5143)</v>
      </c>
      <c r="B173" s="186"/>
      <c r="C173" s="186"/>
      <c r="D173" s="186"/>
      <c r="E173" s="186"/>
      <c r="F173" s="186"/>
      <c r="G173" s="183">
        <f>I159+I165+I169</f>
        <v>3188.7485394211963</v>
      </c>
      <c r="H173" s="184">
        <f>IF(D6="12x36",2,1)</f>
        <v>1</v>
      </c>
      <c r="I173" s="183">
        <f>G173*H173</f>
        <v>3188.7485394211963</v>
      </c>
    </row>
    <row r="174" spans="1:11" x14ac:dyDescent="0.25">
      <c r="A174" s="186"/>
      <c r="B174" s="186"/>
      <c r="C174" s="186"/>
      <c r="D174" s="186"/>
      <c r="E174" s="186"/>
      <c r="F174" s="186"/>
      <c r="G174" s="184"/>
      <c r="H174" s="184"/>
      <c r="I174" s="183"/>
    </row>
    <row r="175" spans="1:11" s="28" customFormat="1" ht="12" customHeight="1" x14ac:dyDescent="0.25">
      <c r="A175" s="187" t="s">
        <v>174</v>
      </c>
      <c r="B175" s="187"/>
      <c r="C175" s="187"/>
      <c r="D175" s="187"/>
      <c r="E175" s="187"/>
      <c r="F175" s="187"/>
      <c r="G175" s="187"/>
      <c r="H175" s="187"/>
      <c r="I175" s="77">
        <f>I173</f>
        <v>3188.7485394211963</v>
      </c>
      <c r="J175" s="35"/>
    </row>
  </sheetData>
  <mergeCells count="174"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  <mergeCell ref="A150:I150"/>
    <mergeCell ref="A145:B145"/>
    <mergeCell ref="H145:I145"/>
    <mergeCell ref="A146:B146"/>
    <mergeCell ref="H146:I146"/>
    <mergeCell ref="A147:B147"/>
    <mergeCell ref="H147:I147"/>
    <mergeCell ref="B141:I141"/>
    <mergeCell ref="A142:I142"/>
    <mergeCell ref="A143:B143"/>
    <mergeCell ref="D143:E143"/>
    <mergeCell ref="H143:I143"/>
    <mergeCell ref="A144:B144"/>
    <mergeCell ref="D144:E144"/>
    <mergeCell ref="H144:I144"/>
    <mergeCell ref="B135:G135"/>
    <mergeCell ref="B136:G136"/>
    <mergeCell ref="B137:G137"/>
    <mergeCell ref="B138:G138"/>
    <mergeCell ref="A139:G139"/>
    <mergeCell ref="B140:I140"/>
    <mergeCell ref="A127:B127"/>
    <mergeCell ref="A128:B128"/>
    <mergeCell ref="A130:G130"/>
    <mergeCell ref="A132:I132"/>
    <mergeCell ref="B133:G133"/>
    <mergeCell ref="B134:G134"/>
    <mergeCell ref="B119:G119"/>
    <mergeCell ref="A120:G120"/>
    <mergeCell ref="B122:G122"/>
    <mergeCell ref="B123:G123"/>
    <mergeCell ref="A124:G124"/>
    <mergeCell ref="A126:E126"/>
    <mergeCell ref="A113:E113"/>
    <mergeCell ref="A114:B114"/>
    <mergeCell ref="A115:B115"/>
    <mergeCell ref="B116:I116"/>
    <mergeCell ref="B117:G117"/>
    <mergeCell ref="B118:G118"/>
    <mergeCell ref="B106:G106"/>
    <mergeCell ref="B107:G107"/>
    <mergeCell ref="B108:G108"/>
    <mergeCell ref="B109:G109"/>
    <mergeCell ref="A110:G110"/>
    <mergeCell ref="B111:I111"/>
    <mergeCell ref="A98:B98"/>
    <mergeCell ref="A100:G100"/>
    <mergeCell ref="A102:I102"/>
    <mergeCell ref="B103:G103"/>
    <mergeCell ref="B104:G104"/>
    <mergeCell ref="B105:G105"/>
    <mergeCell ref="A90:B90"/>
    <mergeCell ref="A92:I92"/>
    <mergeCell ref="A93:B93"/>
    <mergeCell ref="A94:B94"/>
    <mergeCell ref="A96:I96"/>
    <mergeCell ref="A97:B97"/>
    <mergeCell ref="B84:G84"/>
    <mergeCell ref="B85:G85"/>
    <mergeCell ref="A86:G86"/>
    <mergeCell ref="B87:G87"/>
    <mergeCell ref="A88:I88"/>
    <mergeCell ref="A89:B89"/>
    <mergeCell ref="A76:G76"/>
    <mergeCell ref="A78:G78"/>
    <mergeCell ref="B80:G80"/>
    <mergeCell ref="B81:G81"/>
    <mergeCell ref="B82:G82"/>
    <mergeCell ref="B83:G83"/>
    <mergeCell ref="B69:G69"/>
    <mergeCell ref="B70:G70"/>
    <mergeCell ref="B71:G71"/>
    <mergeCell ref="A72:G72"/>
    <mergeCell ref="B74:G74"/>
    <mergeCell ref="B75:G75"/>
    <mergeCell ref="B63:G63"/>
    <mergeCell ref="B64:G64"/>
    <mergeCell ref="A65:G65"/>
    <mergeCell ref="B66:I66"/>
    <mergeCell ref="B67:I67"/>
    <mergeCell ref="B68:G68"/>
    <mergeCell ref="B56:G56"/>
    <mergeCell ref="B58:G58"/>
    <mergeCell ref="B59:G59"/>
    <mergeCell ref="B60:G60"/>
    <mergeCell ref="B61:G61"/>
    <mergeCell ref="B62:G62"/>
    <mergeCell ref="B57:G57"/>
    <mergeCell ref="B50:G50"/>
    <mergeCell ref="B51:G51"/>
    <mergeCell ref="A52:G52"/>
    <mergeCell ref="A53:I53"/>
    <mergeCell ref="A54:I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B40:G40"/>
    <mergeCell ref="A41:G41"/>
    <mergeCell ref="B43:G43"/>
    <mergeCell ref="B31:G31"/>
    <mergeCell ref="B32:G32"/>
    <mergeCell ref="B33:G33"/>
    <mergeCell ref="B34:G34"/>
    <mergeCell ref="B35:G35"/>
    <mergeCell ref="B36:G36"/>
    <mergeCell ref="A23:F23"/>
    <mergeCell ref="A24:F24"/>
    <mergeCell ref="A25:F26"/>
    <mergeCell ref="A27:F27"/>
    <mergeCell ref="A28:F28"/>
    <mergeCell ref="A30:I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</mergeCells>
  <printOptions horizontalCentered="1"/>
  <pageMargins left="1.299212598425197" right="0.51181102362204722" top="1.3385826771653544" bottom="0.78740157480314965" header="0.51181102362204722" footer="0.51181102362204722"/>
  <pageSetup paperSize="9" scale="89" fitToHeight="0" orientation="portrait" horizontalDpi="300" verticalDpi="300" r:id="rId1"/>
  <headerFooter>
    <oddHeader>&amp;C&amp;A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9F756-3EF8-4C0A-9BAC-1B9F30EBDE92}"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2" width="13.8554687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234" t="s">
        <v>180</v>
      </c>
      <c r="B1" s="234"/>
      <c r="C1" s="234"/>
      <c r="D1" s="234"/>
      <c r="E1" s="234"/>
      <c r="F1" s="234"/>
      <c r="G1" s="234"/>
      <c r="H1" s="234"/>
      <c r="I1" s="234"/>
      <c r="K1" s="8"/>
      <c r="M1" s="43"/>
    </row>
    <row r="2" spans="1:13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3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3" ht="4.5" customHeight="1" x14ac:dyDescent="0.25"/>
    <row r="5" spans="1:13" ht="18.75" customHeight="1" x14ac:dyDescent="0.25">
      <c r="A5" s="214" t="s">
        <v>4</v>
      </c>
      <c r="B5" s="214"/>
      <c r="C5" s="214"/>
      <c r="D5" s="237" t="s">
        <v>192</v>
      </c>
      <c r="E5" s="237"/>
      <c r="F5" s="237"/>
      <c r="G5" s="238" t="str">
        <f>IF(D6="12x36","Regime de trabalho:","Quantidade de HORAS/MÊS")</f>
        <v>Quantidade de HORAS/MÊS</v>
      </c>
      <c r="H5" s="238"/>
      <c r="I5" s="239">
        <f>IF(D6="12x36",D6,5*D6)</f>
        <v>200</v>
      </c>
    </row>
    <row r="6" spans="1:13" ht="18.75" customHeight="1" x14ac:dyDescent="0.25">
      <c r="A6" s="214" t="str">
        <f>IF(D6="12x36","Regime de trabalho:","Regime de trabalho (horas semanais):")</f>
        <v>Regime de trabalho (horas semanais):</v>
      </c>
      <c r="B6" s="214"/>
      <c r="C6" s="214"/>
      <c r="D6" s="214">
        <v>40</v>
      </c>
      <c r="E6" s="214"/>
      <c r="F6" s="214"/>
      <c r="G6" s="238"/>
      <c r="H6" s="238"/>
      <c r="I6" s="239"/>
    </row>
    <row r="7" spans="1:13" ht="22.5" customHeight="1" x14ac:dyDescent="0.25">
      <c r="A7" s="214" t="s">
        <v>6</v>
      </c>
      <c r="B7" s="214"/>
      <c r="C7" s="214"/>
      <c r="D7" s="189" t="str">
        <f>'Recepcionista 40h'!D7:F7</f>
        <v>RS000041/2026</v>
      </c>
      <c r="E7" s="189"/>
      <c r="F7" s="189"/>
      <c r="G7" s="227" t="s">
        <v>7</v>
      </c>
      <c r="H7" s="227"/>
      <c r="I7" s="233">
        <v>0.4</v>
      </c>
    </row>
    <row r="8" spans="1:13" ht="22.5" customHeight="1" x14ac:dyDescent="0.25">
      <c r="A8" s="214" t="s">
        <v>9</v>
      </c>
      <c r="B8" s="214"/>
      <c r="C8" s="214"/>
      <c r="D8" s="189" t="str">
        <f>'Recepcionista 40h'!D8:F8</f>
        <v>CONVENÇÃO COLETIVA DE TRABALHO RS000041/2026</v>
      </c>
      <c r="E8" s="189"/>
      <c r="F8" s="189"/>
      <c r="G8" s="227"/>
      <c r="H8" s="227"/>
      <c r="I8" s="233"/>
    </row>
    <row r="9" spans="1:13" ht="24.75" customHeight="1" x14ac:dyDescent="0.25">
      <c r="A9" s="214" t="s">
        <v>10</v>
      </c>
      <c r="B9" s="214"/>
      <c r="C9" s="214"/>
      <c r="D9" s="237" t="s">
        <v>181</v>
      </c>
      <c r="E9" s="237"/>
      <c r="F9" s="237"/>
      <c r="G9" s="227" t="s">
        <v>11</v>
      </c>
      <c r="H9" s="227"/>
      <c r="I9" s="3" t="s">
        <v>8</v>
      </c>
    </row>
    <row r="10" spans="1:13" ht="32.25" customHeight="1" x14ac:dyDescent="0.25">
      <c r="A10" s="242" t="s">
        <v>12</v>
      </c>
      <c r="B10" s="242"/>
      <c r="C10" s="242"/>
      <c r="D10" s="242"/>
      <c r="E10" s="242"/>
      <c r="F10" s="242"/>
      <c r="G10" s="4" t="s">
        <v>13</v>
      </c>
      <c r="H10" s="11">
        <v>220</v>
      </c>
      <c r="I10" s="12">
        <v>2082.31</v>
      </c>
    </row>
    <row r="11" spans="1:13" ht="11.25" customHeight="1" x14ac:dyDescent="0.25">
      <c r="A11" s="228" t="s">
        <v>14</v>
      </c>
      <c r="B11" s="228"/>
      <c r="C11" s="228"/>
      <c r="D11" s="228"/>
      <c r="E11" s="228"/>
      <c r="F11" s="228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228" t="s">
        <v>16</v>
      </c>
      <c r="B12" s="228"/>
      <c r="C12" s="228"/>
      <c r="D12" s="228"/>
      <c r="E12" s="228"/>
      <c r="F12" s="228"/>
      <c r="G12" s="229" t="s">
        <v>17</v>
      </c>
      <c r="H12" s="1" t="s">
        <v>18</v>
      </c>
      <c r="I12" s="12">
        <v>8</v>
      </c>
    </row>
    <row r="13" spans="1:13" x14ac:dyDescent="0.25">
      <c r="A13" s="228"/>
      <c r="B13" s="228"/>
      <c r="C13" s="228"/>
      <c r="D13" s="228"/>
      <c r="E13" s="228"/>
      <c r="F13" s="228"/>
      <c r="G13" s="229"/>
      <c r="H13" s="1" t="s">
        <v>19</v>
      </c>
      <c r="I13" s="14">
        <v>22</v>
      </c>
    </row>
    <row r="14" spans="1:13" x14ac:dyDescent="0.25">
      <c r="A14" s="228"/>
      <c r="B14" s="228"/>
      <c r="C14" s="228"/>
      <c r="D14" s="228"/>
      <c r="E14" s="228"/>
      <c r="F14" s="228"/>
      <c r="G14" s="229"/>
      <c r="H14" s="1" t="s">
        <v>20</v>
      </c>
      <c r="I14" s="3">
        <v>0.06</v>
      </c>
    </row>
    <row r="15" spans="1:13" ht="11.25" customHeight="1" x14ac:dyDescent="0.25">
      <c r="A15" s="228" t="s">
        <v>198</v>
      </c>
      <c r="B15" s="228"/>
      <c r="C15" s="228"/>
      <c r="D15" s="228"/>
      <c r="E15" s="228"/>
      <c r="F15" s="228"/>
      <c r="G15" s="229" t="s">
        <v>17</v>
      </c>
      <c r="H15" s="1" t="s">
        <v>18</v>
      </c>
      <c r="I15" s="12">
        <v>27.15</v>
      </c>
    </row>
    <row r="16" spans="1:13" ht="11.25" customHeight="1" x14ac:dyDescent="0.25">
      <c r="A16" s="228"/>
      <c r="B16" s="228"/>
      <c r="C16" s="228"/>
      <c r="D16" s="228"/>
      <c r="E16" s="228"/>
      <c r="F16" s="228"/>
      <c r="G16" s="229"/>
      <c r="H16" s="1" t="s">
        <v>19</v>
      </c>
      <c r="I16" s="14">
        <v>22</v>
      </c>
    </row>
    <row r="17" spans="1:9" x14ac:dyDescent="0.25">
      <c r="A17" s="228"/>
      <c r="B17" s="228"/>
      <c r="C17" s="228"/>
      <c r="D17" s="228"/>
      <c r="E17" s="228"/>
      <c r="F17" s="228"/>
      <c r="G17" s="229"/>
      <c r="H17" s="1" t="s">
        <v>20</v>
      </c>
      <c r="I17" s="3">
        <v>0.19</v>
      </c>
    </row>
    <row r="18" spans="1:9" ht="11.25" customHeight="1" x14ac:dyDescent="0.25">
      <c r="A18" s="228" t="s">
        <v>199</v>
      </c>
      <c r="B18" s="228"/>
      <c r="C18" s="228"/>
      <c r="D18" s="228"/>
      <c r="E18" s="228"/>
      <c r="F18" s="228"/>
      <c r="G18" s="229" t="s">
        <v>17</v>
      </c>
      <c r="H18" s="1" t="s">
        <v>18</v>
      </c>
      <c r="I18" s="12">
        <v>13.57</v>
      </c>
    </row>
    <row r="19" spans="1:9" x14ac:dyDescent="0.25">
      <c r="A19" s="228"/>
      <c r="B19" s="228"/>
      <c r="C19" s="228"/>
      <c r="D19" s="228"/>
      <c r="E19" s="228"/>
      <c r="F19" s="228"/>
      <c r="G19" s="229"/>
      <c r="H19" s="1" t="s">
        <v>19</v>
      </c>
      <c r="I19" s="14">
        <v>0</v>
      </c>
    </row>
    <row r="20" spans="1:9" x14ac:dyDescent="0.25">
      <c r="A20" s="228"/>
      <c r="B20" s="228"/>
      <c r="C20" s="228"/>
      <c r="D20" s="228"/>
      <c r="E20" s="228"/>
      <c r="F20" s="228"/>
      <c r="G20" s="229"/>
      <c r="H20" s="1" t="s">
        <v>20</v>
      </c>
      <c r="I20" s="3">
        <v>0.19</v>
      </c>
    </row>
    <row r="21" spans="1:9" ht="36" customHeight="1" x14ac:dyDescent="0.25">
      <c r="A21" s="230" t="s">
        <v>197</v>
      </c>
      <c r="B21" s="230"/>
      <c r="C21" s="230"/>
      <c r="D21" s="230"/>
      <c r="E21" s="230"/>
      <c r="F21" s="230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30" t="s">
        <v>196</v>
      </c>
      <c r="B22" s="230"/>
      <c r="C22" s="230"/>
      <c r="D22" s="230"/>
      <c r="E22" s="230"/>
      <c r="F22" s="230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219" t="s">
        <v>24</v>
      </c>
      <c r="B23" s="219"/>
      <c r="C23" s="219"/>
      <c r="D23" s="219"/>
      <c r="E23" s="219"/>
      <c r="F23" s="219"/>
      <c r="G23" s="15"/>
      <c r="H23" s="15" t="s">
        <v>25</v>
      </c>
      <c r="I23" s="78" t="s">
        <v>8</v>
      </c>
    </row>
    <row r="24" spans="1:9" ht="34.5" customHeight="1" x14ac:dyDescent="0.25">
      <c r="A24" s="219" t="s">
        <v>26</v>
      </c>
      <c r="B24" s="219"/>
      <c r="C24" s="219"/>
      <c r="D24" s="219"/>
      <c r="E24" s="219"/>
      <c r="F24" s="219"/>
      <c r="G24" s="11"/>
      <c r="H24" s="1" t="s">
        <v>27</v>
      </c>
      <c r="I24" s="12">
        <f>I32</f>
        <v>1893.0090909090907</v>
      </c>
    </row>
    <row r="25" spans="1:9" ht="15" customHeight="1" x14ac:dyDescent="0.25">
      <c r="A25" s="219" t="s">
        <v>28</v>
      </c>
      <c r="B25" s="219"/>
      <c r="C25" s="219"/>
      <c r="D25" s="219"/>
      <c r="E25" s="219"/>
      <c r="F25" s="219"/>
      <c r="G25" s="15"/>
      <c r="H25" s="18" t="s">
        <v>29</v>
      </c>
      <c r="I25" s="19" t="s">
        <v>8</v>
      </c>
    </row>
    <row r="26" spans="1:9" ht="15" customHeight="1" x14ac:dyDescent="0.25">
      <c r="A26" s="219"/>
      <c r="B26" s="219"/>
      <c r="C26" s="219"/>
      <c r="D26" s="219"/>
      <c r="E26" s="219"/>
      <c r="F26" s="219"/>
      <c r="G26" s="15"/>
      <c r="H26" s="20" t="s">
        <v>30</v>
      </c>
      <c r="I26" s="3" t="s">
        <v>8</v>
      </c>
    </row>
    <row r="27" spans="1:9" ht="26.25" customHeight="1" x14ac:dyDescent="0.25">
      <c r="A27" s="219" t="s">
        <v>31</v>
      </c>
      <c r="B27" s="219"/>
      <c r="C27" s="219"/>
      <c r="D27" s="219"/>
      <c r="E27" s="219"/>
      <c r="F27" s="219"/>
      <c r="G27" s="15"/>
      <c r="H27" s="1" t="s">
        <v>29</v>
      </c>
      <c r="I27" s="19" t="s">
        <v>8</v>
      </c>
    </row>
    <row r="28" spans="1:9" ht="35.25" customHeight="1" x14ac:dyDescent="0.25">
      <c r="A28" s="219" t="s">
        <v>32</v>
      </c>
      <c r="B28" s="219"/>
      <c r="C28" s="219"/>
      <c r="D28" s="219"/>
      <c r="E28" s="219"/>
      <c r="F28" s="21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188" t="s">
        <v>33</v>
      </c>
      <c r="B30" s="188"/>
      <c r="C30" s="188"/>
      <c r="D30" s="188"/>
      <c r="E30" s="188"/>
      <c r="F30" s="188"/>
      <c r="G30" s="188"/>
      <c r="H30" s="188"/>
      <c r="I30" s="188"/>
    </row>
    <row r="31" spans="1:9" ht="33.75" customHeight="1" x14ac:dyDescent="0.25">
      <c r="A31" s="21" t="s">
        <v>34</v>
      </c>
      <c r="B31" s="210" t="s">
        <v>35</v>
      </c>
      <c r="C31" s="210"/>
      <c r="D31" s="210"/>
      <c r="E31" s="210"/>
      <c r="F31" s="210"/>
      <c r="G31" s="210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9" t="s">
        <v>38</v>
      </c>
      <c r="C32" s="189"/>
      <c r="D32" s="189"/>
      <c r="E32" s="189"/>
      <c r="F32" s="189"/>
      <c r="G32" s="189"/>
      <c r="H32" s="23">
        <f t="shared" ref="H32:H40" si="0">I32/$I$41</f>
        <v>0.7142857142857143</v>
      </c>
      <c r="I32" s="24">
        <f>IF(D6="12x36",I10,I10/H10*I5)</f>
        <v>1893.0090909090907</v>
      </c>
    </row>
    <row r="33" spans="1:10" ht="15" customHeight="1" x14ac:dyDescent="0.25">
      <c r="A33" s="22">
        <f t="shared" ref="A33:A40" si="1">A32+1</f>
        <v>2</v>
      </c>
      <c r="B33" s="189" t="s">
        <v>39</v>
      </c>
      <c r="C33" s="189"/>
      <c r="D33" s="189"/>
      <c r="E33" s="189"/>
      <c r="F33" s="189"/>
      <c r="G33" s="189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9" t="s">
        <v>40</v>
      </c>
      <c r="C34" s="189"/>
      <c r="D34" s="189"/>
      <c r="E34" s="189"/>
      <c r="F34" s="189"/>
      <c r="G34" s="189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9" t="s">
        <v>41</v>
      </c>
      <c r="C35" s="189"/>
      <c r="D35" s="189"/>
      <c r="E35" s="189"/>
      <c r="F35" s="189"/>
      <c r="G35" s="189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9" t="s">
        <v>42</v>
      </c>
      <c r="C36" s="189"/>
      <c r="D36" s="189"/>
      <c r="E36" s="189"/>
      <c r="F36" s="189"/>
      <c r="G36" s="189"/>
      <c r="H36" s="23">
        <f t="shared" si="0"/>
        <v>0.2857142857142857</v>
      </c>
      <c r="I36" s="24">
        <f>IF(I7=40%,I24*I7,0)</f>
        <v>757.20363636363629</v>
      </c>
    </row>
    <row r="37" spans="1:10" ht="15" customHeight="1" x14ac:dyDescent="0.25">
      <c r="A37" s="22">
        <f t="shared" si="1"/>
        <v>6</v>
      </c>
      <c r="B37" s="189" t="s">
        <v>43</v>
      </c>
      <c r="C37" s="189"/>
      <c r="D37" s="189"/>
      <c r="E37" s="189"/>
      <c r="F37" s="189"/>
      <c r="G37" s="189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9" t="s">
        <v>44</v>
      </c>
      <c r="C38" s="189"/>
      <c r="D38" s="189"/>
      <c r="E38" s="189"/>
      <c r="F38" s="189"/>
      <c r="G38" s="189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9" t="s">
        <v>45</v>
      </c>
      <c r="C39" s="189"/>
      <c r="D39" s="189"/>
      <c r="E39" s="189"/>
      <c r="F39" s="189"/>
      <c r="G39" s="189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26" t="str">
        <f>IF(D6="12x36","Para postos 12x36 os feriados são considerados compensados, conforme parágrafo único, Art. 59-A da CLT","Outros")</f>
        <v>Outros</v>
      </c>
      <c r="C40" s="226"/>
      <c r="D40" s="226"/>
      <c r="E40" s="226"/>
      <c r="F40" s="226"/>
      <c r="G40" s="226"/>
      <c r="H40" s="23">
        <f t="shared" si="0"/>
        <v>0</v>
      </c>
      <c r="I40" s="24">
        <v>0</v>
      </c>
    </row>
    <row r="41" spans="1:10" s="28" customFormat="1" ht="15" customHeight="1" x14ac:dyDescent="0.25">
      <c r="A41" s="206" t="s">
        <v>46</v>
      </c>
      <c r="B41" s="206"/>
      <c r="C41" s="206"/>
      <c r="D41" s="206"/>
      <c r="E41" s="206"/>
      <c r="F41" s="206"/>
      <c r="G41" s="206"/>
      <c r="H41" s="25">
        <f>SUM(H32:H40)</f>
        <v>1</v>
      </c>
      <c r="I41" s="26">
        <f>SUM(I32:I40)</f>
        <v>2650.2127272727271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10" t="s">
        <v>48</v>
      </c>
      <c r="C43" s="210"/>
      <c r="D43" s="210"/>
      <c r="E43" s="210"/>
      <c r="F43" s="210"/>
      <c r="G43" s="210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9" t="s">
        <v>49</v>
      </c>
      <c r="C44" s="189"/>
      <c r="D44" s="189"/>
      <c r="E44" s="189"/>
      <c r="F44" s="189"/>
      <c r="G44" s="189"/>
      <c r="H44" s="23">
        <v>0.2</v>
      </c>
      <c r="I44" s="24">
        <f t="shared" ref="I44:I51" si="2">$I$41*H44</f>
        <v>530.04254545454546</v>
      </c>
    </row>
    <row r="45" spans="1:10" ht="15" customHeight="1" x14ac:dyDescent="0.25">
      <c r="A45" s="22">
        <v>2</v>
      </c>
      <c r="B45" s="189" t="s">
        <v>50</v>
      </c>
      <c r="C45" s="189"/>
      <c r="D45" s="189"/>
      <c r="E45" s="189"/>
      <c r="F45" s="189"/>
      <c r="G45" s="189"/>
      <c r="H45" s="23">
        <v>1.4999999999999999E-2</v>
      </c>
      <c r="I45" s="24">
        <f t="shared" si="2"/>
        <v>39.753190909090904</v>
      </c>
    </row>
    <row r="46" spans="1:10" ht="15" customHeight="1" x14ac:dyDescent="0.25">
      <c r="A46" s="22">
        <v>3</v>
      </c>
      <c r="B46" s="189" t="s">
        <v>51</v>
      </c>
      <c r="C46" s="189"/>
      <c r="D46" s="189"/>
      <c r="E46" s="189"/>
      <c r="F46" s="189"/>
      <c r="G46" s="189"/>
      <c r="H46" s="23">
        <v>0.01</v>
      </c>
      <c r="I46" s="24">
        <f t="shared" si="2"/>
        <v>26.502127272727272</v>
      </c>
    </row>
    <row r="47" spans="1:10" ht="15" customHeight="1" x14ac:dyDescent="0.25">
      <c r="A47" s="22">
        <v>4</v>
      </c>
      <c r="B47" s="189" t="s">
        <v>52</v>
      </c>
      <c r="C47" s="189"/>
      <c r="D47" s="189"/>
      <c r="E47" s="189"/>
      <c r="F47" s="189"/>
      <c r="G47" s="189"/>
      <c r="H47" s="23">
        <v>2E-3</v>
      </c>
      <c r="I47" s="24">
        <f t="shared" si="2"/>
        <v>5.3004254545454543</v>
      </c>
    </row>
    <row r="48" spans="1:10" ht="15" customHeight="1" x14ac:dyDescent="0.25">
      <c r="A48" s="22">
        <v>5</v>
      </c>
      <c r="B48" s="189" t="s">
        <v>53</v>
      </c>
      <c r="C48" s="189"/>
      <c r="D48" s="189"/>
      <c r="E48" s="189"/>
      <c r="F48" s="189"/>
      <c r="G48" s="189"/>
      <c r="H48" s="23">
        <v>2.5000000000000001E-2</v>
      </c>
      <c r="I48" s="24">
        <f t="shared" si="2"/>
        <v>66.255318181818183</v>
      </c>
    </row>
    <row r="49" spans="1:10" ht="15" customHeight="1" x14ac:dyDescent="0.25">
      <c r="A49" s="22">
        <v>6</v>
      </c>
      <c r="B49" s="189" t="s">
        <v>54</v>
      </c>
      <c r="C49" s="189"/>
      <c r="D49" s="189"/>
      <c r="E49" s="189"/>
      <c r="F49" s="189"/>
      <c r="G49" s="189"/>
      <c r="H49" s="23">
        <v>0.08</v>
      </c>
      <c r="I49" s="24">
        <f t="shared" si="2"/>
        <v>212.01701818181817</v>
      </c>
    </row>
    <row r="50" spans="1:10" ht="15" customHeight="1" x14ac:dyDescent="0.25">
      <c r="A50" s="22">
        <v>7</v>
      </c>
      <c r="B50" s="189" t="s">
        <v>55</v>
      </c>
      <c r="C50" s="189"/>
      <c r="D50" s="189"/>
      <c r="E50" s="189"/>
      <c r="F50" s="189"/>
      <c r="G50" s="189"/>
      <c r="H50" s="177">
        <v>0.03</v>
      </c>
      <c r="I50" s="24">
        <f t="shared" si="2"/>
        <v>79.506381818181808</v>
      </c>
    </row>
    <row r="51" spans="1:10" ht="15" customHeight="1" x14ac:dyDescent="0.25">
      <c r="A51" s="22">
        <v>8</v>
      </c>
      <c r="B51" s="189" t="s">
        <v>56</v>
      </c>
      <c r="C51" s="189"/>
      <c r="D51" s="189"/>
      <c r="E51" s="189"/>
      <c r="F51" s="189"/>
      <c r="G51" s="189"/>
      <c r="H51" s="23">
        <v>6.0000000000000001E-3</v>
      </c>
      <c r="I51" s="24">
        <f t="shared" si="2"/>
        <v>15.901276363636363</v>
      </c>
    </row>
    <row r="52" spans="1:10" s="28" customFormat="1" ht="15" customHeight="1" x14ac:dyDescent="0.25">
      <c r="A52" s="206" t="s">
        <v>57</v>
      </c>
      <c r="B52" s="206"/>
      <c r="C52" s="206"/>
      <c r="D52" s="206"/>
      <c r="E52" s="206"/>
      <c r="F52" s="206"/>
      <c r="G52" s="206"/>
      <c r="H52" s="25">
        <f>SUM(H44:H51)</f>
        <v>0.3680000000000001</v>
      </c>
      <c r="I52" s="26">
        <f>SUM(I44:I51)</f>
        <v>975.27828363636365</v>
      </c>
      <c r="J52" s="27"/>
    </row>
    <row r="53" spans="1:10" ht="15" customHeight="1" x14ac:dyDescent="0.25">
      <c r="A53" s="221" t="s">
        <v>58</v>
      </c>
      <c r="B53" s="221"/>
      <c r="C53" s="221"/>
      <c r="D53" s="221"/>
      <c r="E53" s="221"/>
      <c r="F53" s="221"/>
      <c r="G53" s="221"/>
      <c r="H53" s="221"/>
      <c r="I53" s="221"/>
    </row>
    <row r="54" spans="1:10" ht="30.75" customHeight="1" x14ac:dyDescent="0.25">
      <c r="A54" s="225" t="s">
        <v>59</v>
      </c>
      <c r="B54" s="225"/>
      <c r="C54" s="225"/>
      <c r="D54" s="225"/>
      <c r="E54" s="225"/>
      <c r="F54" s="225"/>
      <c r="G54" s="225"/>
      <c r="H54" s="225"/>
      <c r="I54" s="225"/>
    </row>
    <row r="55" spans="1:10" ht="33.75" customHeight="1" x14ac:dyDescent="0.25">
      <c r="A55" s="21" t="s">
        <v>60</v>
      </c>
      <c r="B55" s="210" t="s">
        <v>61</v>
      </c>
      <c r="C55" s="210"/>
      <c r="D55" s="210"/>
      <c r="E55" s="210"/>
      <c r="F55" s="210"/>
      <c r="G55" s="210"/>
      <c r="H55" s="21" t="s">
        <v>36</v>
      </c>
      <c r="I55" s="21" t="s">
        <v>37</v>
      </c>
    </row>
    <row r="56" spans="1:10" ht="15" customHeight="1" x14ac:dyDescent="0.25">
      <c r="A56" s="22" t="s">
        <v>247</v>
      </c>
      <c r="B56" s="189" t="s">
        <v>62</v>
      </c>
      <c r="C56" s="189"/>
      <c r="D56" s="189"/>
      <c r="E56" s="189"/>
      <c r="F56" s="189"/>
      <c r="G56" s="189"/>
      <c r="H56" s="23">
        <v>0.111111</v>
      </c>
      <c r="I56" s="24">
        <f t="shared" ref="I56:I57" si="3">$I$41*H56</f>
        <v>294.46778633999998</v>
      </c>
    </row>
    <row r="57" spans="1:10" ht="15" customHeight="1" x14ac:dyDescent="0.25">
      <c r="A57" s="22" t="s">
        <v>248</v>
      </c>
      <c r="B57" s="189" t="s">
        <v>249</v>
      </c>
      <c r="C57" s="189"/>
      <c r="D57" s="189"/>
      <c r="E57" s="189"/>
      <c r="F57" s="189"/>
      <c r="G57" s="189"/>
      <c r="H57" s="177">
        <v>9.2589999999999999E-3</v>
      </c>
      <c r="I57" s="24">
        <f t="shared" si="3"/>
        <v>24.53831964181818</v>
      </c>
    </row>
    <row r="58" spans="1:10" ht="15" customHeight="1" x14ac:dyDescent="0.25">
      <c r="A58" s="22">
        <v>2</v>
      </c>
      <c r="B58" s="189" t="s">
        <v>63</v>
      </c>
      <c r="C58" s="189"/>
      <c r="D58" s="189"/>
      <c r="E58" s="189"/>
      <c r="F58" s="189"/>
      <c r="G58" s="189"/>
      <c r="H58" s="177">
        <v>3.5599999999999998E-4</v>
      </c>
      <c r="I58" s="24">
        <f t="shared" ref="I58:I64" si="4">$I$41*H58</f>
        <v>0.94347573090909076</v>
      </c>
    </row>
    <row r="59" spans="1:10" ht="15" customHeight="1" x14ac:dyDescent="0.25">
      <c r="A59" s="22">
        <v>3</v>
      </c>
      <c r="B59" s="189" t="s">
        <v>64</v>
      </c>
      <c r="C59" s="189"/>
      <c r="D59" s="189"/>
      <c r="E59" s="189"/>
      <c r="F59" s="189"/>
      <c r="G59" s="189"/>
      <c r="H59" s="177">
        <v>3.5599999999999998E-4</v>
      </c>
      <c r="I59" s="24">
        <f t="shared" si="4"/>
        <v>0.94347573090909076</v>
      </c>
    </row>
    <row r="60" spans="1:10" ht="15" customHeight="1" x14ac:dyDescent="0.25">
      <c r="A60" s="22">
        <v>4</v>
      </c>
      <c r="B60" s="189" t="s">
        <v>65</v>
      </c>
      <c r="C60" s="189"/>
      <c r="D60" s="189"/>
      <c r="E60" s="189"/>
      <c r="F60" s="189"/>
      <c r="G60" s="189"/>
      <c r="H60" s="177">
        <v>3.8900000000000002E-4</v>
      </c>
      <c r="I60" s="24">
        <f t="shared" si="4"/>
        <v>1.0309327509090909</v>
      </c>
    </row>
    <row r="61" spans="1:10" ht="15" customHeight="1" x14ac:dyDescent="0.25">
      <c r="A61" s="22">
        <v>5</v>
      </c>
      <c r="B61" s="189" t="s">
        <v>66</v>
      </c>
      <c r="C61" s="189"/>
      <c r="D61" s="189"/>
      <c r="E61" s="189"/>
      <c r="F61" s="189"/>
      <c r="G61" s="189"/>
      <c r="H61" s="177">
        <v>1.94E-4</v>
      </c>
      <c r="I61" s="24">
        <f t="shared" si="4"/>
        <v>0.51414126909090907</v>
      </c>
    </row>
    <row r="62" spans="1:10" ht="15" customHeight="1" x14ac:dyDescent="0.25">
      <c r="A62" s="22">
        <v>6</v>
      </c>
      <c r="B62" s="189" t="s">
        <v>67</v>
      </c>
      <c r="C62" s="189"/>
      <c r="D62" s="189"/>
      <c r="E62" s="189"/>
      <c r="F62" s="189"/>
      <c r="G62" s="189"/>
      <c r="H62" s="177">
        <v>3.2499999999999999E-4</v>
      </c>
      <c r="I62" s="24">
        <f t="shared" si="4"/>
        <v>0.86131913636363622</v>
      </c>
    </row>
    <row r="63" spans="1:10" ht="15" customHeight="1" x14ac:dyDescent="0.25">
      <c r="A63" s="22">
        <v>7</v>
      </c>
      <c r="B63" s="189" t="s">
        <v>68</v>
      </c>
      <c r="C63" s="189"/>
      <c r="D63" s="189"/>
      <c r="E63" s="189"/>
      <c r="F63" s="189"/>
      <c r="G63" s="189"/>
      <c r="H63" s="177">
        <v>1.85E-4</v>
      </c>
      <c r="I63" s="24">
        <f t="shared" si="4"/>
        <v>0.49028935454545453</v>
      </c>
    </row>
    <row r="64" spans="1:10" ht="15" customHeight="1" x14ac:dyDescent="0.25">
      <c r="A64" s="22">
        <v>8</v>
      </c>
      <c r="B64" s="189" t="s">
        <v>69</v>
      </c>
      <c r="C64" s="189"/>
      <c r="D64" s="189"/>
      <c r="E64" s="189"/>
      <c r="F64" s="189"/>
      <c r="G64" s="189"/>
      <c r="H64" s="23">
        <v>8.3333000000000004E-2</v>
      </c>
      <c r="I64" s="24">
        <f t="shared" si="4"/>
        <v>220.85017720181818</v>
      </c>
    </row>
    <row r="65" spans="1:11" s="28" customFormat="1" ht="15" customHeight="1" x14ac:dyDescent="0.25">
      <c r="A65" s="206" t="s">
        <v>70</v>
      </c>
      <c r="B65" s="206"/>
      <c r="C65" s="206"/>
      <c r="D65" s="206"/>
      <c r="E65" s="206"/>
      <c r="F65" s="206"/>
      <c r="G65" s="206"/>
      <c r="H65" s="25">
        <f>SUM(H56:H64)</f>
        <v>0.20550800000000002</v>
      </c>
      <c r="I65" s="26">
        <f>SUM(I56:I64)</f>
        <v>544.63991715636359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24" t="s">
        <v>74</v>
      </c>
      <c r="C67" s="224"/>
      <c r="D67" s="224"/>
      <c r="E67" s="224"/>
      <c r="F67" s="224"/>
      <c r="G67" s="224"/>
      <c r="H67" s="224"/>
      <c r="I67" s="224"/>
    </row>
    <row r="68" spans="1:11" ht="33.75" customHeight="1" x14ac:dyDescent="0.25">
      <c r="A68" s="21" t="s">
        <v>75</v>
      </c>
      <c r="B68" s="210" t="s">
        <v>76</v>
      </c>
      <c r="C68" s="210"/>
      <c r="D68" s="210"/>
      <c r="E68" s="210"/>
      <c r="F68" s="210"/>
      <c r="G68" s="210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9" t="s">
        <v>77</v>
      </c>
      <c r="C69" s="189"/>
      <c r="D69" s="189"/>
      <c r="E69" s="189"/>
      <c r="F69" s="189"/>
      <c r="G69" s="189"/>
      <c r="H69" s="177">
        <v>2.3626999999999999E-2</v>
      </c>
      <c r="I69" s="24">
        <f>$I$41*H69</f>
        <v>62.616576107272721</v>
      </c>
    </row>
    <row r="70" spans="1:11" ht="15" customHeight="1" x14ac:dyDescent="0.25">
      <c r="A70" s="22">
        <v>2</v>
      </c>
      <c r="B70" s="189" t="s">
        <v>78</v>
      </c>
      <c r="C70" s="189"/>
      <c r="D70" s="189"/>
      <c r="E70" s="189"/>
      <c r="F70" s="189"/>
      <c r="G70" s="189"/>
      <c r="H70" s="177">
        <v>1.717E-3</v>
      </c>
      <c r="I70" s="24">
        <f>$I$41*H70</f>
        <v>4.5504152527272721</v>
      </c>
    </row>
    <row r="71" spans="1:11" ht="15" customHeight="1" x14ac:dyDescent="0.25">
      <c r="A71" s="22">
        <v>3</v>
      </c>
      <c r="B71" s="189" t="s">
        <v>79</v>
      </c>
      <c r="C71" s="189"/>
      <c r="D71" s="189"/>
      <c r="E71" s="189"/>
      <c r="F71" s="189"/>
      <c r="G71" s="189"/>
      <c r="H71" s="177">
        <v>9.4509999999999993E-3</v>
      </c>
      <c r="I71" s="24">
        <f>$I$41*H71</f>
        <v>25.04716048545454</v>
      </c>
    </row>
    <row r="72" spans="1:11" s="28" customFormat="1" ht="15" customHeight="1" x14ac:dyDescent="0.25">
      <c r="A72" s="206" t="s">
        <v>80</v>
      </c>
      <c r="B72" s="206"/>
      <c r="C72" s="206"/>
      <c r="D72" s="206"/>
      <c r="E72" s="206"/>
      <c r="F72" s="206"/>
      <c r="G72" s="206"/>
      <c r="H72" s="25">
        <f>SUM(H69:H71)</f>
        <v>3.4795E-2</v>
      </c>
      <c r="I72" s="26">
        <f>SUM(I69:I71)</f>
        <v>92.214151845454538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10" t="s">
        <v>82</v>
      </c>
      <c r="C74" s="210"/>
      <c r="D74" s="210"/>
      <c r="E74" s="210"/>
      <c r="F74" s="210"/>
      <c r="G74" s="210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9" t="s">
        <v>83</v>
      </c>
      <c r="C75" s="189"/>
      <c r="D75" s="189"/>
      <c r="E75" s="189"/>
      <c r="F75" s="189"/>
      <c r="G75" s="189"/>
      <c r="H75" s="23">
        <f>(H52*H65)</f>
        <v>7.5626944000000029E-2</v>
      </c>
      <c r="I75" s="24">
        <f>$I$41*H75</f>
        <v>200.42748951354187</v>
      </c>
    </row>
    <row r="76" spans="1:11" s="28" customFormat="1" ht="15" customHeight="1" x14ac:dyDescent="0.25">
      <c r="A76" s="206" t="s">
        <v>84</v>
      </c>
      <c r="B76" s="206"/>
      <c r="C76" s="206"/>
      <c r="D76" s="206"/>
      <c r="E76" s="206"/>
      <c r="F76" s="206"/>
      <c r="G76" s="206"/>
      <c r="H76" s="25">
        <f>SUM(H75:H75)</f>
        <v>7.5626944000000029E-2</v>
      </c>
      <c r="I76" s="26">
        <f>I75</f>
        <v>200.42748951354187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23" t="s">
        <v>85</v>
      </c>
      <c r="B78" s="223"/>
      <c r="C78" s="223"/>
      <c r="D78" s="223"/>
      <c r="E78" s="223"/>
      <c r="F78" s="223"/>
      <c r="G78" s="223"/>
      <c r="H78" s="32">
        <f>H52+H65+H72+H76</f>
        <v>0.68392994400000018</v>
      </c>
      <c r="I78" s="33">
        <f>I52+I65+I72+I76</f>
        <v>1812.5598421517236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10" t="s">
        <v>87</v>
      </c>
      <c r="C80" s="210"/>
      <c r="D80" s="210"/>
      <c r="E80" s="210"/>
      <c r="F80" s="210"/>
      <c r="G80" s="210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9" t="s">
        <v>21</v>
      </c>
      <c r="C81" s="189"/>
      <c r="D81" s="189"/>
      <c r="E81" s="189"/>
      <c r="F81" s="189"/>
      <c r="G81" s="189"/>
      <c r="H81" s="23">
        <f>I81/$I$41</f>
        <v>0.18255628879191174</v>
      </c>
      <c r="I81" s="24">
        <f>I98</f>
        <v>483.81299999999999</v>
      </c>
    </row>
    <row r="82" spans="1:10" ht="15" customHeight="1" x14ac:dyDescent="0.25">
      <c r="A82" s="22">
        <v>2</v>
      </c>
      <c r="B82" s="189" t="s">
        <v>22</v>
      </c>
      <c r="C82" s="189"/>
      <c r="D82" s="189"/>
      <c r="E82" s="189"/>
      <c r="F82" s="189"/>
      <c r="G82" s="189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9" t="s">
        <v>88</v>
      </c>
      <c r="C83" s="189"/>
      <c r="D83" s="189"/>
      <c r="E83" s="189"/>
      <c r="F83" s="189"/>
      <c r="G83" s="189"/>
      <c r="H83" s="23">
        <f>I83/$I$41</f>
        <v>8.9962383808641105E-2</v>
      </c>
      <c r="I83" s="24">
        <f>I90</f>
        <v>238.41945454545458</v>
      </c>
    </row>
    <row r="84" spans="1:10" ht="15" customHeight="1" x14ac:dyDescent="0.25">
      <c r="A84" s="22">
        <v>4</v>
      </c>
      <c r="B84" s="189" t="s">
        <v>89</v>
      </c>
      <c r="C84" s="189"/>
      <c r="D84" s="189"/>
      <c r="E84" s="189"/>
      <c r="F84" s="189"/>
      <c r="G84" s="189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9" t="s">
        <v>90</v>
      </c>
      <c r="C85" s="189"/>
      <c r="D85" s="189"/>
      <c r="E85" s="189"/>
      <c r="F85" s="189"/>
      <c r="G85" s="189"/>
      <c r="H85" s="23">
        <f>I85/$I$41</f>
        <v>3.9815671743674778E-2</v>
      </c>
      <c r="I85" s="24">
        <f>IF(I21="Não aplicável",0,I21)+IF(I22="Não aplicável",0,I22)</f>
        <v>105.52</v>
      </c>
    </row>
    <row r="86" spans="1:10" ht="15" customHeight="1" x14ac:dyDescent="0.25">
      <c r="A86" s="206" t="s">
        <v>91</v>
      </c>
      <c r="B86" s="206"/>
      <c r="C86" s="206"/>
      <c r="D86" s="206"/>
      <c r="E86" s="206"/>
      <c r="F86" s="206"/>
      <c r="G86" s="206"/>
      <c r="H86" s="25">
        <f>SUM(H81:H85)</f>
        <v>0.31233434434422763</v>
      </c>
      <c r="I86" s="26">
        <f>SUM(I81:I85)</f>
        <v>827.75245454545461</v>
      </c>
      <c r="J86" s="34"/>
    </row>
    <row r="87" spans="1:10" ht="18" customHeight="1" x14ac:dyDescent="0.25">
      <c r="A87" s="29" t="s">
        <v>92</v>
      </c>
      <c r="B87" s="221" t="s">
        <v>93</v>
      </c>
      <c r="C87" s="221"/>
      <c r="D87" s="221"/>
      <c r="E87" s="221"/>
      <c r="F87" s="221"/>
      <c r="G87" s="221"/>
      <c r="H87" s="35"/>
      <c r="I87" s="36"/>
    </row>
    <row r="88" spans="1:10" ht="15" customHeight="1" x14ac:dyDescent="0.25">
      <c r="A88" s="218" t="s">
        <v>94</v>
      </c>
      <c r="B88" s="218"/>
      <c r="C88" s="218"/>
      <c r="D88" s="218"/>
      <c r="E88" s="218"/>
      <c r="F88" s="218"/>
      <c r="G88" s="218"/>
      <c r="H88" s="218"/>
      <c r="I88" s="218"/>
    </row>
    <row r="89" spans="1:10" ht="24" customHeight="1" x14ac:dyDescent="0.25">
      <c r="A89" s="219" t="s">
        <v>95</v>
      </c>
      <c r="B89" s="21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22">
        <f>I12</f>
        <v>8</v>
      </c>
      <c r="B90" s="222"/>
      <c r="C90" s="22">
        <f>I13</f>
        <v>22</v>
      </c>
      <c r="D90" s="22">
        <v>2</v>
      </c>
      <c r="E90" s="39">
        <f>A90*C90*D90</f>
        <v>352</v>
      </c>
      <c r="F90" s="39">
        <f>I32</f>
        <v>1893.0090909090907</v>
      </c>
      <c r="G90" s="40">
        <f>I14</f>
        <v>0.06</v>
      </c>
      <c r="H90" s="39">
        <f>F90*G90</f>
        <v>113.58054545454543</v>
      </c>
      <c r="I90" s="24">
        <f>IF((E90-H90)&gt;0,E90-H90,0)</f>
        <v>238.41945454545458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8" t="s">
        <v>103</v>
      </c>
      <c r="B92" s="218"/>
      <c r="C92" s="218"/>
      <c r="D92" s="218"/>
      <c r="E92" s="218"/>
      <c r="F92" s="218"/>
      <c r="G92" s="218"/>
      <c r="H92" s="218"/>
      <c r="I92" s="218"/>
    </row>
    <row r="93" spans="1:10" ht="23.25" customHeight="1" x14ac:dyDescent="0.25">
      <c r="A93" s="219" t="s">
        <v>95</v>
      </c>
      <c r="B93" s="21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20">
        <f>I18</f>
        <v>13.57</v>
      </c>
      <c r="B94" s="220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8" t="s">
        <v>105</v>
      </c>
      <c r="B96" s="218"/>
      <c r="C96" s="218"/>
      <c r="D96" s="218"/>
      <c r="E96" s="218"/>
      <c r="F96" s="218"/>
      <c r="G96" s="218"/>
      <c r="H96" s="218"/>
      <c r="I96" s="218"/>
    </row>
    <row r="97" spans="1:12" ht="23.25" customHeight="1" x14ac:dyDescent="0.25">
      <c r="A97" s="219" t="s">
        <v>95</v>
      </c>
      <c r="B97" s="21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20">
        <f>I15</f>
        <v>27.15</v>
      </c>
      <c r="B98" s="220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190" t="s">
        <v>106</v>
      </c>
      <c r="B100" s="190"/>
      <c r="C100" s="190"/>
      <c r="D100" s="190"/>
      <c r="E100" s="190"/>
      <c r="F100" s="190"/>
      <c r="G100" s="190"/>
      <c r="H100" s="49">
        <f>H41+H78+H86</f>
        <v>1.9962642883442279</v>
      </c>
      <c r="I100" s="50">
        <f>I41+I78+I86</f>
        <v>5290.5250239699053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188" t="s">
        <v>107</v>
      </c>
      <c r="B102" s="188"/>
      <c r="C102" s="188"/>
      <c r="D102" s="188"/>
      <c r="E102" s="188"/>
      <c r="F102" s="188"/>
      <c r="G102" s="188"/>
      <c r="H102" s="188"/>
      <c r="I102" s="188"/>
    </row>
    <row r="103" spans="1:12" ht="33.75" customHeight="1" x14ac:dyDescent="0.25">
      <c r="A103" s="21" t="s">
        <v>34</v>
      </c>
      <c r="B103" s="210" t="s">
        <v>108</v>
      </c>
      <c r="C103" s="210"/>
      <c r="D103" s="210"/>
      <c r="E103" s="210"/>
      <c r="F103" s="210"/>
      <c r="G103" s="210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9" t="s">
        <v>109</v>
      </c>
      <c r="C104" s="189"/>
      <c r="D104" s="189"/>
      <c r="E104" s="189"/>
      <c r="F104" s="189"/>
      <c r="G104" s="189"/>
      <c r="H104" s="23">
        <f t="shared" ref="H104:H109" si="5">I104/$I$115</f>
        <v>0</v>
      </c>
      <c r="I104" s="185"/>
    </row>
    <row r="105" spans="1:12" ht="15" customHeight="1" x14ac:dyDescent="0.25">
      <c r="A105" s="22">
        <v>2</v>
      </c>
      <c r="B105" s="214" t="s">
        <v>257</v>
      </c>
      <c r="C105" s="214"/>
      <c r="D105" s="214"/>
      <c r="E105" s="214"/>
      <c r="F105" s="214"/>
      <c r="G105" s="214"/>
      <c r="H105" s="23">
        <f t="shared" si="5"/>
        <v>2.0783413679132973E-4</v>
      </c>
      <c r="I105" s="185">
        <v>1.05</v>
      </c>
    </row>
    <row r="106" spans="1:12" ht="15" customHeight="1" x14ac:dyDescent="0.25">
      <c r="A106" s="22">
        <v>3</v>
      </c>
      <c r="B106" s="189" t="s">
        <v>110</v>
      </c>
      <c r="C106" s="189"/>
      <c r="D106" s="189"/>
      <c r="E106" s="189"/>
      <c r="F106" s="189"/>
      <c r="G106" s="189"/>
      <c r="H106" s="23">
        <f t="shared" si="5"/>
        <v>5.8173764574258862E-3</v>
      </c>
      <c r="I106" s="185">
        <v>29.39</v>
      </c>
    </row>
    <row r="107" spans="1:12" ht="15" customHeight="1" x14ac:dyDescent="0.25">
      <c r="A107" s="22">
        <v>4</v>
      </c>
      <c r="B107" s="214" t="s">
        <v>258</v>
      </c>
      <c r="C107" s="214"/>
      <c r="D107" s="214"/>
      <c r="E107" s="214"/>
      <c r="F107" s="214"/>
      <c r="G107" s="214"/>
      <c r="H107" s="23">
        <f t="shared" si="5"/>
        <v>2.5731845507497968E-4</v>
      </c>
      <c r="I107" s="185">
        <v>1.3</v>
      </c>
    </row>
    <row r="108" spans="1:12" ht="15" customHeight="1" x14ac:dyDescent="0.25">
      <c r="A108" s="22">
        <v>5</v>
      </c>
      <c r="B108" s="189" t="s">
        <v>111</v>
      </c>
      <c r="C108" s="189"/>
      <c r="D108" s="189"/>
      <c r="E108" s="189"/>
      <c r="F108" s="189"/>
      <c r="G108" s="189"/>
      <c r="H108" s="23">
        <f t="shared" si="5"/>
        <v>2.1773100044805969E-3</v>
      </c>
      <c r="I108" s="185">
        <v>11</v>
      </c>
    </row>
    <row r="109" spans="1:12" ht="15" customHeight="1" x14ac:dyDescent="0.25">
      <c r="A109" s="22">
        <v>6</v>
      </c>
      <c r="B109" s="189" t="s">
        <v>112</v>
      </c>
      <c r="C109" s="189"/>
      <c r="D109" s="189"/>
      <c r="E109" s="189"/>
      <c r="F109" s="189"/>
      <c r="G109" s="189"/>
      <c r="H109" s="23">
        <f t="shared" si="5"/>
        <v>0</v>
      </c>
      <c r="I109" s="185"/>
    </row>
    <row r="110" spans="1:12" ht="15" customHeight="1" x14ac:dyDescent="0.25">
      <c r="A110" s="206" t="s">
        <v>113</v>
      </c>
      <c r="B110" s="206"/>
      <c r="C110" s="206"/>
      <c r="D110" s="206"/>
      <c r="E110" s="206"/>
      <c r="F110" s="206"/>
      <c r="G110" s="206"/>
      <c r="H110" s="25">
        <f>H104+H105+H106+H107+H108+H109</f>
        <v>8.459839053772792E-3</v>
      </c>
      <c r="I110" s="56">
        <f>IF(SUM(I104:I109)&lt;G113,SUM(I104:I109),"Excede Limite")</f>
        <v>42.74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5" t="s">
        <v>187</v>
      </c>
      <c r="B113" s="216"/>
      <c r="C113" s="216"/>
      <c r="D113" s="216"/>
      <c r="E113" s="217"/>
      <c r="F113" s="57">
        <f>I28</f>
        <v>0.2</v>
      </c>
      <c r="G113" s="58">
        <f>I115*F113</f>
        <v>1010.4211138848901</v>
      </c>
      <c r="H113" s="59" t="s">
        <v>115</v>
      </c>
      <c r="I113" s="60">
        <f>I83</f>
        <v>238.41945454545458</v>
      </c>
    </row>
    <row r="114" spans="1:12" s="63" customFormat="1" ht="16.5" customHeight="1" x14ac:dyDescent="0.25">
      <c r="A114" s="212" t="s">
        <v>116</v>
      </c>
      <c r="B114" s="212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09">
        <f>I41</f>
        <v>2650.2127272727271</v>
      </c>
      <c r="B115" s="209"/>
      <c r="C115" s="64">
        <f>I52</f>
        <v>975.27828363636365</v>
      </c>
      <c r="D115" s="64">
        <f>I65</f>
        <v>544.63991715636359</v>
      </c>
      <c r="E115" s="64">
        <f>I72</f>
        <v>92.214151845454538</v>
      </c>
      <c r="F115" s="64">
        <f>I76</f>
        <v>200.42748951354187</v>
      </c>
      <c r="G115" s="64">
        <f>I86</f>
        <v>827.75245454545461</v>
      </c>
      <c r="H115" s="64">
        <f>A115+C115+D115+E115+F115+G115</f>
        <v>5290.5250239699053</v>
      </c>
      <c r="I115" s="64">
        <f>H115-I113</f>
        <v>5052.1055694244506</v>
      </c>
      <c r="J115" s="34"/>
    </row>
    <row r="116" spans="1:12" ht="4.5" customHeight="1" x14ac:dyDescent="0.25">
      <c r="A116" s="29"/>
      <c r="B116" s="213"/>
      <c r="C116" s="213"/>
      <c r="D116" s="213"/>
      <c r="E116" s="213"/>
      <c r="F116" s="213"/>
      <c r="G116" s="213"/>
      <c r="H116" s="213"/>
      <c r="I116" s="213"/>
    </row>
    <row r="117" spans="1:12" ht="33.75" customHeight="1" x14ac:dyDescent="0.25">
      <c r="A117" s="21" t="s">
        <v>47</v>
      </c>
      <c r="B117" s="210" t="s">
        <v>124</v>
      </c>
      <c r="C117" s="210"/>
      <c r="D117" s="210"/>
      <c r="E117" s="210"/>
      <c r="F117" s="210"/>
      <c r="G117" s="210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9" t="s">
        <v>125</v>
      </c>
      <c r="C118" s="189"/>
      <c r="D118" s="189"/>
      <c r="E118" s="189"/>
      <c r="F118" s="189"/>
      <c r="G118" s="189"/>
      <c r="H118" s="23">
        <f>I118/$I$128</f>
        <v>1.7220542762710176E-3</v>
      </c>
      <c r="I118" s="185">
        <v>8.6999999999999993</v>
      </c>
    </row>
    <row r="119" spans="1:12" ht="15" customHeight="1" x14ac:dyDescent="0.25">
      <c r="A119" s="22">
        <v>2</v>
      </c>
      <c r="B119" s="189" t="s">
        <v>126</v>
      </c>
      <c r="C119" s="189"/>
      <c r="D119" s="189"/>
      <c r="E119" s="189"/>
      <c r="F119" s="189"/>
      <c r="G119" s="189"/>
      <c r="H119" s="23">
        <f>I119/$I$128</f>
        <v>4.9484318283649932E-4</v>
      </c>
      <c r="I119" s="185">
        <v>2.5</v>
      </c>
    </row>
    <row r="120" spans="1:12" ht="15" customHeight="1" x14ac:dyDescent="0.25">
      <c r="A120" s="206" t="s">
        <v>127</v>
      </c>
      <c r="B120" s="206"/>
      <c r="C120" s="206"/>
      <c r="D120" s="206"/>
      <c r="E120" s="206"/>
      <c r="F120" s="206"/>
      <c r="G120" s="206"/>
      <c r="H120" s="25">
        <f>H118+H119</f>
        <v>2.216897459107517E-3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10" t="s">
        <v>128</v>
      </c>
      <c r="C122" s="210"/>
      <c r="D122" s="210"/>
      <c r="E122" s="210"/>
      <c r="F122" s="210"/>
      <c r="G122" s="210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9" t="s">
        <v>128</v>
      </c>
      <c r="C123" s="189"/>
      <c r="D123" s="189"/>
      <c r="E123" s="189"/>
      <c r="F123" s="189"/>
      <c r="G123" s="189"/>
      <c r="H123" s="23">
        <f>I123/I128</f>
        <v>7.5000412163431188E-2</v>
      </c>
      <c r="I123" s="185">
        <v>378.91</v>
      </c>
    </row>
    <row r="124" spans="1:12" ht="15" customHeight="1" x14ac:dyDescent="0.25">
      <c r="A124" s="206" t="s">
        <v>129</v>
      </c>
      <c r="B124" s="206"/>
      <c r="C124" s="206"/>
      <c r="D124" s="206"/>
      <c r="E124" s="206"/>
      <c r="F124" s="206"/>
      <c r="G124" s="206"/>
      <c r="H124" s="25">
        <f>H123</f>
        <v>7.5000412163431188E-2</v>
      </c>
      <c r="I124" s="26">
        <f>IF(SUM(I118:I119)+SUM(I123)&lt;G126,SUM(I123),"Excede Limite")</f>
        <v>378.91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1" t="s">
        <v>188</v>
      </c>
      <c r="B126" s="211"/>
      <c r="C126" s="211"/>
      <c r="D126" s="211"/>
      <c r="E126" s="211"/>
      <c r="F126" s="57">
        <v>0.18</v>
      </c>
      <c r="G126" s="58">
        <f>I128*F126</f>
        <v>909.37900249640109</v>
      </c>
      <c r="H126" s="59" t="s">
        <v>115</v>
      </c>
      <c r="I126" s="60">
        <f>I83</f>
        <v>238.41945454545458</v>
      </c>
      <c r="L126" s="7"/>
    </row>
    <row r="127" spans="1:12" s="63" customFormat="1" ht="16.5" customHeight="1" x14ac:dyDescent="0.25">
      <c r="A127" s="212" t="s">
        <v>116</v>
      </c>
      <c r="B127" s="212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09">
        <f>I41</f>
        <v>2650.2127272727271</v>
      </c>
      <c r="B128" s="209"/>
      <c r="C128" s="64">
        <f>I52</f>
        <v>975.27828363636365</v>
      </c>
      <c r="D128" s="64">
        <f>I65</f>
        <v>544.63991715636359</v>
      </c>
      <c r="E128" s="64">
        <f>I72</f>
        <v>92.214151845454538</v>
      </c>
      <c r="F128" s="64">
        <f>I76</f>
        <v>200.42748951354187</v>
      </c>
      <c r="G128" s="64">
        <f>I86</f>
        <v>827.75245454545461</v>
      </c>
      <c r="H128" s="64">
        <f>A128+C128+D128+E128+F128+G128</f>
        <v>5290.5250239699053</v>
      </c>
      <c r="I128" s="64">
        <f>H128-I126</f>
        <v>5052.1055694244506</v>
      </c>
      <c r="J128" s="34"/>
      <c r="L128" s="7"/>
    </row>
    <row r="129" spans="1:10" ht="4.5" customHeight="1" x14ac:dyDescent="0.25"/>
    <row r="130" spans="1:10" ht="12" customHeight="1" x14ac:dyDescent="0.25">
      <c r="A130" s="190" t="s">
        <v>130</v>
      </c>
      <c r="B130" s="190"/>
      <c r="C130" s="190"/>
      <c r="D130" s="190"/>
      <c r="E130" s="190"/>
      <c r="F130" s="190"/>
      <c r="G130" s="190"/>
      <c r="H130" s="49">
        <f>H110+H120+H124</f>
        <v>8.5677148676311501E-2</v>
      </c>
      <c r="I130" s="50">
        <f>I110+I120+I124</f>
        <v>432.85</v>
      </c>
    </row>
    <row r="131" spans="1:10" ht="4.5" customHeight="1" x14ac:dyDescent="0.25"/>
    <row r="132" spans="1:10" ht="11.25" customHeight="1" x14ac:dyDescent="0.25">
      <c r="A132" s="188" t="s">
        <v>131</v>
      </c>
      <c r="B132" s="188"/>
      <c r="C132" s="188"/>
      <c r="D132" s="188"/>
      <c r="E132" s="188"/>
      <c r="F132" s="188"/>
      <c r="G132" s="188"/>
      <c r="H132" s="188"/>
      <c r="I132" s="188"/>
    </row>
    <row r="133" spans="1:10" ht="33.75" customHeight="1" x14ac:dyDescent="0.25">
      <c r="A133" s="21" t="s">
        <v>34</v>
      </c>
      <c r="B133" s="210" t="s">
        <v>132</v>
      </c>
      <c r="C133" s="210"/>
      <c r="D133" s="210"/>
      <c r="E133" s="210"/>
      <c r="F133" s="210"/>
      <c r="G133" s="210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9" t="s">
        <v>133</v>
      </c>
      <c r="C134" s="189"/>
      <c r="D134" s="189"/>
      <c r="E134" s="189"/>
      <c r="F134" s="189"/>
      <c r="G134" s="189"/>
      <c r="H134" s="23">
        <f>I134/$I$100</f>
        <v>7.4528929487482649E-3</v>
      </c>
      <c r="I134" s="24">
        <f>($D$144/$E$146)*H144</f>
        <v>39.429716646321552</v>
      </c>
    </row>
    <row r="135" spans="1:10" ht="15" customHeight="1" x14ac:dyDescent="0.25">
      <c r="A135" s="22">
        <v>2</v>
      </c>
      <c r="B135" s="189" t="s">
        <v>134</v>
      </c>
      <c r="C135" s="189"/>
      <c r="D135" s="189"/>
      <c r="E135" s="189"/>
      <c r="F135" s="189"/>
      <c r="G135" s="189"/>
      <c r="H135" s="23">
        <f>I135/$I$100</f>
        <v>3.4397967455761222E-2</v>
      </c>
      <c r="I135" s="24">
        <f>($D$144/$E$146)*H145</f>
        <v>181.98330759840715</v>
      </c>
    </row>
    <row r="136" spans="1:10" ht="15" customHeight="1" x14ac:dyDescent="0.25">
      <c r="A136" s="22">
        <v>3</v>
      </c>
      <c r="B136" s="189" t="s">
        <v>14</v>
      </c>
      <c r="C136" s="189"/>
      <c r="D136" s="189"/>
      <c r="E136" s="189"/>
      <c r="F136" s="189"/>
      <c r="G136" s="189"/>
      <c r="H136" s="23">
        <f>I136/$I$100</f>
        <v>2.2931978303840816E-2</v>
      </c>
      <c r="I136" s="24">
        <f>($D$144/$E$146)*H146</f>
        <v>121.32220506560478</v>
      </c>
    </row>
    <row r="137" spans="1:10" ht="15" customHeight="1" x14ac:dyDescent="0.25">
      <c r="A137" s="22">
        <v>4</v>
      </c>
      <c r="B137" s="189" t="s">
        <v>135</v>
      </c>
      <c r="C137" s="189"/>
      <c r="D137" s="189"/>
      <c r="E137" s="189"/>
      <c r="F137" s="189"/>
      <c r="G137" s="189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9" t="s">
        <v>136</v>
      </c>
      <c r="C138" s="189"/>
      <c r="D138" s="189"/>
      <c r="E138" s="189"/>
      <c r="F138" s="189"/>
      <c r="G138" s="189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6" t="s">
        <v>137</v>
      </c>
      <c r="B139" s="206"/>
      <c r="C139" s="206"/>
      <c r="D139" s="206"/>
      <c r="E139" s="206"/>
      <c r="F139" s="206"/>
      <c r="G139" s="206"/>
      <c r="H139" s="25">
        <f>H134+H135+H136+H137+H138</f>
        <v>6.4782838708350304E-2</v>
      </c>
      <c r="I139" s="26">
        <f>SUM(I134:I138)</f>
        <v>342.73522931033347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08" t="s">
        <v>141</v>
      </c>
      <c r="C141" s="208"/>
      <c r="D141" s="208"/>
      <c r="E141" s="208"/>
      <c r="F141" s="208"/>
      <c r="G141" s="208"/>
      <c r="H141" s="208"/>
      <c r="I141" s="208"/>
    </row>
    <row r="142" spans="1:10" ht="13.5" customHeight="1" x14ac:dyDescent="0.25">
      <c r="A142" s="191" t="s">
        <v>142</v>
      </c>
      <c r="B142" s="191"/>
      <c r="C142" s="191"/>
      <c r="D142" s="191"/>
      <c r="E142" s="191"/>
      <c r="F142" s="191"/>
      <c r="G142" s="191"/>
      <c r="H142" s="191"/>
      <c r="I142" s="191"/>
    </row>
    <row r="143" spans="1:10" s="95" customFormat="1" ht="24.95" customHeight="1" x14ac:dyDescent="0.25">
      <c r="A143" s="200" t="s">
        <v>143</v>
      </c>
      <c r="B143" s="200"/>
      <c r="C143" s="92" t="s">
        <v>144</v>
      </c>
      <c r="D143" s="201" t="s">
        <v>145</v>
      </c>
      <c r="E143" s="202"/>
      <c r="F143" s="92" t="s">
        <v>146</v>
      </c>
      <c r="G143" s="92" t="s">
        <v>147</v>
      </c>
      <c r="H143" s="203" t="s">
        <v>250</v>
      </c>
      <c r="I143" s="203"/>
      <c r="J143" s="93"/>
    </row>
    <row r="144" spans="1:10" ht="13.5" customHeight="1" x14ac:dyDescent="0.25">
      <c r="A144" s="204">
        <f>I100</f>
        <v>5290.5250239699053</v>
      </c>
      <c r="B144" s="204"/>
      <c r="C144" s="24">
        <f>I130</f>
        <v>432.85</v>
      </c>
      <c r="D144" s="205">
        <f>A144+C144</f>
        <v>5723.3750239699057</v>
      </c>
      <c r="E144" s="205"/>
      <c r="F144" s="17" t="str">
        <f>B134</f>
        <v>PIS</v>
      </c>
      <c r="G144" s="45">
        <v>1.6500000000000001E-2</v>
      </c>
      <c r="H144" s="194">
        <v>6.4999999999999997E-3</v>
      </c>
      <c r="I144" s="194"/>
      <c r="J144" s="34"/>
    </row>
    <row r="145" spans="1:10" ht="13.5" customHeight="1" x14ac:dyDescent="0.25">
      <c r="A145" s="197" t="s">
        <v>148</v>
      </c>
      <c r="B145" s="197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194">
        <v>0.03</v>
      </c>
      <c r="I145" s="194"/>
    </row>
    <row r="146" spans="1:10" ht="13.5" customHeight="1" x14ac:dyDescent="0.25">
      <c r="A146" s="243" t="s">
        <v>149</v>
      </c>
      <c r="B146" s="243"/>
      <c r="C146" s="180">
        <v>1</v>
      </c>
      <c r="D146" s="181">
        <f>H149</f>
        <v>5.6499999999999995E-2</v>
      </c>
      <c r="E146" s="182">
        <f>C146-D146</f>
        <v>0.94350000000000001</v>
      </c>
      <c r="F146" s="17" t="str">
        <f>B136</f>
        <v>ISS</v>
      </c>
      <c r="G146" s="45">
        <f>I11</f>
        <v>0.02</v>
      </c>
      <c r="H146" s="194">
        <f>I11</f>
        <v>0.02</v>
      </c>
      <c r="I146" s="194"/>
    </row>
    <row r="147" spans="1:10" ht="13.5" customHeight="1" x14ac:dyDescent="0.25">
      <c r="A147" s="199" t="s">
        <v>150</v>
      </c>
      <c r="B147" s="199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194">
        <v>0</v>
      </c>
      <c r="I147" s="194"/>
    </row>
    <row r="148" spans="1:10" ht="13.5" customHeight="1" x14ac:dyDescent="0.25">
      <c r="A148" s="193" t="s">
        <v>152</v>
      </c>
      <c r="B148" s="193" t="s">
        <v>153</v>
      </c>
      <c r="C148" s="193"/>
      <c r="D148" s="193"/>
      <c r="E148" s="193"/>
      <c r="F148" s="103" t="s">
        <v>252</v>
      </c>
      <c r="G148" s="45">
        <v>0</v>
      </c>
      <c r="H148" s="194">
        <v>0</v>
      </c>
      <c r="I148" s="194"/>
    </row>
    <row r="149" spans="1:10" ht="18" customHeight="1" x14ac:dyDescent="0.25">
      <c r="A149" s="193"/>
      <c r="B149" s="193"/>
      <c r="C149" s="193"/>
      <c r="D149" s="193"/>
      <c r="E149" s="193"/>
      <c r="F149" s="5" t="s">
        <v>155</v>
      </c>
      <c r="G149" s="72">
        <f>SUM(G144:G148)</f>
        <v>0.1125</v>
      </c>
      <c r="H149" s="195">
        <f>SUM(H144:I148)</f>
        <v>5.6499999999999995E-2</v>
      </c>
      <c r="I149" s="195"/>
    </row>
    <row r="150" spans="1:10" s="95" customFormat="1" ht="24.95" customHeight="1" x14ac:dyDescent="0.25">
      <c r="A150" s="231" t="s">
        <v>251</v>
      </c>
      <c r="B150" s="232"/>
      <c r="C150" s="232"/>
      <c r="D150" s="232"/>
      <c r="E150" s="232"/>
      <c r="F150" s="232"/>
      <c r="G150" s="232"/>
      <c r="H150" s="232"/>
      <c r="I150" s="232"/>
      <c r="J150" s="93"/>
    </row>
    <row r="151" spans="1:10" ht="4.5" customHeight="1" x14ac:dyDescent="0.25">
      <c r="A151" s="73"/>
      <c r="B151" s="196"/>
      <c r="C151" s="196"/>
      <c r="D151" s="196"/>
      <c r="E151" s="196"/>
      <c r="F151" s="196"/>
      <c r="G151" s="196"/>
      <c r="H151" s="196"/>
      <c r="I151" s="196"/>
    </row>
    <row r="152" spans="1:10" ht="12" customHeight="1" x14ac:dyDescent="0.25">
      <c r="A152" s="190" t="s">
        <v>158</v>
      </c>
      <c r="B152" s="190"/>
      <c r="C152" s="190"/>
      <c r="D152" s="190"/>
      <c r="E152" s="190"/>
      <c r="F152" s="190"/>
      <c r="G152" s="190"/>
      <c r="H152" s="49">
        <f>H139</f>
        <v>6.4782838708350304E-2</v>
      </c>
      <c r="I152" s="50">
        <f>I139</f>
        <v>342.73522931033347</v>
      </c>
    </row>
    <row r="153" spans="1:10" ht="4.5" customHeight="1" x14ac:dyDescent="0.25"/>
    <row r="154" spans="1:10" ht="11.25" customHeight="1" x14ac:dyDescent="0.25">
      <c r="A154" s="191" t="s">
        <v>159</v>
      </c>
      <c r="B154" s="191"/>
      <c r="C154" s="191"/>
      <c r="D154" s="191"/>
      <c r="E154" s="191"/>
      <c r="F154" s="191"/>
      <c r="G154" s="191"/>
      <c r="H154" s="191"/>
      <c r="I154" s="191"/>
    </row>
    <row r="155" spans="1:10" ht="11.25" customHeight="1" x14ac:dyDescent="0.25">
      <c r="A155" s="188" t="s">
        <v>33</v>
      </c>
      <c r="B155" s="188"/>
      <c r="C155" s="188"/>
      <c r="D155" s="188"/>
      <c r="E155" s="188"/>
      <c r="F155" s="188"/>
      <c r="G155" s="188"/>
      <c r="H155" s="188"/>
      <c r="I155" s="188"/>
    </row>
    <row r="156" spans="1:10" ht="15" customHeight="1" x14ac:dyDescent="0.25">
      <c r="A156" s="22">
        <v>1</v>
      </c>
      <c r="B156" s="189" t="s">
        <v>160</v>
      </c>
      <c r="C156" s="189"/>
      <c r="D156" s="189"/>
      <c r="E156" s="189"/>
      <c r="F156" s="189"/>
      <c r="G156" s="189"/>
      <c r="H156" s="23">
        <f>I156/$G$173</f>
        <v>0.43688832161262303</v>
      </c>
      <c r="I156" s="74">
        <f>I41</f>
        <v>2650.2127272727271</v>
      </c>
    </row>
    <row r="157" spans="1:10" ht="15" customHeight="1" x14ac:dyDescent="0.25">
      <c r="A157" s="22">
        <v>2</v>
      </c>
      <c r="B157" s="189" t="s">
        <v>161</v>
      </c>
      <c r="C157" s="189"/>
      <c r="D157" s="189"/>
      <c r="E157" s="189"/>
      <c r="F157" s="189"/>
      <c r="G157" s="189"/>
      <c r="H157" s="23">
        <f>I157/$G$173</f>
        <v>0.29880100533477527</v>
      </c>
      <c r="I157" s="74">
        <f>I52+I65+I72+I76</f>
        <v>1812.5598421517236</v>
      </c>
    </row>
    <row r="158" spans="1:10" ht="15" customHeight="1" x14ac:dyDescent="0.25">
      <c r="A158" s="22">
        <v>3</v>
      </c>
      <c r="B158" s="189" t="s">
        <v>162</v>
      </c>
      <c r="C158" s="189"/>
      <c r="D158" s="189"/>
      <c r="E158" s="189"/>
      <c r="F158" s="189"/>
      <c r="G158" s="189"/>
      <c r="H158" s="23">
        <f>I158/$G$173</f>
        <v>0.13645522748252867</v>
      </c>
      <c r="I158" s="74">
        <f>I86</f>
        <v>827.75245454545461</v>
      </c>
    </row>
    <row r="159" spans="1:10" s="28" customFormat="1" ht="15" customHeight="1" x14ac:dyDescent="0.25">
      <c r="A159" s="190" t="s">
        <v>163</v>
      </c>
      <c r="B159" s="190"/>
      <c r="C159" s="190"/>
      <c r="D159" s="190"/>
      <c r="E159" s="190"/>
      <c r="F159" s="190"/>
      <c r="G159" s="190"/>
      <c r="H159" s="49">
        <f>H156+H157+H158</f>
        <v>0.872144554429927</v>
      </c>
      <c r="I159" s="50">
        <f>SUM(I156:I158)</f>
        <v>5290.5250239699053</v>
      </c>
      <c r="J159" s="35"/>
    </row>
    <row r="160" spans="1:10" ht="4.5" customHeight="1" x14ac:dyDescent="0.25"/>
    <row r="161" spans="1:11" ht="11.25" customHeight="1" x14ac:dyDescent="0.25">
      <c r="A161" s="188" t="s">
        <v>107</v>
      </c>
      <c r="B161" s="188"/>
      <c r="C161" s="188"/>
      <c r="D161" s="188"/>
      <c r="E161" s="188"/>
      <c r="F161" s="188"/>
      <c r="G161" s="188"/>
      <c r="H161" s="188"/>
      <c r="I161" s="188"/>
    </row>
    <row r="162" spans="1:11" ht="15" customHeight="1" x14ac:dyDescent="0.25">
      <c r="A162" s="22">
        <v>1</v>
      </c>
      <c r="B162" s="189" t="s">
        <v>164</v>
      </c>
      <c r="C162" s="189"/>
      <c r="D162" s="189"/>
      <c r="E162" s="189"/>
      <c r="F162" s="189"/>
      <c r="G162" s="189"/>
      <c r="H162" s="23">
        <f>I162/$G$173</f>
        <v>7.045701152050182E-3</v>
      </c>
      <c r="I162" s="24">
        <f>I110</f>
        <v>42.74</v>
      </c>
    </row>
    <row r="163" spans="1:11" ht="15" customHeight="1" x14ac:dyDescent="0.25">
      <c r="A163" s="22">
        <v>2</v>
      </c>
      <c r="B163" s="189" t="s">
        <v>165</v>
      </c>
      <c r="C163" s="189"/>
      <c r="D163" s="189"/>
      <c r="E163" s="189"/>
      <c r="F163" s="189"/>
      <c r="G163" s="189"/>
      <c r="H163" s="23">
        <f>I163/$G$173</f>
        <v>1.8463231844399167E-3</v>
      </c>
      <c r="I163" s="24">
        <f>I120</f>
        <v>11.2</v>
      </c>
    </row>
    <row r="164" spans="1:11" ht="15" customHeight="1" x14ac:dyDescent="0.25">
      <c r="A164" s="22">
        <v>3</v>
      </c>
      <c r="B164" s="189" t="s">
        <v>166</v>
      </c>
      <c r="C164" s="189"/>
      <c r="D164" s="189"/>
      <c r="E164" s="189"/>
      <c r="F164" s="189"/>
      <c r="G164" s="189"/>
      <c r="H164" s="23">
        <f>I164/$G$173</f>
        <v>6.2463421233582936E-2</v>
      </c>
      <c r="I164" s="24">
        <f>I124</f>
        <v>378.91</v>
      </c>
    </row>
    <row r="165" spans="1:11" ht="15" customHeight="1" x14ac:dyDescent="0.25">
      <c r="A165" s="190" t="s">
        <v>167</v>
      </c>
      <c r="B165" s="190"/>
      <c r="C165" s="190"/>
      <c r="D165" s="190"/>
      <c r="E165" s="190"/>
      <c r="F165" s="190"/>
      <c r="G165" s="190"/>
      <c r="H165" s="49">
        <f>H162+H163+H164</f>
        <v>7.1355445570073034E-2</v>
      </c>
      <c r="I165" s="50">
        <f>I162+I163+I164</f>
        <v>432.85</v>
      </c>
    </row>
    <row r="166" spans="1:11" ht="4.5" customHeight="1" x14ac:dyDescent="0.25"/>
    <row r="167" spans="1:11" ht="11.25" customHeight="1" x14ac:dyDescent="0.25">
      <c r="A167" s="188" t="s">
        <v>131</v>
      </c>
      <c r="B167" s="188"/>
      <c r="C167" s="188"/>
      <c r="D167" s="188"/>
      <c r="E167" s="188"/>
      <c r="F167" s="188"/>
      <c r="G167" s="188"/>
      <c r="H167" s="188"/>
      <c r="I167" s="188"/>
    </row>
    <row r="168" spans="1:11" ht="15" customHeight="1" x14ac:dyDescent="0.25">
      <c r="A168" s="22">
        <v>1</v>
      </c>
      <c r="B168" s="189" t="s">
        <v>168</v>
      </c>
      <c r="C168" s="189"/>
      <c r="D168" s="189"/>
      <c r="E168" s="189"/>
      <c r="F168" s="189"/>
      <c r="G168" s="189"/>
      <c r="H168" s="23">
        <f>I168/$G$173</f>
        <v>5.6499999999999995E-2</v>
      </c>
      <c r="I168" s="24">
        <f>I139</f>
        <v>342.73522931033347</v>
      </c>
    </row>
    <row r="169" spans="1:11" ht="15" customHeight="1" x14ac:dyDescent="0.25">
      <c r="A169" s="190" t="s">
        <v>169</v>
      </c>
      <c r="B169" s="190"/>
      <c r="C169" s="190"/>
      <c r="D169" s="190"/>
      <c r="E169" s="190"/>
      <c r="F169" s="190"/>
      <c r="G169" s="190"/>
      <c r="H169" s="49">
        <f>H168</f>
        <v>5.6499999999999995E-2</v>
      </c>
      <c r="I169" s="50">
        <f>I139</f>
        <v>342.73522931033347</v>
      </c>
      <c r="K169" s="43"/>
    </row>
    <row r="170" spans="1:11" ht="4.5" customHeight="1" x14ac:dyDescent="0.25"/>
    <row r="171" spans="1:11" ht="11.25" customHeight="1" x14ac:dyDescent="0.25">
      <c r="A171" s="191" t="s">
        <v>159</v>
      </c>
      <c r="B171" s="191"/>
      <c r="C171" s="191"/>
      <c r="D171" s="191"/>
      <c r="E171" s="191"/>
      <c r="F171" s="191"/>
      <c r="G171" s="191"/>
      <c r="H171" s="191"/>
      <c r="I171" s="191"/>
    </row>
    <row r="172" spans="1:11" ht="45" customHeight="1" x14ac:dyDescent="0.25">
      <c r="A172" s="192" t="s">
        <v>170</v>
      </c>
      <c r="B172" s="192"/>
      <c r="C172" s="192"/>
      <c r="D172" s="192"/>
      <c r="E172" s="192"/>
      <c r="F172" s="192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186" t="str">
        <f>D5</f>
        <v>Auxiliar de Limpeza Urbana (5142)</v>
      </c>
      <c r="B173" s="186"/>
      <c r="C173" s="186"/>
      <c r="D173" s="186"/>
      <c r="E173" s="186"/>
      <c r="F173" s="186"/>
      <c r="G173" s="183">
        <f>I159+I165+I169</f>
        <v>6066.1102532802388</v>
      </c>
      <c r="H173" s="184">
        <f>IF(D6="12x36",2,1)</f>
        <v>1</v>
      </c>
      <c r="I173" s="183">
        <f>G173*H173</f>
        <v>6066.1102532802388</v>
      </c>
    </row>
    <row r="174" spans="1:11" x14ac:dyDescent="0.25">
      <c r="A174" s="186"/>
      <c r="B174" s="186"/>
      <c r="C174" s="186"/>
      <c r="D174" s="186"/>
      <c r="E174" s="186"/>
      <c r="F174" s="186"/>
      <c r="G174" s="184"/>
      <c r="H174" s="184"/>
      <c r="I174" s="183"/>
    </row>
    <row r="175" spans="1:11" s="28" customFormat="1" ht="12" customHeight="1" x14ac:dyDescent="0.25">
      <c r="A175" s="187" t="s">
        <v>174</v>
      </c>
      <c r="B175" s="187"/>
      <c r="C175" s="187"/>
      <c r="D175" s="187"/>
      <c r="E175" s="187"/>
      <c r="F175" s="187"/>
      <c r="G175" s="187"/>
      <c r="H175" s="187"/>
      <c r="I175" s="77">
        <f>I173</f>
        <v>6066.1102532802388</v>
      </c>
      <c r="J175" s="35"/>
    </row>
  </sheetData>
  <mergeCells count="174"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  <mergeCell ref="A145:B145"/>
    <mergeCell ref="H145:I145"/>
    <mergeCell ref="A146:B146"/>
    <mergeCell ref="H146:I146"/>
    <mergeCell ref="A147:B147"/>
    <mergeCell ref="H147:I147"/>
    <mergeCell ref="A150:I150"/>
    <mergeCell ref="A142:I142"/>
    <mergeCell ref="A143:B143"/>
    <mergeCell ref="D143:E143"/>
    <mergeCell ref="H143:I143"/>
    <mergeCell ref="A144:B144"/>
    <mergeCell ref="D144:E144"/>
    <mergeCell ref="H144:I144"/>
    <mergeCell ref="B136:G136"/>
    <mergeCell ref="B137:G137"/>
    <mergeCell ref="B138:G138"/>
    <mergeCell ref="A139:G139"/>
    <mergeCell ref="B140:I140"/>
    <mergeCell ref="B141:I141"/>
    <mergeCell ref="A128:B128"/>
    <mergeCell ref="A130:G130"/>
    <mergeCell ref="A132:I132"/>
    <mergeCell ref="B133:G133"/>
    <mergeCell ref="B134:G134"/>
    <mergeCell ref="B135:G135"/>
    <mergeCell ref="A120:G120"/>
    <mergeCell ref="B122:G122"/>
    <mergeCell ref="B123:G123"/>
    <mergeCell ref="A124:G124"/>
    <mergeCell ref="A126:E126"/>
    <mergeCell ref="A127:B127"/>
    <mergeCell ref="A114:B114"/>
    <mergeCell ref="A115:B115"/>
    <mergeCell ref="B116:I116"/>
    <mergeCell ref="B117:G117"/>
    <mergeCell ref="B118:G118"/>
    <mergeCell ref="B119:G119"/>
    <mergeCell ref="B107:G107"/>
    <mergeCell ref="B108:G108"/>
    <mergeCell ref="B109:G109"/>
    <mergeCell ref="A110:G110"/>
    <mergeCell ref="B111:I111"/>
    <mergeCell ref="A113:E113"/>
    <mergeCell ref="A100:G100"/>
    <mergeCell ref="A102:I102"/>
    <mergeCell ref="B103:G103"/>
    <mergeCell ref="B104:G104"/>
    <mergeCell ref="B105:G105"/>
    <mergeCell ref="B106:G106"/>
    <mergeCell ref="A92:I92"/>
    <mergeCell ref="A93:B93"/>
    <mergeCell ref="A94:B94"/>
    <mergeCell ref="A96:I96"/>
    <mergeCell ref="A97:B97"/>
    <mergeCell ref="A98:B98"/>
    <mergeCell ref="B85:G85"/>
    <mergeCell ref="A86:G86"/>
    <mergeCell ref="B87:G87"/>
    <mergeCell ref="A88:I88"/>
    <mergeCell ref="A89:B89"/>
    <mergeCell ref="A90:B90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B51:G51"/>
    <mergeCell ref="A52:G52"/>
    <mergeCell ref="A53:I53"/>
    <mergeCell ref="A54:I54"/>
    <mergeCell ref="B55:G55"/>
    <mergeCell ref="B56:G56"/>
    <mergeCell ref="B57:G57"/>
    <mergeCell ref="B45:G45"/>
    <mergeCell ref="B46:G46"/>
    <mergeCell ref="B47:G47"/>
    <mergeCell ref="B48:G48"/>
    <mergeCell ref="B49:G49"/>
    <mergeCell ref="B50:G50"/>
    <mergeCell ref="B38:G38"/>
    <mergeCell ref="B39:G39"/>
    <mergeCell ref="B40:G40"/>
    <mergeCell ref="A41:G41"/>
    <mergeCell ref="B43:G43"/>
    <mergeCell ref="B44:G44"/>
    <mergeCell ref="B32:G32"/>
    <mergeCell ref="B33:G33"/>
    <mergeCell ref="B34:G34"/>
    <mergeCell ref="B35:G35"/>
    <mergeCell ref="B36:G36"/>
    <mergeCell ref="B37:G37"/>
    <mergeCell ref="A24:F24"/>
    <mergeCell ref="A25:F26"/>
    <mergeCell ref="A27:F27"/>
    <mergeCell ref="A28:F28"/>
    <mergeCell ref="A30:I30"/>
    <mergeCell ref="B31:G31"/>
    <mergeCell ref="A15:F17"/>
    <mergeCell ref="G15:G17"/>
    <mergeCell ref="A18:F20"/>
    <mergeCell ref="G18:G20"/>
    <mergeCell ref="A21:F21"/>
    <mergeCell ref="A23:F23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EC038-8780-4F7C-83E6-1EE3E618578A}"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234" t="s">
        <v>180</v>
      </c>
      <c r="B1" s="234"/>
      <c r="C1" s="234"/>
      <c r="D1" s="234"/>
      <c r="E1" s="234"/>
      <c r="F1" s="234"/>
      <c r="G1" s="234"/>
      <c r="H1" s="234"/>
      <c r="I1" s="234"/>
      <c r="K1" s="8"/>
      <c r="M1" s="43"/>
    </row>
    <row r="2" spans="1:13" ht="22.5" customHeight="1" x14ac:dyDescent="0.25">
      <c r="A2" s="234" t="s">
        <v>0</v>
      </c>
      <c r="B2" s="234"/>
      <c r="C2" s="235" t="s">
        <v>245</v>
      </c>
      <c r="D2" s="235"/>
      <c r="E2" s="236" t="s">
        <v>1</v>
      </c>
      <c r="F2" s="236"/>
      <c r="G2" s="236"/>
      <c r="H2" s="236"/>
      <c r="I2" s="236"/>
    </row>
    <row r="3" spans="1:13" ht="11.25" customHeight="1" x14ac:dyDescent="0.25">
      <c r="A3" s="234" t="s">
        <v>2</v>
      </c>
      <c r="B3" s="234"/>
      <c r="C3" s="240" t="s">
        <v>246</v>
      </c>
      <c r="D3" s="241"/>
      <c r="E3" s="10" t="s">
        <v>3</v>
      </c>
      <c r="F3" s="173">
        <v>46314</v>
      </c>
      <c r="G3" s="9"/>
      <c r="H3" s="9"/>
      <c r="I3" s="9"/>
    </row>
    <row r="4" spans="1:13" ht="4.5" customHeight="1" x14ac:dyDescent="0.25"/>
    <row r="5" spans="1:13" ht="18.75" customHeight="1" x14ac:dyDescent="0.25">
      <c r="A5" s="214" t="s">
        <v>4</v>
      </c>
      <c r="B5" s="214"/>
      <c r="C5" s="214"/>
      <c r="D5" s="237" t="s">
        <v>193</v>
      </c>
      <c r="E5" s="237"/>
      <c r="F5" s="237"/>
      <c r="G5" s="238" t="str">
        <f>IF(D6="12x36","Regime de trabalho:","Quantidade de HORAS/MÊS")</f>
        <v>Quantidade de HORAS/MÊS</v>
      </c>
      <c r="H5" s="238"/>
      <c r="I5" s="239">
        <f>IF(D6="12x36",D6,5*D6)</f>
        <v>200</v>
      </c>
    </row>
    <row r="6" spans="1:13" ht="18.75" customHeight="1" x14ac:dyDescent="0.25">
      <c r="A6" s="214" t="str">
        <f>IF(D6="12x36","Regime de trabalho:","Regime de trabalho (horas semanais):")</f>
        <v>Regime de trabalho (horas semanais):</v>
      </c>
      <c r="B6" s="214"/>
      <c r="C6" s="214"/>
      <c r="D6" s="214">
        <v>40</v>
      </c>
      <c r="E6" s="214"/>
      <c r="F6" s="214"/>
      <c r="G6" s="238"/>
      <c r="H6" s="238"/>
      <c r="I6" s="239"/>
    </row>
    <row r="7" spans="1:13" ht="22.5" customHeight="1" x14ac:dyDescent="0.25">
      <c r="A7" s="214" t="s">
        <v>6</v>
      </c>
      <c r="B7" s="214"/>
      <c r="C7" s="214"/>
      <c r="D7" s="189" t="str">
        <f>'Recepcionista 40h'!D7:F7</f>
        <v>RS000041/2026</v>
      </c>
      <c r="E7" s="189"/>
      <c r="F7" s="189"/>
      <c r="G7" s="227" t="s">
        <v>7</v>
      </c>
      <c r="H7" s="227"/>
      <c r="I7" s="233">
        <v>0</v>
      </c>
    </row>
    <row r="8" spans="1:13" ht="22.5" customHeight="1" x14ac:dyDescent="0.25">
      <c r="A8" s="214" t="s">
        <v>9</v>
      </c>
      <c r="B8" s="214"/>
      <c r="C8" s="214"/>
      <c r="D8" s="189" t="str">
        <f>'Recepcionista 40h'!D8:F8</f>
        <v>CONVENÇÃO COLETIVA DE TRABALHO RS000041/2026</v>
      </c>
      <c r="E8" s="189"/>
      <c r="F8" s="189"/>
      <c r="G8" s="227"/>
      <c r="H8" s="227"/>
      <c r="I8" s="233"/>
    </row>
    <row r="9" spans="1:13" ht="24.75" customHeight="1" x14ac:dyDescent="0.25">
      <c r="A9" s="214" t="s">
        <v>10</v>
      </c>
      <c r="B9" s="214"/>
      <c r="C9" s="214"/>
      <c r="D9" s="237" t="s">
        <v>181</v>
      </c>
      <c r="E9" s="237"/>
      <c r="F9" s="237"/>
      <c r="G9" s="227" t="s">
        <v>11</v>
      </c>
      <c r="H9" s="227"/>
      <c r="I9" s="3" t="s">
        <v>8</v>
      </c>
    </row>
    <row r="10" spans="1:13" ht="32.25" customHeight="1" x14ac:dyDescent="0.25">
      <c r="A10" s="242" t="s">
        <v>12</v>
      </c>
      <c r="B10" s="242"/>
      <c r="C10" s="242"/>
      <c r="D10" s="242"/>
      <c r="E10" s="242"/>
      <c r="F10" s="242"/>
      <c r="G10" s="4" t="s">
        <v>13</v>
      </c>
      <c r="H10" s="11">
        <v>220</v>
      </c>
      <c r="I10" s="12">
        <v>2307.83</v>
      </c>
    </row>
    <row r="11" spans="1:13" ht="11.25" customHeight="1" x14ac:dyDescent="0.25">
      <c r="A11" s="228" t="s">
        <v>14</v>
      </c>
      <c r="B11" s="228"/>
      <c r="C11" s="228"/>
      <c r="D11" s="228"/>
      <c r="E11" s="228"/>
      <c r="F11" s="228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228" t="s">
        <v>16</v>
      </c>
      <c r="B12" s="228"/>
      <c r="C12" s="228"/>
      <c r="D12" s="228"/>
      <c r="E12" s="228"/>
      <c r="F12" s="228"/>
      <c r="G12" s="229" t="s">
        <v>17</v>
      </c>
      <c r="H12" s="1" t="s">
        <v>18</v>
      </c>
      <c r="I12" s="12">
        <v>8</v>
      </c>
    </row>
    <row r="13" spans="1:13" x14ac:dyDescent="0.25">
      <c r="A13" s="228"/>
      <c r="B13" s="228"/>
      <c r="C13" s="228"/>
      <c r="D13" s="228"/>
      <c r="E13" s="228"/>
      <c r="F13" s="228"/>
      <c r="G13" s="229"/>
      <c r="H13" s="1" t="s">
        <v>19</v>
      </c>
      <c r="I13" s="14">
        <v>22</v>
      </c>
    </row>
    <row r="14" spans="1:13" x14ac:dyDescent="0.25">
      <c r="A14" s="228"/>
      <c r="B14" s="228"/>
      <c r="C14" s="228"/>
      <c r="D14" s="228"/>
      <c r="E14" s="228"/>
      <c r="F14" s="228"/>
      <c r="G14" s="229"/>
      <c r="H14" s="1" t="s">
        <v>20</v>
      </c>
      <c r="I14" s="3">
        <v>0.06</v>
      </c>
    </row>
    <row r="15" spans="1:13" ht="11.25" customHeight="1" x14ac:dyDescent="0.25">
      <c r="A15" s="228" t="s">
        <v>198</v>
      </c>
      <c r="B15" s="228"/>
      <c r="C15" s="228"/>
      <c r="D15" s="228"/>
      <c r="E15" s="228"/>
      <c r="F15" s="228"/>
      <c r="G15" s="229" t="s">
        <v>17</v>
      </c>
      <c r="H15" s="1" t="s">
        <v>18</v>
      </c>
      <c r="I15" s="12">
        <v>27.15</v>
      </c>
    </row>
    <row r="16" spans="1:13" ht="11.25" customHeight="1" x14ac:dyDescent="0.25">
      <c r="A16" s="228"/>
      <c r="B16" s="228"/>
      <c r="C16" s="228"/>
      <c r="D16" s="228"/>
      <c r="E16" s="228"/>
      <c r="F16" s="228"/>
      <c r="G16" s="229"/>
      <c r="H16" s="1" t="s">
        <v>19</v>
      </c>
      <c r="I16" s="14">
        <v>22</v>
      </c>
    </row>
    <row r="17" spans="1:9" x14ac:dyDescent="0.25">
      <c r="A17" s="228"/>
      <c r="B17" s="228"/>
      <c r="C17" s="228"/>
      <c r="D17" s="228"/>
      <c r="E17" s="228"/>
      <c r="F17" s="228"/>
      <c r="G17" s="229"/>
      <c r="H17" s="1" t="s">
        <v>20</v>
      </c>
      <c r="I17" s="3">
        <v>0.19</v>
      </c>
    </row>
    <row r="18" spans="1:9" ht="11.25" customHeight="1" x14ac:dyDescent="0.25">
      <c r="A18" s="228" t="s">
        <v>199</v>
      </c>
      <c r="B18" s="228"/>
      <c r="C18" s="228"/>
      <c r="D18" s="228"/>
      <c r="E18" s="228"/>
      <c r="F18" s="228"/>
      <c r="G18" s="229" t="s">
        <v>17</v>
      </c>
      <c r="H18" s="1" t="s">
        <v>18</v>
      </c>
      <c r="I18" s="12">
        <v>13.57</v>
      </c>
    </row>
    <row r="19" spans="1:9" x14ac:dyDescent="0.25">
      <c r="A19" s="228"/>
      <c r="B19" s="228"/>
      <c r="C19" s="228"/>
      <c r="D19" s="228"/>
      <c r="E19" s="228"/>
      <c r="F19" s="228"/>
      <c r="G19" s="229"/>
      <c r="H19" s="1" t="s">
        <v>19</v>
      </c>
      <c r="I19" s="14">
        <v>0</v>
      </c>
    </row>
    <row r="20" spans="1:9" x14ac:dyDescent="0.25">
      <c r="A20" s="228"/>
      <c r="B20" s="228"/>
      <c r="C20" s="228"/>
      <c r="D20" s="228"/>
      <c r="E20" s="228"/>
      <c r="F20" s="228"/>
      <c r="G20" s="229"/>
      <c r="H20" s="1" t="s">
        <v>20</v>
      </c>
      <c r="I20" s="3">
        <v>0.19</v>
      </c>
    </row>
    <row r="21" spans="1:9" ht="36" customHeight="1" x14ac:dyDescent="0.25">
      <c r="A21" s="230" t="s">
        <v>197</v>
      </c>
      <c r="B21" s="230"/>
      <c r="C21" s="230"/>
      <c r="D21" s="230"/>
      <c r="E21" s="230"/>
      <c r="F21" s="230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30" t="s">
        <v>196</v>
      </c>
      <c r="B22" s="230"/>
      <c r="C22" s="230"/>
      <c r="D22" s="230"/>
      <c r="E22" s="230"/>
      <c r="F22" s="230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219" t="s">
        <v>240</v>
      </c>
      <c r="B23" s="219"/>
      <c r="C23" s="219"/>
      <c r="D23" s="219"/>
      <c r="E23" s="219"/>
      <c r="F23" s="219"/>
      <c r="G23" s="15"/>
      <c r="H23" s="15" t="s">
        <v>25</v>
      </c>
      <c r="I23" s="78">
        <v>0</v>
      </c>
    </row>
    <row r="24" spans="1:9" ht="34.5" customHeight="1" x14ac:dyDescent="0.25">
      <c r="A24" s="219" t="s">
        <v>26</v>
      </c>
      <c r="B24" s="219"/>
      <c r="C24" s="219"/>
      <c r="D24" s="219"/>
      <c r="E24" s="219"/>
      <c r="F24" s="219"/>
      <c r="G24" s="11"/>
      <c r="H24" s="1" t="s">
        <v>27</v>
      </c>
      <c r="I24" s="12">
        <f>I32</f>
        <v>2098.0272727272727</v>
      </c>
    </row>
    <row r="25" spans="1:9" ht="15" customHeight="1" x14ac:dyDescent="0.25">
      <c r="A25" s="219" t="s">
        <v>28</v>
      </c>
      <c r="B25" s="219"/>
      <c r="C25" s="219"/>
      <c r="D25" s="219"/>
      <c r="E25" s="219"/>
      <c r="F25" s="219"/>
      <c r="G25" s="15"/>
      <c r="H25" s="18" t="s">
        <v>29</v>
      </c>
      <c r="I25" s="19" t="s">
        <v>8</v>
      </c>
    </row>
    <row r="26" spans="1:9" ht="15" customHeight="1" x14ac:dyDescent="0.25">
      <c r="A26" s="219"/>
      <c r="B26" s="219"/>
      <c r="C26" s="219"/>
      <c r="D26" s="219"/>
      <c r="E26" s="219"/>
      <c r="F26" s="219"/>
      <c r="G26" s="15"/>
      <c r="H26" s="20" t="s">
        <v>30</v>
      </c>
      <c r="I26" s="3" t="s">
        <v>8</v>
      </c>
    </row>
    <row r="27" spans="1:9" ht="26.25" customHeight="1" x14ac:dyDescent="0.25">
      <c r="A27" s="219" t="s">
        <v>31</v>
      </c>
      <c r="B27" s="219"/>
      <c r="C27" s="219"/>
      <c r="D27" s="219"/>
      <c r="E27" s="219"/>
      <c r="F27" s="219"/>
      <c r="G27" s="15"/>
      <c r="H27" s="1" t="s">
        <v>29</v>
      </c>
      <c r="I27" s="19" t="s">
        <v>8</v>
      </c>
    </row>
    <row r="28" spans="1:9" ht="35.25" customHeight="1" x14ac:dyDescent="0.25">
      <c r="A28" s="219" t="s">
        <v>32</v>
      </c>
      <c r="B28" s="219"/>
      <c r="C28" s="219"/>
      <c r="D28" s="219"/>
      <c r="E28" s="219"/>
      <c r="F28" s="21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188" t="s">
        <v>33</v>
      </c>
      <c r="B30" s="188"/>
      <c r="C30" s="188"/>
      <c r="D30" s="188"/>
      <c r="E30" s="188"/>
      <c r="F30" s="188"/>
      <c r="G30" s="188"/>
      <c r="H30" s="188"/>
      <c r="I30" s="188"/>
    </row>
    <row r="31" spans="1:9" ht="33.75" customHeight="1" x14ac:dyDescent="0.25">
      <c r="A31" s="21" t="s">
        <v>34</v>
      </c>
      <c r="B31" s="210" t="s">
        <v>35</v>
      </c>
      <c r="C31" s="210"/>
      <c r="D31" s="210"/>
      <c r="E31" s="210"/>
      <c r="F31" s="210"/>
      <c r="G31" s="210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9" t="s">
        <v>38</v>
      </c>
      <c r="C32" s="189"/>
      <c r="D32" s="189"/>
      <c r="E32" s="189"/>
      <c r="F32" s="189"/>
      <c r="G32" s="189"/>
      <c r="H32" s="23">
        <f t="shared" ref="H32:H40" si="0">I32/$I$41</f>
        <v>1</v>
      </c>
      <c r="I32" s="24">
        <f>IF(D6="12x36",I10,I10/H10*I5)</f>
        <v>2098.0272727272727</v>
      </c>
    </row>
    <row r="33" spans="1:10" ht="15" customHeight="1" x14ac:dyDescent="0.25">
      <c r="A33" s="22">
        <f t="shared" ref="A33:A40" si="1">A32+1</f>
        <v>2</v>
      </c>
      <c r="B33" s="189" t="s">
        <v>39</v>
      </c>
      <c r="C33" s="189"/>
      <c r="D33" s="189"/>
      <c r="E33" s="189"/>
      <c r="F33" s="189"/>
      <c r="G33" s="189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9" t="s">
        <v>40</v>
      </c>
      <c r="C34" s="189"/>
      <c r="D34" s="189"/>
      <c r="E34" s="189"/>
      <c r="F34" s="189"/>
      <c r="G34" s="189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9" t="s">
        <v>41</v>
      </c>
      <c r="C35" s="189"/>
      <c r="D35" s="189"/>
      <c r="E35" s="189"/>
      <c r="F35" s="189"/>
      <c r="G35" s="189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9" t="s">
        <v>42</v>
      </c>
      <c r="C36" s="189"/>
      <c r="D36" s="189"/>
      <c r="E36" s="189"/>
      <c r="F36" s="189"/>
      <c r="G36" s="189"/>
      <c r="H36" s="23">
        <f t="shared" si="0"/>
        <v>0</v>
      </c>
      <c r="I36" s="24">
        <f>IF(I7=40%,I24*I7,0)</f>
        <v>0</v>
      </c>
    </row>
    <row r="37" spans="1:10" ht="15" customHeight="1" x14ac:dyDescent="0.25">
      <c r="A37" s="22">
        <f t="shared" si="1"/>
        <v>6</v>
      </c>
      <c r="B37" s="189" t="s">
        <v>43</v>
      </c>
      <c r="C37" s="189"/>
      <c r="D37" s="189"/>
      <c r="E37" s="189"/>
      <c r="F37" s="189"/>
      <c r="G37" s="189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9" t="s">
        <v>44</v>
      </c>
      <c r="C38" s="189"/>
      <c r="D38" s="189"/>
      <c r="E38" s="189"/>
      <c r="F38" s="189"/>
      <c r="G38" s="189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9" t="s">
        <v>45</v>
      </c>
      <c r="C39" s="189"/>
      <c r="D39" s="189"/>
      <c r="E39" s="189"/>
      <c r="F39" s="189"/>
      <c r="G39" s="189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26" t="str">
        <f>IF(D6="12x36","Para postos 12x36 os feriados são considerados compensados, conforme parágrafo único, Art. 59-A da CLT","Outros")</f>
        <v>Outros</v>
      </c>
      <c r="C40" s="226"/>
      <c r="D40" s="226"/>
      <c r="E40" s="226"/>
      <c r="F40" s="226"/>
      <c r="G40" s="226"/>
      <c r="H40" s="23">
        <f t="shared" si="0"/>
        <v>0</v>
      </c>
      <c r="I40" s="24">
        <v>0</v>
      </c>
    </row>
    <row r="41" spans="1:10" s="28" customFormat="1" ht="15" customHeight="1" x14ac:dyDescent="0.25">
      <c r="A41" s="206" t="s">
        <v>46</v>
      </c>
      <c r="B41" s="206"/>
      <c r="C41" s="206"/>
      <c r="D41" s="206"/>
      <c r="E41" s="206"/>
      <c r="F41" s="206"/>
      <c r="G41" s="206"/>
      <c r="H41" s="25">
        <f>SUM(H32:H40)</f>
        <v>1</v>
      </c>
      <c r="I41" s="26">
        <f>SUM(I32:I40)</f>
        <v>2098.0272727272727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10" t="s">
        <v>48</v>
      </c>
      <c r="C43" s="210"/>
      <c r="D43" s="210"/>
      <c r="E43" s="210"/>
      <c r="F43" s="210"/>
      <c r="G43" s="210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9" t="s">
        <v>49</v>
      </c>
      <c r="C44" s="189"/>
      <c r="D44" s="189"/>
      <c r="E44" s="189"/>
      <c r="F44" s="189"/>
      <c r="G44" s="189"/>
      <c r="H44" s="23">
        <v>0.2</v>
      </c>
      <c r="I44" s="24">
        <f t="shared" ref="I44:I51" si="2">$I$41*H44</f>
        <v>419.60545454545456</v>
      </c>
    </row>
    <row r="45" spans="1:10" ht="15" customHeight="1" x14ac:dyDescent="0.25">
      <c r="A45" s="22">
        <v>2</v>
      </c>
      <c r="B45" s="189" t="s">
        <v>50</v>
      </c>
      <c r="C45" s="189"/>
      <c r="D45" s="189"/>
      <c r="E45" s="189"/>
      <c r="F45" s="189"/>
      <c r="G45" s="189"/>
      <c r="H45" s="23">
        <v>1.4999999999999999E-2</v>
      </c>
      <c r="I45" s="24">
        <f t="shared" si="2"/>
        <v>31.47040909090909</v>
      </c>
    </row>
    <row r="46" spans="1:10" ht="15" customHeight="1" x14ac:dyDescent="0.25">
      <c r="A46" s="22">
        <v>3</v>
      </c>
      <c r="B46" s="189" t="s">
        <v>51</v>
      </c>
      <c r="C46" s="189"/>
      <c r="D46" s="189"/>
      <c r="E46" s="189"/>
      <c r="F46" s="189"/>
      <c r="G46" s="189"/>
      <c r="H46" s="23">
        <v>0.01</v>
      </c>
      <c r="I46" s="24">
        <f t="shared" si="2"/>
        <v>20.980272727272727</v>
      </c>
    </row>
    <row r="47" spans="1:10" ht="15" customHeight="1" x14ac:dyDescent="0.25">
      <c r="A47" s="22">
        <v>4</v>
      </c>
      <c r="B47" s="189" t="s">
        <v>52</v>
      </c>
      <c r="C47" s="189"/>
      <c r="D47" s="189"/>
      <c r="E47" s="189"/>
      <c r="F47" s="189"/>
      <c r="G47" s="189"/>
      <c r="H47" s="23">
        <v>2E-3</v>
      </c>
      <c r="I47" s="24">
        <f t="shared" si="2"/>
        <v>4.1960545454545457</v>
      </c>
    </row>
    <row r="48" spans="1:10" ht="15" customHeight="1" x14ac:dyDescent="0.25">
      <c r="A48" s="22">
        <v>5</v>
      </c>
      <c r="B48" s="189" t="s">
        <v>53</v>
      </c>
      <c r="C48" s="189"/>
      <c r="D48" s="189"/>
      <c r="E48" s="189"/>
      <c r="F48" s="189"/>
      <c r="G48" s="189"/>
      <c r="H48" s="23">
        <v>2.5000000000000001E-2</v>
      </c>
      <c r="I48" s="24">
        <f t="shared" si="2"/>
        <v>52.45068181818182</v>
      </c>
    </row>
    <row r="49" spans="1:10" ht="15" customHeight="1" x14ac:dyDescent="0.25">
      <c r="A49" s="22">
        <v>6</v>
      </c>
      <c r="B49" s="189" t="s">
        <v>54</v>
      </c>
      <c r="C49" s="189"/>
      <c r="D49" s="189"/>
      <c r="E49" s="189"/>
      <c r="F49" s="189"/>
      <c r="G49" s="189"/>
      <c r="H49" s="23">
        <v>0.08</v>
      </c>
      <c r="I49" s="24">
        <f t="shared" si="2"/>
        <v>167.84218181818181</v>
      </c>
    </row>
    <row r="50" spans="1:10" ht="15" customHeight="1" x14ac:dyDescent="0.25">
      <c r="A50" s="22">
        <v>7</v>
      </c>
      <c r="B50" s="189" t="s">
        <v>55</v>
      </c>
      <c r="C50" s="189"/>
      <c r="D50" s="189"/>
      <c r="E50" s="189"/>
      <c r="F50" s="189"/>
      <c r="G50" s="189"/>
      <c r="H50" s="177">
        <v>0.03</v>
      </c>
      <c r="I50" s="24">
        <f t="shared" si="2"/>
        <v>62.94081818181818</v>
      </c>
    </row>
    <row r="51" spans="1:10" ht="15" customHeight="1" x14ac:dyDescent="0.25">
      <c r="A51" s="22">
        <v>8</v>
      </c>
      <c r="B51" s="189" t="s">
        <v>56</v>
      </c>
      <c r="C51" s="189"/>
      <c r="D51" s="189"/>
      <c r="E51" s="189"/>
      <c r="F51" s="189"/>
      <c r="G51" s="189"/>
      <c r="H51" s="23">
        <v>6.0000000000000001E-3</v>
      </c>
      <c r="I51" s="24">
        <f t="shared" si="2"/>
        <v>12.588163636363637</v>
      </c>
    </row>
    <row r="52" spans="1:10" s="28" customFormat="1" ht="15" customHeight="1" x14ac:dyDescent="0.25">
      <c r="A52" s="206" t="s">
        <v>57</v>
      </c>
      <c r="B52" s="206"/>
      <c r="C52" s="206"/>
      <c r="D52" s="206"/>
      <c r="E52" s="206"/>
      <c r="F52" s="206"/>
      <c r="G52" s="206"/>
      <c r="H52" s="25">
        <f>SUM(H44:H51)</f>
        <v>0.3680000000000001</v>
      </c>
      <c r="I52" s="26">
        <f>SUM(I44:I51)</f>
        <v>772.07403636363642</v>
      </c>
      <c r="J52" s="27"/>
    </row>
    <row r="53" spans="1:10" ht="15" customHeight="1" x14ac:dyDescent="0.25">
      <c r="A53" s="221" t="s">
        <v>58</v>
      </c>
      <c r="B53" s="221"/>
      <c r="C53" s="221"/>
      <c r="D53" s="221"/>
      <c r="E53" s="221"/>
      <c r="F53" s="221"/>
      <c r="G53" s="221"/>
      <c r="H53" s="221"/>
      <c r="I53" s="221"/>
    </row>
    <row r="54" spans="1:10" ht="30.75" customHeight="1" x14ac:dyDescent="0.25">
      <c r="A54" s="225" t="s">
        <v>59</v>
      </c>
      <c r="B54" s="225"/>
      <c r="C54" s="225"/>
      <c r="D54" s="225"/>
      <c r="E54" s="225"/>
      <c r="F54" s="225"/>
      <c r="G54" s="225"/>
      <c r="H54" s="225"/>
      <c r="I54" s="225"/>
    </row>
    <row r="55" spans="1:10" ht="33.75" customHeight="1" x14ac:dyDescent="0.25">
      <c r="A55" s="21" t="s">
        <v>60</v>
      </c>
      <c r="B55" s="210" t="s">
        <v>61</v>
      </c>
      <c r="C55" s="210"/>
      <c r="D55" s="210"/>
      <c r="E55" s="210"/>
      <c r="F55" s="210"/>
      <c r="G55" s="210"/>
      <c r="H55" s="21" t="s">
        <v>36</v>
      </c>
      <c r="I55" s="21" t="s">
        <v>37</v>
      </c>
    </row>
    <row r="56" spans="1:10" ht="15" customHeight="1" x14ac:dyDescent="0.25">
      <c r="A56" s="22" t="s">
        <v>247</v>
      </c>
      <c r="B56" s="189" t="s">
        <v>62</v>
      </c>
      <c r="C56" s="189"/>
      <c r="D56" s="189"/>
      <c r="E56" s="189"/>
      <c r="F56" s="189"/>
      <c r="G56" s="189"/>
      <c r="H56" s="23">
        <v>0.111111</v>
      </c>
      <c r="I56" s="24">
        <f t="shared" ref="I56:I57" si="3">$I$41*H56</f>
        <v>233.11390829999999</v>
      </c>
    </row>
    <row r="57" spans="1:10" ht="15" customHeight="1" x14ac:dyDescent="0.25">
      <c r="A57" s="22" t="s">
        <v>248</v>
      </c>
      <c r="B57" s="189" t="s">
        <v>249</v>
      </c>
      <c r="C57" s="189"/>
      <c r="D57" s="189"/>
      <c r="E57" s="189"/>
      <c r="F57" s="189"/>
      <c r="G57" s="189"/>
      <c r="H57" s="177">
        <v>9.2589999999999999E-3</v>
      </c>
      <c r="I57" s="24">
        <f t="shared" si="3"/>
        <v>19.425634518181816</v>
      </c>
    </row>
    <row r="58" spans="1:10" ht="15" customHeight="1" x14ac:dyDescent="0.25">
      <c r="A58" s="22">
        <v>2</v>
      </c>
      <c r="B58" s="189" t="s">
        <v>63</v>
      </c>
      <c r="C58" s="189"/>
      <c r="D58" s="189"/>
      <c r="E58" s="189"/>
      <c r="F58" s="189"/>
      <c r="G58" s="189"/>
      <c r="H58" s="177">
        <v>3.5599999999999998E-4</v>
      </c>
      <c r="I58" s="24">
        <f t="shared" ref="I58:I64" si="4">$I$41*H58</f>
        <v>0.74689770909090902</v>
      </c>
    </row>
    <row r="59" spans="1:10" ht="15" customHeight="1" x14ac:dyDescent="0.25">
      <c r="A59" s="22">
        <v>3</v>
      </c>
      <c r="B59" s="189" t="s">
        <v>64</v>
      </c>
      <c r="C59" s="189"/>
      <c r="D59" s="189"/>
      <c r="E59" s="189"/>
      <c r="F59" s="189"/>
      <c r="G59" s="189"/>
      <c r="H59" s="177">
        <v>3.5599999999999998E-4</v>
      </c>
      <c r="I59" s="24">
        <f t="shared" si="4"/>
        <v>0.74689770909090902</v>
      </c>
    </row>
    <row r="60" spans="1:10" ht="15" customHeight="1" x14ac:dyDescent="0.25">
      <c r="A60" s="22">
        <v>4</v>
      </c>
      <c r="B60" s="189" t="s">
        <v>65</v>
      </c>
      <c r="C60" s="189"/>
      <c r="D60" s="189"/>
      <c r="E60" s="189"/>
      <c r="F60" s="189"/>
      <c r="G60" s="189"/>
      <c r="H60" s="177">
        <v>3.8900000000000002E-4</v>
      </c>
      <c r="I60" s="24">
        <f t="shared" si="4"/>
        <v>0.81613260909090912</v>
      </c>
    </row>
    <row r="61" spans="1:10" ht="15" customHeight="1" x14ac:dyDescent="0.25">
      <c r="A61" s="22">
        <v>5</v>
      </c>
      <c r="B61" s="189" t="s">
        <v>66</v>
      </c>
      <c r="C61" s="189"/>
      <c r="D61" s="189"/>
      <c r="E61" s="189"/>
      <c r="F61" s="189"/>
      <c r="G61" s="189"/>
      <c r="H61" s="177">
        <v>1.94E-4</v>
      </c>
      <c r="I61" s="24">
        <f t="shared" si="4"/>
        <v>0.40701729090909089</v>
      </c>
    </row>
    <row r="62" spans="1:10" ht="15" customHeight="1" x14ac:dyDescent="0.25">
      <c r="A62" s="22">
        <v>6</v>
      </c>
      <c r="B62" s="189" t="s">
        <v>67</v>
      </c>
      <c r="C62" s="189"/>
      <c r="D62" s="189"/>
      <c r="E62" s="189"/>
      <c r="F62" s="189"/>
      <c r="G62" s="189"/>
      <c r="H62" s="177">
        <v>3.2499999999999999E-4</v>
      </c>
      <c r="I62" s="24">
        <f t="shared" si="4"/>
        <v>0.68185886363636361</v>
      </c>
    </row>
    <row r="63" spans="1:10" ht="15" customHeight="1" x14ac:dyDescent="0.25">
      <c r="A63" s="22">
        <v>7</v>
      </c>
      <c r="B63" s="189" t="s">
        <v>68</v>
      </c>
      <c r="C63" s="189"/>
      <c r="D63" s="189"/>
      <c r="E63" s="189"/>
      <c r="F63" s="189"/>
      <c r="G63" s="189"/>
      <c r="H63" s="177">
        <v>1.85E-4</v>
      </c>
      <c r="I63" s="24">
        <f t="shared" si="4"/>
        <v>0.38813504545454547</v>
      </c>
    </row>
    <row r="64" spans="1:10" ht="15" customHeight="1" x14ac:dyDescent="0.25">
      <c r="A64" s="22">
        <v>8</v>
      </c>
      <c r="B64" s="189" t="s">
        <v>69</v>
      </c>
      <c r="C64" s="189"/>
      <c r="D64" s="189"/>
      <c r="E64" s="189"/>
      <c r="F64" s="189"/>
      <c r="G64" s="189"/>
      <c r="H64" s="23">
        <v>8.3333000000000004E-2</v>
      </c>
      <c r="I64" s="24">
        <f t="shared" si="4"/>
        <v>174.83490671818183</v>
      </c>
    </row>
    <row r="65" spans="1:11" s="28" customFormat="1" ht="15" customHeight="1" x14ac:dyDescent="0.25">
      <c r="A65" s="206" t="s">
        <v>70</v>
      </c>
      <c r="B65" s="206"/>
      <c r="C65" s="206"/>
      <c r="D65" s="206"/>
      <c r="E65" s="206"/>
      <c r="F65" s="206"/>
      <c r="G65" s="206"/>
      <c r="H65" s="25">
        <f>SUM(H56:H64)</f>
        <v>0.20550800000000002</v>
      </c>
      <c r="I65" s="26">
        <f>SUM(I56:I64)</f>
        <v>431.16138876363641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24" t="s">
        <v>74</v>
      </c>
      <c r="C67" s="224"/>
      <c r="D67" s="224"/>
      <c r="E67" s="224"/>
      <c r="F67" s="224"/>
      <c r="G67" s="224"/>
      <c r="H67" s="224"/>
      <c r="I67" s="224"/>
    </row>
    <row r="68" spans="1:11" ht="33.75" customHeight="1" x14ac:dyDescent="0.25">
      <c r="A68" s="21" t="s">
        <v>75</v>
      </c>
      <c r="B68" s="210" t="s">
        <v>76</v>
      </c>
      <c r="C68" s="210"/>
      <c r="D68" s="210"/>
      <c r="E68" s="210"/>
      <c r="F68" s="210"/>
      <c r="G68" s="210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9" t="s">
        <v>77</v>
      </c>
      <c r="C69" s="189"/>
      <c r="D69" s="189"/>
      <c r="E69" s="189"/>
      <c r="F69" s="189"/>
      <c r="G69" s="189"/>
      <c r="H69" s="177">
        <v>2.3626999999999999E-2</v>
      </c>
      <c r="I69" s="24">
        <f>$I$41*H69</f>
        <v>49.570090372727272</v>
      </c>
    </row>
    <row r="70" spans="1:11" ht="15" customHeight="1" x14ac:dyDescent="0.25">
      <c r="A70" s="22">
        <v>2</v>
      </c>
      <c r="B70" s="189" t="s">
        <v>78</v>
      </c>
      <c r="C70" s="189"/>
      <c r="D70" s="189"/>
      <c r="E70" s="189"/>
      <c r="F70" s="189"/>
      <c r="G70" s="189"/>
      <c r="H70" s="177">
        <v>1.717E-3</v>
      </c>
      <c r="I70" s="24">
        <f>$I$41*H70</f>
        <v>3.6023128272727272</v>
      </c>
    </row>
    <row r="71" spans="1:11" ht="15" customHeight="1" x14ac:dyDescent="0.25">
      <c r="A71" s="22">
        <v>3</v>
      </c>
      <c r="B71" s="189" t="s">
        <v>79</v>
      </c>
      <c r="C71" s="189"/>
      <c r="D71" s="189"/>
      <c r="E71" s="189"/>
      <c r="F71" s="189"/>
      <c r="G71" s="189"/>
      <c r="H71" s="177">
        <v>9.4509999999999993E-3</v>
      </c>
      <c r="I71" s="24">
        <f>$I$41*H71</f>
        <v>19.828455754545452</v>
      </c>
    </row>
    <row r="72" spans="1:11" s="28" customFormat="1" ht="15" customHeight="1" x14ac:dyDescent="0.25">
      <c r="A72" s="206" t="s">
        <v>80</v>
      </c>
      <c r="B72" s="206"/>
      <c r="C72" s="206"/>
      <c r="D72" s="206"/>
      <c r="E72" s="206"/>
      <c r="F72" s="206"/>
      <c r="G72" s="206"/>
      <c r="H72" s="25">
        <f>SUM(H69:H71)</f>
        <v>3.4795E-2</v>
      </c>
      <c r="I72" s="26">
        <f>SUM(I69:I71)</f>
        <v>73.00085895454545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10" t="s">
        <v>82</v>
      </c>
      <c r="C74" s="210"/>
      <c r="D74" s="210"/>
      <c r="E74" s="210"/>
      <c r="F74" s="210"/>
      <c r="G74" s="210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9" t="s">
        <v>83</v>
      </c>
      <c r="C75" s="189"/>
      <c r="D75" s="189"/>
      <c r="E75" s="189"/>
      <c r="F75" s="189"/>
      <c r="G75" s="189"/>
      <c r="H75" s="23">
        <f>(H52*H65)</f>
        <v>7.5626944000000029E-2</v>
      </c>
      <c r="I75" s="24">
        <f>$I$41*H75</f>
        <v>158.66739106501825</v>
      </c>
    </row>
    <row r="76" spans="1:11" s="28" customFormat="1" ht="15" customHeight="1" x14ac:dyDescent="0.25">
      <c r="A76" s="206" t="s">
        <v>84</v>
      </c>
      <c r="B76" s="206"/>
      <c r="C76" s="206"/>
      <c r="D76" s="206"/>
      <c r="E76" s="206"/>
      <c r="F76" s="206"/>
      <c r="G76" s="206"/>
      <c r="H76" s="25">
        <f>SUM(H75:H75)</f>
        <v>7.5626944000000029E-2</v>
      </c>
      <c r="I76" s="26">
        <f>I75</f>
        <v>158.66739106501825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23" t="s">
        <v>85</v>
      </c>
      <c r="B78" s="223"/>
      <c r="C78" s="223"/>
      <c r="D78" s="223"/>
      <c r="E78" s="223"/>
      <c r="F78" s="223"/>
      <c r="G78" s="223"/>
      <c r="H78" s="32">
        <f>H52+H65+H72+H76</f>
        <v>0.68392994400000018</v>
      </c>
      <c r="I78" s="33">
        <f>I52+I65+I72+I76</f>
        <v>1434.9036751468366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10" t="s">
        <v>87</v>
      </c>
      <c r="C80" s="210"/>
      <c r="D80" s="210"/>
      <c r="E80" s="210"/>
      <c r="F80" s="210"/>
      <c r="G80" s="210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9" t="s">
        <v>21</v>
      </c>
      <c r="C81" s="189"/>
      <c r="D81" s="189"/>
      <c r="E81" s="189"/>
      <c r="F81" s="189"/>
      <c r="G81" s="189"/>
      <c r="H81" s="23">
        <f>I81/$I$41</f>
        <v>0.23060377064168505</v>
      </c>
      <c r="I81" s="24">
        <f>I98</f>
        <v>483.81299999999999</v>
      </c>
    </row>
    <row r="82" spans="1:10" ht="15" customHeight="1" x14ac:dyDescent="0.25">
      <c r="A82" s="22">
        <v>2</v>
      </c>
      <c r="B82" s="189" t="s">
        <v>22</v>
      </c>
      <c r="C82" s="189"/>
      <c r="D82" s="189"/>
      <c r="E82" s="189"/>
      <c r="F82" s="189"/>
      <c r="G82" s="189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9" t="s">
        <v>88</v>
      </c>
      <c r="C83" s="189"/>
      <c r="D83" s="189"/>
      <c r="E83" s="189"/>
      <c r="F83" s="189"/>
      <c r="G83" s="189"/>
      <c r="H83" s="23">
        <f>I83/$I$41</f>
        <v>0.1077766559928591</v>
      </c>
      <c r="I83" s="24">
        <f>I90</f>
        <v>226.11836363636365</v>
      </c>
    </row>
    <row r="84" spans="1:10" ht="15" customHeight="1" x14ac:dyDescent="0.25">
      <c r="A84" s="22">
        <v>4</v>
      </c>
      <c r="B84" s="189" t="s">
        <v>89</v>
      </c>
      <c r="C84" s="189"/>
      <c r="D84" s="189"/>
      <c r="E84" s="189"/>
      <c r="F84" s="189"/>
      <c r="G84" s="189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9" t="s">
        <v>90</v>
      </c>
      <c r="C85" s="189"/>
      <c r="D85" s="189"/>
      <c r="E85" s="189"/>
      <c r="F85" s="189"/>
      <c r="G85" s="189"/>
      <c r="H85" s="23">
        <f>I85/$I$41</f>
        <v>5.0294865739677529E-2</v>
      </c>
      <c r="I85" s="24">
        <f>IF(I21="Não aplicável",0,I21)+IF(I22="Não aplicável",0,I22)</f>
        <v>105.52</v>
      </c>
    </row>
    <row r="86" spans="1:10" ht="15" customHeight="1" x14ac:dyDescent="0.25">
      <c r="A86" s="206" t="s">
        <v>91</v>
      </c>
      <c r="B86" s="206"/>
      <c r="C86" s="206"/>
      <c r="D86" s="206"/>
      <c r="E86" s="206"/>
      <c r="F86" s="206"/>
      <c r="G86" s="206"/>
      <c r="H86" s="25">
        <f>SUM(H81:H85)</f>
        <v>0.38867529237422166</v>
      </c>
      <c r="I86" s="26">
        <f>SUM(I81:I85)</f>
        <v>815.45136363636357</v>
      </c>
      <c r="J86" s="34"/>
    </row>
    <row r="87" spans="1:10" ht="18" customHeight="1" x14ac:dyDescent="0.25">
      <c r="A87" s="29" t="s">
        <v>92</v>
      </c>
      <c r="B87" s="221" t="s">
        <v>93</v>
      </c>
      <c r="C87" s="221"/>
      <c r="D87" s="221"/>
      <c r="E87" s="221"/>
      <c r="F87" s="221"/>
      <c r="G87" s="221"/>
      <c r="H87" s="35"/>
      <c r="I87" s="36"/>
    </row>
    <row r="88" spans="1:10" ht="15" customHeight="1" x14ac:dyDescent="0.25">
      <c r="A88" s="218" t="s">
        <v>94</v>
      </c>
      <c r="B88" s="218"/>
      <c r="C88" s="218"/>
      <c r="D88" s="218"/>
      <c r="E88" s="218"/>
      <c r="F88" s="218"/>
      <c r="G88" s="218"/>
      <c r="H88" s="218"/>
      <c r="I88" s="218"/>
    </row>
    <row r="89" spans="1:10" ht="24" customHeight="1" x14ac:dyDescent="0.25">
      <c r="A89" s="219" t="s">
        <v>95</v>
      </c>
      <c r="B89" s="21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22">
        <f>I12</f>
        <v>8</v>
      </c>
      <c r="B90" s="222"/>
      <c r="C90" s="22">
        <f>I13</f>
        <v>22</v>
      </c>
      <c r="D90" s="22">
        <v>2</v>
      </c>
      <c r="E90" s="39">
        <f>A90*C90*D90</f>
        <v>352</v>
      </c>
      <c r="F90" s="39">
        <f>I32</f>
        <v>2098.0272727272727</v>
      </c>
      <c r="G90" s="40">
        <f>I14</f>
        <v>0.06</v>
      </c>
      <c r="H90" s="39">
        <f>F90*G90</f>
        <v>125.88163636363636</v>
      </c>
      <c r="I90" s="24">
        <f>IF((E90-H90)&gt;0,E90-H90,0)</f>
        <v>226.11836363636365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8" t="s">
        <v>103</v>
      </c>
      <c r="B92" s="218"/>
      <c r="C92" s="218"/>
      <c r="D92" s="218"/>
      <c r="E92" s="218"/>
      <c r="F92" s="218"/>
      <c r="G92" s="218"/>
      <c r="H92" s="218"/>
      <c r="I92" s="218"/>
    </row>
    <row r="93" spans="1:10" ht="23.25" customHeight="1" x14ac:dyDescent="0.25">
      <c r="A93" s="219" t="s">
        <v>95</v>
      </c>
      <c r="B93" s="21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20">
        <f>I18</f>
        <v>13.57</v>
      </c>
      <c r="B94" s="220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8" t="s">
        <v>105</v>
      </c>
      <c r="B96" s="218"/>
      <c r="C96" s="218"/>
      <c r="D96" s="218"/>
      <c r="E96" s="218"/>
      <c r="F96" s="218"/>
      <c r="G96" s="218"/>
      <c r="H96" s="218"/>
      <c r="I96" s="218"/>
    </row>
    <row r="97" spans="1:12" ht="23.25" customHeight="1" x14ac:dyDescent="0.25">
      <c r="A97" s="219" t="s">
        <v>95</v>
      </c>
      <c r="B97" s="21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20">
        <f>I15</f>
        <v>27.15</v>
      </c>
      <c r="B98" s="220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190" t="s">
        <v>106</v>
      </c>
      <c r="B100" s="190"/>
      <c r="C100" s="190"/>
      <c r="D100" s="190"/>
      <c r="E100" s="190"/>
      <c r="F100" s="190"/>
      <c r="G100" s="190"/>
      <c r="H100" s="49">
        <f>H41+H78+H86</f>
        <v>2.0726052363742218</v>
      </c>
      <c r="I100" s="50">
        <f>I41+I78+I86</f>
        <v>4348.3823115104733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188" t="s">
        <v>107</v>
      </c>
      <c r="B102" s="188"/>
      <c r="C102" s="188"/>
      <c r="D102" s="188"/>
      <c r="E102" s="188"/>
      <c r="F102" s="188"/>
      <c r="G102" s="188"/>
      <c r="H102" s="188"/>
      <c r="I102" s="188"/>
    </row>
    <row r="103" spans="1:12" ht="33.75" customHeight="1" x14ac:dyDescent="0.25">
      <c r="A103" s="21" t="s">
        <v>34</v>
      </c>
      <c r="B103" s="210" t="s">
        <v>108</v>
      </c>
      <c r="C103" s="210"/>
      <c r="D103" s="210"/>
      <c r="E103" s="210"/>
      <c r="F103" s="210"/>
      <c r="G103" s="210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9" t="s">
        <v>109</v>
      </c>
      <c r="C104" s="189"/>
      <c r="D104" s="189"/>
      <c r="E104" s="189"/>
      <c r="F104" s="189"/>
      <c r="G104" s="189"/>
      <c r="H104" s="23">
        <f t="shared" ref="H104:H109" si="5">I104/$I$115</f>
        <v>0</v>
      </c>
      <c r="I104" s="185"/>
    </row>
    <row r="105" spans="1:12" ht="15" customHeight="1" x14ac:dyDescent="0.25">
      <c r="A105" s="22">
        <v>2</v>
      </c>
      <c r="B105" s="214" t="s">
        <v>257</v>
      </c>
      <c r="C105" s="214"/>
      <c r="D105" s="214"/>
      <c r="E105" s="214"/>
      <c r="F105" s="214"/>
      <c r="G105" s="214"/>
      <c r="H105" s="23">
        <f t="shared" si="5"/>
        <v>2.5471440288084778E-4</v>
      </c>
      <c r="I105" s="185">
        <v>1.05</v>
      </c>
    </row>
    <row r="106" spans="1:12" ht="15" customHeight="1" x14ac:dyDescent="0.25">
      <c r="A106" s="22">
        <v>3</v>
      </c>
      <c r="B106" s="189" t="s">
        <v>110</v>
      </c>
      <c r="C106" s="189"/>
      <c r="D106" s="189"/>
      <c r="E106" s="189"/>
      <c r="F106" s="189"/>
      <c r="G106" s="189"/>
      <c r="H106" s="23">
        <f t="shared" si="5"/>
        <v>5.642530486674781E-3</v>
      </c>
      <c r="I106" s="185">
        <v>23.26</v>
      </c>
    </row>
    <row r="107" spans="1:12" ht="15" customHeight="1" x14ac:dyDescent="0.25">
      <c r="A107" s="22">
        <v>4</v>
      </c>
      <c r="B107" s="214" t="s">
        <v>258</v>
      </c>
      <c r="C107" s="214"/>
      <c r="D107" s="214"/>
      <c r="E107" s="214"/>
      <c r="F107" s="214"/>
      <c r="G107" s="214"/>
      <c r="H107" s="23">
        <f t="shared" si="5"/>
        <v>3.1536068928104965E-4</v>
      </c>
      <c r="I107" s="185">
        <v>1.3</v>
      </c>
    </row>
    <row r="108" spans="1:12" ht="15" customHeight="1" x14ac:dyDescent="0.25">
      <c r="A108" s="22">
        <v>5</v>
      </c>
      <c r="B108" s="189" t="s">
        <v>111</v>
      </c>
      <c r="C108" s="189"/>
      <c r="D108" s="189"/>
      <c r="E108" s="189"/>
      <c r="F108" s="189"/>
      <c r="G108" s="189"/>
      <c r="H108" s="23">
        <f t="shared" si="5"/>
        <v>2.6684366016088814E-3</v>
      </c>
      <c r="I108" s="185">
        <v>11</v>
      </c>
    </row>
    <row r="109" spans="1:12" ht="15" customHeight="1" x14ac:dyDescent="0.25">
      <c r="A109" s="22">
        <v>6</v>
      </c>
      <c r="B109" s="189" t="s">
        <v>112</v>
      </c>
      <c r="C109" s="189"/>
      <c r="D109" s="189"/>
      <c r="E109" s="189"/>
      <c r="F109" s="189"/>
      <c r="G109" s="189"/>
      <c r="H109" s="23">
        <f t="shared" si="5"/>
        <v>0</v>
      </c>
      <c r="I109" s="185"/>
    </row>
    <row r="110" spans="1:12" ht="15" customHeight="1" x14ac:dyDescent="0.25">
      <c r="A110" s="206" t="s">
        <v>113</v>
      </c>
      <c r="B110" s="206"/>
      <c r="C110" s="206"/>
      <c r="D110" s="206"/>
      <c r="E110" s="206"/>
      <c r="F110" s="206"/>
      <c r="G110" s="206"/>
      <c r="H110" s="25">
        <f>H104+H105+H106+H107+H108+H109</f>
        <v>8.88104218044556E-3</v>
      </c>
      <c r="I110" s="56">
        <f>IF(SUM(I104:I109)&lt;G113,SUM(I104:I109),"Excede Limite")</f>
        <v>36.61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5" t="s">
        <v>187</v>
      </c>
      <c r="B113" s="216"/>
      <c r="C113" s="216"/>
      <c r="D113" s="216"/>
      <c r="E113" s="217"/>
      <c r="F113" s="57">
        <f>I28</f>
        <v>0.2</v>
      </c>
      <c r="G113" s="58">
        <f>I115*F113</f>
        <v>824.45278957482196</v>
      </c>
      <c r="H113" s="59" t="s">
        <v>115</v>
      </c>
      <c r="I113" s="60">
        <f>I83</f>
        <v>226.11836363636365</v>
      </c>
    </row>
    <row r="114" spans="1:12" s="63" customFormat="1" ht="16.5" customHeight="1" x14ac:dyDescent="0.25">
      <c r="A114" s="212" t="s">
        <v>116</v>
      </c>
      <c r="B114" s="212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09">
        <f>I41</f>
        <v>2098.0272727272727</v>
      </c>
      <c r="B115" s="209"/>
      <c r="C115" s="64">
        <f>I52</f>
        <v>772.07403636363642</v>
      </c>
      <c r="D115" s="64">
        <f>I65</f>
        <v>431.16138876363641</v>
      </c>
      <c r="E115" s="64">
        <f>I72</f>
        <v>73.00085895454545</v>
      </c>
      <c r="F115" s="64">
        <f>I76</f>
        <v>158.66739106501825</v>
      </c>
      <c r="G115" s="64">
        <f>I86</f>
        <v>815.45136363636357</v>
      </c>
      <c r="H115" s="64">
        <f>A115+C115+D115+E115+F115+G115</f>
        <v>4348.3823115104733</v>
      </c>
      <c r="I115" s="64">
        <f>H115-I113</f>
        <v>4122.2639478741094</v>
      </c>
      <c r="J115" s="34"/>
    </row>
    <row r="116" spans="1:12" ht="4.5" customHeight="1" x14ac:dyDescent="0.25">
      <c r="A116" s="29"/>
      <c r="B116" s="213"/>
      <c r="C116" s="213"/>
      <c r="D116" s="213"/>
      <c r="E116" s="213"/>
      <c r="F116" s="213"/>
      <c r="G116" s="213"/>
      <c r="H116" s="213"/>
      <c r="I116" s="213"/>
    </row>
    <row r="117" spans="1:12" ht="33.75" customHeight="1" x14ac:dyDescent="0.25">
      <c r="A117" s="21" t="s">
        <v>47</v>
      </c>
      <c r="B117" s="210" t="s">
        <v>124</v>
      </c>
      <c r="C117" s="210"/>
      <c r="D117" s="210"/>
      <c r="E117" s="210"/>
      <c r="F117" s="210"/>
      <c r="G117" s="210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9" t="s">
        <v>125</v>
      </c>
      <c r="C118" s="189"/>
      <c r="D118" s="189"/>
      <c r="E118" s="189"/>
      <c r="F118" s="189"/>
      <c r="G118" s="189"/>
      <c r="H118" s="23">
        <f>I118/$I$128</f>
        <v>2.1104907667270243E-3</v>
      </c>
      <c r="I118" s="185">
        <v>8.6999999999999993</v>
      </c>
    </row>
    <row r="119" spans="1:12" ht="15" customHeight="1" x14ac:dyDescent="0.25">
      <c r="A119" s="22">
        <v>2</v>
      </c>
      <c r="B119" s="189" t="s">
        <v>126</v>
      </c>
      <c r="C119" s="189"/>
      <c r="D119" s="189"/>
      <c r="E119" s="189"/>
      <c r="F119" s="189"/>
      <c r="G119" s="189"/>
      <c r="H119" s="23">
        <f>I119/$I$128</f>
        <v>6.0646286400201858E-4</v>
      </c>
      <c r="I119" s="185">
        <v>2.5</v>
      </c>
    </row>
    <row r="120" spans="1:12" ht="15" customHeight="1" x14ac:dyDescent="0.25">
      <c r="A120" s="206" t="s">
        <v>127</v>
      </c>
      <c r="B120" s="206"/>
      <c r="C120" s="206"/>
      <c r="D120" s="206"/>
      <c r="E120" s="206"/>
      <c r="F120" s="206"/>
      <c r="G120" s="206"/>
      <c r="H120" s="25">
        <f>H118+H119</f>
        <v>2.716953630729043E-3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10" t="s">
        <v>128</v>
      </c>
      <c r="C122" s="210"/>
      <c r="D122" s="210"/>
      <c r="E122" s="210"/>
      <c r="F122" s="210"/>
      <c r="G122" s="210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9" t="s">
        <v>128</v>
      </c>
      <c r="C123" s="189"/>
      <c r="D123" s="189"/>
      <c r="E123" s="189"/>
      <c r="F123" s="189"/>
      <c r="G123" s="189"/>
      <c r="H123" s="23">
        <f>I123/I128</f>
        <v>7.5000049465401633E-2</v>
      </c>
      <c r="I123" s="185">
        <v>309.17</v>
      </c>
    </row>
    <row r="124" spans="1:12" ht="15" customHeight="1" x14ac:dyDescent="0.25">
      <c r="A124" s="206" t="s">
        <v>129</v>
      </c>
      <c r="B124" s="206"/>
      <c r="C124" s="206"/>
      <c r="D124" s="206"/>
      <c r="E124" s="206"/>
      <c r="F124" s="206"/>
      <c r="G124" s="206"/>
      <c r="H124" s="25">
        <f>H123</f>
        <v>7.5000049465401633E-2</v>
      </c>
      <c r="I124" s="26">
        <f>IF(SUM(I118:I119)+SUM(I123)&lt;G126,SUM(I123),"Excede Limite")</f>
        <v>309.17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1" t="s">
        <v>188</v>
      </c>
      <c r="B126" s="211"/>
      <c r="C126" s="211"/>
      <c r="D126" s="211"/>
      <c r="E126" s="211"/>
      <c r="F126" s="57">
        <v>0.18</v>
      </c>
      <c r="G126" s="58">
        <f>I128*F126</f>
        <v>742.00751061733968</v>
      </c>
      <c r="H126" s="59" t="s">
        <v>115</v>
      </c>
      <c r="I126" s="60">
        <f>I83</f>
        <v>226.11836363636365</v>
      </c>
      <c r="L126" s="7"/>
    </row>
    <row r="127" spans="1:12" s="63" customFormat="1" ht="16.5" customHeight="1" x14ac:dyDescent="0.25">
      <c r="A127" s="212" t="s">
        <v>116</v>
      </c>
      <c r="B127" s="212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09">
        <f>I41</f>
        <v>2098.0272727272727</v>
      </c>
      <c r="B128" s="209"/>
      <c r="C128" s="64">
        <f>I52</f>
        <v>772.07403636363642</v>
      </c>
      <c r="D128" s="64">
        <f>I65</f>
        <v>431.16138876363641</v>
      </c>
      <c r="E128" s="64">
        <f>I72</f>
        <v>73.00085895454545</v>
      </c>
      <c r="F128" s="64">
        <f>I76</f>
        <v>158.66739106501825</v>
      </c>
      <c r="G128" s="64">
        <f>I86</f>
        <v>815.45136363636357</v>
      </c>
      <c r="H128" s="64">
        <f>A128+C128+D128+E128+F128+G128</f>
        <v>4348.3823115104733</v>
      </c>
      <c r="I128" s="64">
        <f>H128-I126</f>
        <v>4122.2639478741094</v>
      </c>
      <c r="J128" s="34"/>
      <c r="L128" s="7"/>
    </row>
    <row r="129" spans="1:10" ht="4.5" customHeight="1" x14ac:dyDescent="0.25"/>
    <row r="130" spans="1:10" ht="12" customHeight="1" x14ac:dyDescent="0.25">
      <c r="A130" s="190" t="s">
        <v>130</v>
      </c>
      <c r="B130" s="190"/>
      <c r="C130" s="190"/>
      <c r="D130" s="190"/>
      <c r="E130" s="190"/>
      <c r="F130" s="190"/>
      <c r="G130" s="190"/>
      <c r="H130" s="49">
        <f>H110+H120+H124</f>
        <v>8.6598045276576233E-2</v>
      </c>
      <c r="I130" s="50">
        <f>I110+I120+I124</f>
        <v>356.98</v>
      </c>
    </row>
    <row r="131" spans="1:10" ht="4.5" customHeight="1" x14ac:dyDescent="0.25"/>
    <row r="132" spans="1:10" ht="11.25" customHeight="1" x14ac:dyDescent="0.25">
      <c r="A132" s="188" t="s">
        <v>131</v>
      </c>
      <c r="B132" s="188"/>
      <c r="C132" s="188"/>
      <c r="D132" s="188"/>
      <c r="E132" s="188"/>
      <c r="F132" s="188"/>
      <c r="G132" s="188"/>
      <c r="H132" s="188"/>
      <c r="I132" s="188"/>
    </row>
    <row r="133" spans="1:10" ht="33.75" customHeight="1" x14ac:dyDescent="0.25">
      <c r="A133" s="21" t="s">
        <v>34</v>
      </c>
      <c r="B133" s="210" t="s">
        <v>132</v>
      </c>
      <c r="C133" s="210"/>
      <c r="D133" s="210"/>
      <c r="E133" s="210"/>
      <c r="F133" s="210"/>
      <c r="G133" s="210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9" t="s">
        <v>133</v>
      </c>
      <c r="C134" s="189"/>
      <c r="D134" s="189"/>
      <c r="E134" s="189"/>
      <c r="F134" s="189"/>
      <c r="G134" s="189"/>
      <c r="H134" s="23">
        <f>I134/$I$100</f>
        <v>7.4548138140110246E-3</v>
      </c>
      <c r="I134" s="24">
        <f>($D$144/$E$146)*H144</f>
        <v>32.416380524449465</v>
      </c>
    </row>
    <row r="135" spans="1:10" ht="15" customHeight="1" x14ac:dyDescent="0.25">
      <c r="A135" s="22">
        <v>2</v>
      </c>
      <c r="B135" s="189" t="s">
        <v>134</v>
      </c>
      <c r="C135" s="189"/>
      <c r="D135" s="189"/>
      <c r="E135" s="189"/>
      <c r="F135" s="189"/>
      <c r="G135" s="189"/>
      <c r="H135" s="23">
        <f>I135/$I$100</f>
        <v>3.4406832987743191E-2</v>
      </c>
      <c r="I135" s="24">
        <f>($D$144/$E$146)*H145</f>
        <v>149.61406395899755</v>
      </c>
    </row>
    <row r="136" spans="1:10" ht="15" customHeight="1" x14ac:dyDescent="0.25">
      <c r="A136" s="22">
        <v>3</v>
      </c>
      <c r="B136" s="189" t="s">
        <v>14</v>
      </c>
      <c r="C136" s="189"/>
      <c r="D136" s="189"/>
      <c r="E136" s="189"/>
      <c r="F136" s="189"/>
      <c r="G136" s="189"/>
      <c r="H136" s="23">
        <f>I136/$I$100</f>
        <v>2.293788865849546E-2</v>
      </c>
      <c r="I136" s="24">
        <f>($D$144/$E$146)*H146</f>
        <v>99.74270930599836</v>
      </c>
    </row>
    <row r="137" spans="1:10" ht="15" customHeight="1" x14ac:dyDescent="0.25">
      <c r="A137" s="22">
        <v>4</v>
      </c>
      <c r="B137" s="189" t="s">
        <v>135</v>
      </c>
      <c r="C137" s="189"/>
      <c r="D137" s="189"/>
      <c r="E137" s="189"/>
      <c r="F137" s="189"/>
      <c r="G137" s="189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9" t="s">
        <v>136</v>
      </c>
      <c r="C138" s="189"/>
      <c r="D138" s="189"/>
      <c r="E138" s="189"/>
      <c r="F138" s="189"/>
      <c r="G138" s="189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6" t="s">
        <v>137</v>
      </c>
      <c r="B139" s="206"/>
      <c r="C139" s="206"/>
      <c r="D139" s="206"/>
      <c r="E139" s="206"/>
      <c r="F139" s="206"/>
      <c r="G139" s="206"/>
      <c r="H139" s="25">
        <f>H134+H135+H136+H137+H138</f>
        <v>6.4799535460249677E-2</v>
      </c>
      <c r="I139" s="26">
        <f>SUM(I134:I138)</f>
        <v>281.77315378944536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08" t="s">
        <v>141</v>
      </c>
      <c r="C141" s="208"/>
      <c r="D141" s="208"/>
      <c r="E141" s="208"/>
      <c r="F141" s="208"/>
      <c r="G141" s="208"/>
      <c r="H141" s="208"/>
      <c r="I141" s="208"/>
    </row>
    <row r="142" spans="1:10" ht="13.5" customHeight="1" x14ac:dyDescent="0.25">
      <c r="A142" s="191" t="s">
        <v>142</v>
      </c>
      <c r="B142" s="191"/>
      <c r="C142" s="191"/>
      <c r="D142" s="191"/>
      <c r="E142" s="191"/>
      <c r="F142" s="191"/>
      <c r="G142" s="191"/>
      <c r="H142" s="191"/>
      <c r="I142" s="191"/>
    </row>
    <row r="143" spans="1:10" s="95" customFormat="1" ht="24.95" customHeight="1" x14ac:dyDescent="0.25">
      <c r="A143" s="200" t="s">
        <v>143</v>
      </c>
      <c r="B143" s="200"/>
      <c r="C143" s="92" t="s">
        <v>144</v>
      </c>
      <c r="D143" s="201" t="s">
        <v>145</v>
      </c>
      <c r="E143" s="202"/>
      <c r="F143" s="92" t="s">
        <v>146</v>
      </c>
      <c r="G143" s="92" t="s">
        <v>147</v>
      </c>
      <c r="H143" s="203" t="s">
        <v>250</v>
      </c>
      <c r="I143" s="203"/>
      <c r="J143" s="93"/>
    </row>
    <row r="144" spans="1:10" ht="13.5" customHeight="1" x14ac:dyDescent="0.25">
      <c r="A144" s="204">
        <f>I100</f>
        <v>4348.3823115104733</v>
      </c>
      <c r="B144" s="204"/>
      <c r="C144" s="24">
        <f>I130</f>
        <v>356.98</v>
      </c>
      <c r="D144" s="205">
        <f>A144+C144</f>
        <v>4705.3623115104729</v>
      </c>
      <c r="E144" s="205"/>
      <c r="F144" s="17" t="str">
        <f>B134</f>
        <v>PIS</v>
      </c>
      <c r="G144" s="45">
        <v>1.6500000000000001E-2</v>
      </c>
      <c r="H144" s="194">
        <v>6.4999999999999997E-3</v>
      </c>
      <c r="I144" s="194"/>
      <c r="J144" s="34"/>
    </row>
    <row r="145" spans="1:10" ht="13.5" customHeight="1" x14ac:dyDescent="0.25">
      <c r="A145" s="336" t="s">
        <v>148</v>
      </c>
      <c r="B145" s="336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194">
        <v>0.03</v>
      </c>
      <c r="I145" s="194"/>
    </row>
    <row r="146" spans="1:10" ht="13.5" customHeight="1" x14ac:dyDescent="0.25">
      <c r="A146" s="337" t="s">
        <v>149</v>
      </c>
      <c r="B146" s="337"/>
      <c r="C146" s="67">
        <v>1</v>
      </c>
      <c r="D146" s="68">
        <f>H149</f>
        <v>5.6499999999999995E-2</v>
      </c>
      <c r="E146" s="69">
        <f>C146-D146</f>
        <v>0.94350000000000001</v>
      </c>
      <c r="F146" s="17" t="str">
        <f>B136</f>
        <v>ISS</v>
      </c>
      <c r="G146" s="45">
        <f>I11</f>
        <v>0.02</v>
      </c>
      <c r="H146" s="194">
        <f>I11</f>
        <v>0.02</v>
      </c>
      <c r="I146" s="194"/>
    </row>
    <row r="147" spans="1:10" ht="13.5" customHeight="1" x14ac:dyDescent="0.25">
      <c r="A147" s="199" t="s">
        <v>150</v>
      </c>
      <c r="B147" s="199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194">
        <v>0</v>
      </c>
      <c r="I147" s="194"/>
    </row>
    <row r="148" spans="1:10" ht="13.5" customHeight="1" x14ac:dyDescent="0.25">
      <c r="A148" s="193" t="s">
        <v>152</v>
      </c>
      <c r="B148" s="193" t="s">
        <v>153</v>
      </c>
      <c r="C148" s="193"/>
      <c r="D148" s="193"/>
      <c r="E148" s="193"/>
      <c r="F148" s="2" t="s">
        <v>154</v>
      </c>
      <c r="G148" s="45">
        <v>0</v>
      </c>
      <c r="H148" s="194">
        <v>0</v>
      </c>
      <c r="I148" s="194"/>
    </row>
    <row r="149" spans="1:10" ht="18" customHeight="1" x14ac:dyDescent="0.25">
      <c r="A149" s="193"/>
      <c r="B149" s="193"/>
      <c r="C149" s="193"/>
      <c r="D149" s="193"/>
      <c r="E149" s="193"/>
      <c r="F149" s="5" t="s">
        <v>155</v>
      </c>
      <c r="G149" s="72">
        <f>SUM(G144:G148)</f>
        <v>0.1125</v>
      </c>
      <c r="H149" s="195">
        <f>SUM(H144:I148)</f>
        <v>5.6499999999999995E-2</v>
      </c>
      <c r="I149" s="195"/>
    </row>
    <row r="150" spans="1:10" ht="18" customHeight="1" x14ac:dyDescent="0.25">
      <c r="A150" s="29" t="s">
        <v>156</v>
      </c>
      <c r="B150" s="208" t="s">
        <v>157</v>
      </c>
      <c r="C150" s="208"/>
      <c r="D150" s="208"/>
      <c r="E150" s="208"/>
      <c r="F150" s="208"/>
      <c r="G150" s="208"/>
      <c r="H150" s="208"/>
      <c r="I150" s="208"/>
    </row>
    <row r="151" spans="1:10" ht="4.5" customHeight="1" x14ac:dyDescent="0.25">
      <c r="A151" s="73"/>
      <c r="B151" s="196"/>
      <c r="C151" s="196"/>
      <c r="D151" s="196"/>
      <c r="E151" s="196"/>
      <c r="F151" s="196"/>
      <c r="G151" s="196"/>
      <c r="H151" s="196"/>
      <c r="I151" s="196"/>
    </row>
    <row r="152" spans="1:10" ht="12" customHeight="1" x14ac:dyDescent="0.25">
      <c r="A152" s="190" t="s">
        <v>158</v>
      </c>
      <c r="B152" s="190"/>
      <c r="C152" s="190"/>
      <c r="D152" s="190"/>
      <c r="E152" s="190"/>
      <c r="F152" s="190"/>
      <c r="G152" s="190"/>
      <c r="H152" s="49">
        <f>H139</f>
        <v>6.4799535460249677E-2</v>
      </c>
      <c r="I152" s="50">
        <f>I139</f>
        <v>281.77315378944536</v>
      </c>
    </row>
    <row r="153" spans="1:10" ht="4.5" customHeight="1" x14ac:dyDescent="0.25"/>
    <row r="154" spans="1:10" ht="11.25" customHeight="1" x14ac:dyDescent="0.25">
      <c r="A154" s="340" t="s">
        <v>159</v>
      </c>
      <c r="B154" s="340"/>
      <c r="C154" s="340"/>
      <c r="D154" s="340"/>
      <c r="E154" s="340"/>
      <c r="F154" s="340"/>
      <c r="G154" s="340"/>
      <c r="H154" s="340"/>
      <c r="I154" s="340"/>
    </row>
    <row r="155" spans="1:10" ht="11.25" customHeight="1" x14ac:dyDescent="0.25">
      <c r="A155" s="188" t="s">
        <v>33</v>
      </c>
      <c r="B155" s="188"/>
      <c r="C155" s="188"/>
      <c r="D155" s="188"/>
      <c r="E155" s="188"/>
      <c r="F155" s="188"/>
      <c r="G155" s="188"/>
      <c r="H155" s="188"/>
      <c r="I155" s="188"/>
    </row>
    <row r="156" spans="1:10" ht="15" customHeight="1" x14ac:dyDescent="0.25">
      <c r="A156" s="22">
        <v>1</v>
      </c>
      <c r="B156" s="189" t="s">
        <v>160</v>
      </c>
      <c r="C156" s="189"/>
      <c r="D156" s="189"/>
      <c r="E156" s="189"/>
      <c r="F156" s="189"/>
      <c r="G156" s="189"/>
      <c r="H156" s="23">
        <f>I156/$G$173</f>
        <v>0.42068784522200681</v>
      </c>
      <c r="I156" s="74">
        <f>I41</f>
        <v>2098.0272727272727</v>
      </c>
    </row>
    <row r="157" spans="1:10" ht="15" customHeight="1" x14ac:dyDescent="0.25">
      <c r="A157" s="22">
        <v>2</v>
      </c>
      <c r="B157" s="189" t="s">
        <v>161</v>
      </c>
      <c r="C157" s="189"/>
      <c r="D157" s="189"/>
      <c r="E157" s="189"/>
      <c r="F157" s="189"/>
      <c r="G157" s="189"/>
      <c r="H157" s="23">
        <f>I157/$G$173</f>
        <v>0.28772101442416781</v>
      </c>
      <c r="I157" s="74">
        <f>I52+I65+I72+I76</f>
        <v>1434.9036751468366</v>
      </c>
    </row>
    <row r="158" spans="1:10" ht="15" customHeight="1" x14ac:dyDescent="0.25">
      <c r="A158" s="22">
        <v>3</v>
      </c>
      <c r="B158" s="189" t="s">
        <v>162</v>
      </c>
      <c r="C158" s="189"/>
      <c r="D158" s="189"/>
      <c r="E158" s="189"/>
      <c r="F158" s="189"/>
      <c r="G158" s="189"/>
      <c r="H158" s="23">
        <f>I158/$G$173</f>
        <v>0.16351097123994479</v>
      </c>
      <c r="I158" s="74">
        <f>I86</f>
        <v>815.45136363636357</v>
      </c>
    </row>
    <row r="159" spans="1:10" s="28" customFormat="1" ht="15" customHeight="1" x14ac:dyDescent="0.25">
      <c r="A159" s="190" t="s">
        <v>163</v>
      </c>
      <c r="B159" s="190"/>
      <c r="C159" s="190"/>
      <c r="D159" s="190"/>
      <c r="E159" s="190"/>
      <c r="F159" s="190"/>
      <c r="G159" s="190"/>
      <c r="H159" s="49">
        <f>H156+H157+H158</f>
        <v>0.87191983088611935</v>
      </c>
      <c r="I159" s="50">
        <f>SUM(I156:I158)</f>
        <v>4348.3823115104733</v>
      </c>
      <c r="J159" s="35"/>
    </row>
    <row r="160" spans="1:10" ht="4.5" customHeight="1" x14ac:dyDescent="0.25"/>
    <row r="161" spans="1:11" ht="11.25" customHeight="1" x14ac:dyDescent="0.25">
      <c r="A161" s="188" t="s">
        <v>107</v>
      </c>
      <c r="B161" s="188"/>
      <c r="C161" s="188"/>
      <c r="D161" s="188"/>
      <c r="E161" s="188"/>
      <c r="F161" s="188"/>
      <c r="G161" s="188"/>
      <c r="H161" s="188"/>
      <c r="I161" s="188"/>
    </row>
    <row r="162" spans="1:11" ht="15" customHeight="1" x14ac:dyDescent="0.25">
      <c r="A162" s="22">
        <v>1</v>
      </c>
      <c r="B162" s="189" t="s">
        <v>164</v>
      </c>
      <c r="C162" s="189"/>
      <c r="D162" s="189"/>
      <c r="E162" s="189"/>
      <c r="F162" s="189"/>
      <c r="G162" s="189"/>
      <c r="H162" s="23">
        <f>I162/$G$173</f>
        <v>7.3408874201892843E-3</v>
      </c>
      <c r="I162" s="24">
        <f>I110</f>
        <v>36.61</v>
      </c>
    </row>
    <row r="163" spans="1:11" ht="15" customHeight="1" x14ac:dyDescent="0.25">
      <c r="A163" s="22">
        <v>2</v>
      </c>
      <c r="B163" s="189" t="s">
        <v>165</v>
      </c>
      <c r="C163" s="189"/>
      <c r="D163" s="189"/>
      <c r="E163" s="189"/>
      <c r="F163" s="189"/>
      <c r="G163" s="189"/>
      <c r="H163" s="23">
        <f>I163/$G$173</f>
        <v>2.2457781782605837E-3</v>
      </c>
      <c r="I163" s="24">
        <f>I120</f>
        <v>11.2</v>
      </c>
    </row>
    <row r="164" spans="1:11" ht="15" customHeight="1" x14ac:dyDescent="0.25">
      <c r="A164" s="22">
        <v>3</v>
      </c>
      <c r="B164" s="189" t="s">
        <v>166</v>
      </c>
      <c r="C164" s="189"/>
      <c r="D164" s="189"/>
      <c r="E164" s="189"/>
      <c r="F164" s="189"/>
      <c r="G164" s="189"/>
      <c r="H164" s="23">
        <f>I164/$G$173</f>
        <v>6.1993503515430787E-2</v>
      </c>
      <c r="I164" s="24">
        <f>I124</f>
        <v>309.17</v>
      </c>
    </row>
    <row r="165" spans="1:11" ht="15" customHeight="1" x14ac:dyDescent="0.25">
      <c r="A165" s="190" t="s">
        <v>167</v>
      </c>
      <c r="B165" s="190"/>
      <c r="C165" s="190"/>
      <c r="D165" s="190"/>
      <c r="E165" s="190"/>
      <c r="F165" s="190"/>
      <c r="G165" s="190"/>
      <c r="H165" s="49">
        <f>H162+H163+H164</f>
        <v>7.1580169113880654E-2</v>
      </c>
      <c r="I165" s="50">
        <f>I162+I163+I164</f>
        <v>356.98</v>
      </c>
    </row>
    <row r="166" spans="1:11" ht="4.5" customHeight="1" x14ac:dyDescent="0.25"/>
    <row r="167" spans="1:11" ht="11.25" customHeight="1" x14ac:dyDescent="0.25">
      <c r="A167" s="188" t="s">
        <v>131</v>
      </c>
      <c r="B167" s="188"/>
      <c r="C167" s="188"/>
      <c r="D167" s="188"/>
      <c r="E167" s="188"/>
      <c r="F167" s="188"/>
      <c r="G167" s="188"/>
      <c r="H167" s="188"/>
      <c r="I167" s="188"/>
    </row>
    <row r="168" spans="1:11" ht="15" customHeight="1" x14ac:dyDescent="0.25">
      <c r="A168" s="22">
        <v>1</v>
      </c>
      <c r="B168" s="189" t="s">
        <v>168</v>
      </c>
      <c r="C168" s="189"/>
      <c r="D168" s="189"/>
      <c r="E168" s="189"/>
      <c r="F168" s="189"/>
      <c r="G168" s="189"/>
      <c r="H168" s="23">
        <f>I168/$G$173</f>
        <v>5.6500000000000002E-2</v>
      </c>
      <c r="I168" s="24">
        <f>I139</f>
        <v>281.77315378944536</v>
      </c>
    </row>
    <row r="169" spans="1:11" ht="15" customHeight="1" x14ac:dyDescent="0.25">
      <c r="A169" s="190" t="s">
        <v>169</v>
      </c>
      <c r="B169" s="190"/>
      <c r="C169" s="190"/>
      <c r="D169" s="190"/>
      <c r="E169" s="190"/>
      <c r="F169" s="190"/>
      <c r="G169" s="190"/>
      <c r="H169" s="49">
        <f>H168</f>
        <v>5.6500000000000002E-2</v>
      </c>
      <c r="I169" s="50">
        <f>I139</f>
        <v>281.77315378944536</v>
      </c>
      <c r="K169" s="43"/>
    </row>
    <row r="170" spans="1:11" ht="4.5" customHeight="1" x14ac:dyDescent="0.25"/>
    <row r="171" spans="1:11" ht="11.25" customHeight="1" x14ac:dyDescent="0.25">
      <c r="A171" s="339" t="s">
        <v>159</v>
      </c>
      <c r="B171" s="339"/>
      <c r="C171" s="339"/>
      <c r="D171" s="339"/>
      <c r="E171" s="339"/>
      <c r="F171" s="339"/>
      <c r="G171" s="339"/>
      <c r="H171" s="339"/>
      <c r="I171" s="339"/>
    </row>
    <row r="172" spans="1:11" ht="45" customHeight="1" x14ac:dyDescent="0.25">
      <c r="A172" s="192" t="s">
        <v>170</v>
      </c>
      <c r="B172" s="192"/>
      <c r="C172" s="192"/>
      <c r="D172" s="192"/>
      <c r="E172" s="192"/>
      <c r="F172" s="192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338" t="str">
        <f>D5</f>
        <v>Supervisor (4110)</v>
      </c>
      <c r="B173" s="338"/>
      <c r="C173" s="338"/>
      <c r="D173" s="338"/>
      <c r="E173" s="338"/>
      <c r="F173" s="338"/>
      <c r="G173" s="76">
        <f>I159+I165+I169</f>
        <v>4987.135465299918</v>
      </c>
      <c r="H173" s="75">
        <f>IF(D6="12x36",2,1)</f>
        <v>1</v>
      </c>
      <c r="I173" s="76">
        <f>G173*H173</f>
        <v>4987.135465299918</v>
      </c>
    </row>
    <row r="174" spans="1:11" x14ac:dyDescent="0.25">
      <c r="A174" s="338"/>
      <c r="B174" s="338"/>
      <c r="C174" s="338"/>
      <c r="D174" s="338"/>
      <c r="E174" s="338"/>
      <c r="F174" s="338"/>
      <c r="G174" s="75"/>
      <c r="H174" s="75"/>
      <c r="I174" s="76"/>
    </row>
    <row r="175" spans="1:11" s="28" customFormat="1" ht="12" customHeight="1" x14ac:dyDescent="0.25">
      <c r="A175" s="187" t="s">
        <v>174</v>
      </c>
      <c r="B175" s="187"/>
      <c r="C175" s="187"/>
      <c r="D175" s="187"/>
      <c r="E175" s="187"/>
      <c r="F175" s="187"/>
      <c r="G175" s="187"/>
      <c r="H175" s="187"/>
      <c r="I175" s="77">
        <f>I173</f>
        <v>4987.135465299918</v>
      </c>
      <c r="J175" s="35"/>
    </row>
  </sheetData>
  <mergeCells count="174"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0:I150"/>
    <mergeCell ref="B151:I151"/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  <mergeCell ref="A145:B145"/>
    <mergeCell ref="H145:I145"/>
    <mergeCell ref="A146:B146"/>
    <mergeCell ref="H146:I146"/>
    <mergeCell ref="A147:B147"/>
    <mergeCell ref="H147:I147"/>
    <mergeCell ref="A142:I142"/>
    <mergeCell ref="A143:B143"/>
    <mergeCell ref="D143:E143"/>
    <mergeCell ref="H143:I143"/>
    <mergeCell ref="A144:B144"/>
    <mergeCell ref="D144:E144"/>
    <mergeCell ref="H144:I144"/>
    <mergeCell ref="B136:G136"/>
    <mergeCell ref="B137:G137"/>
    <mergeCell ref="B138:G138"/>
    <mergeCell ref="A139:G139"/>
    <mergeCell ref="B140:I140"/>
    <mergeCell ref="B141:I141"/>
    <mergeCell ref="A128:B128"/>
    <mergeCell ref="A130:G130"/>
    <mergeCell ref="A132:I132"/>
    <mergeCell ref="B133:G133"/>
    <mergeCell ref="B134:G134"/>
    <mergeCell ref="B135:G135"/>
    <mergeCell ref="A120:G120"/>
    <mergeCell ref="B122:G122"/>
    <mergeCell ref="B123:G123"/>
    <mergeCell ref="A124:G124"/>
    <mergeCell ref="A126:E126"/>
    <mergeCell ref="A127:B127"/>
    <mergeCell ref="A114:B114"/>
    <mergeCell ref="A115:B115"/>
    <mergeCell ref="B116:I116"/>
    <mergeCell ref="B117:G117"/>
    <mergeCell ref="B118:G118"/>
    <mergeCell ref="B119:G119"/>
    <mergeCell ref="B107:G107"/>
    <mergeCell ref="B108:G108"/>
    <mergeCell ref="B109:G109"/>
    <mergeCell ref="A110:G110"/>
    <mergeCell ref="B111:I111"/>
    <mergeCell ref="A113:E113"/>
    <mergeCell ref="A100:G100"/>
    <mergeCell ref="A102:I102"/>
    <mergeCell ref="B103:G103"/>
    <mergeCell ref="B104:G104"/>
    <mergeCell ref="B105:G105"/>
    <mergeCell ref="B106:G106"/>
    <mergeCell ref="A92:I92"/>
    <mergeCell ref="A93:B93"/>
    <mergeCell ref="A94:B94"/>
    <mergeCell ref="A96:I96"/>
    <mergeCell ref="A97:B97"/>
    <mergeCell ref="A98:B98"/>
    <mergeCell ref="B85:G85"/>
    <mergeCell ref="A86:G86"/>
    <mergeCell ref="B87:G87"/>
    <mergeCell ref="A88:I88"/>
    <mergeCell ref="A89:B89"/>
    <mergeCell ref="A90:B90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B51:G51"/>
    <mergeCell ref="A52:G52"/>
    <mergeCell ref="A53:I53"/>
    <mergeCell ref="A54:I54"/>
    <mergeCell ref="B55:G55"/>
    <mergeCell ref="B56:G56"/>
    <mergeCell ref="B57:G57"/>
    <mergeCell ref="B45:G45"/>
    <mergeCell ref="B46:G46"/>
    <mergeCell ref="B47:G47"/>
    <mergeCell ref="B48:G48"/>
    <mergeCell ref="B49:G49"/>
    <mergeCell ref="B50:G50"/>
    <mergeCell ref="B38:G38"/>
    <mergeCell ref="B39:G39"/>
    <mergeCell ref="B40:G40"/>
    <mergeCell ref="A41:G41"/>
    <mergeCell ref="B43:G43"/>
    <mergeCell ref="B44:G44"/>
    <mergeCell ref="B32:G32"/>
    <mergeCell ref="B33:G33"/>
    <mergeCell ref="B34:G34"/>
    <mergeCell ref="B35:G35"/>
    <mergeCell ref="B36:G36"/>
    <mergeCell ref="B37:G37"/>
    <mergeCell ref="A24:F24"/>
    <mergeCell ref="A25:F26"/>
    <mergeCell ref="A27:F27"/>
    <mergeCell ref="A28:F28"/>
    <mergeCell ref="A30:I30"/>
    <mergeCell ref="B31:G31"/>
    <mergeCell ref="A15:F17"/>
    <mergeCell ref="G15:G17"/>
    <mergeCell ref="A18:F20"/>
    <mergeCell ref="G18:G20"/>
    <mergeCell ref="A21:F21"/>
    <mergeCell ref="A23:F23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19"/>
  <sheetViews>
    <sheetView view="pageBreakPreview" zoomScaleNormal="100" workbookViewId="0">
      <selection activeCell="H20" sqref="H20"/>
    </sheetView>
  </sheetViews>
  <sheetFormatPr defaultColWidth="8.42578125" defaultRowHeight="15" x14ac:dyDescent="0.25"/>
  <cols>
    <col min="1" max="1" width="30.28515625" style="79" customWidth="1"/>
    <col min="2" max="2" width="20.140625" style="79" customWidth="1"/>
    <col min="3" max="4" width="13.28515625" style="79" customWidth="1"/>
    <col min="5" max="5" width="13" style="79" customWidth="1"/>
    <col min="6" max="6" width="13.7109375" style="79" customWidth="1"/>
    <col min="7" max="8" width="15.7109375" style="79" customWidth="1"/>
    <col min="9" max="9" width="8.42578125" style="79"/>
    <col min="10" max="10" width="12.5703125" style="79" hidden="1" customWidth="1"/>
    <col min="11" max="11" width="7.140625" style="79" hidden="1" customWidth="1"/>
    <col min="12" max="13" width="15.7109375" style="79" hidden="1" customWidth="1"/>
    <col min="14" max="15" width="8.42578125" style="79" hidden="1" customWidth="1"/>
    <col min="16" max="16" width="11.42578125" style="79" hidden="1" customWidth="1"/>
    <col min="17" max="19" width="8.42578125" style="79" hidden="1" customWidth="1"/>
    <col min="20" max="16384" width="8.42578125" style="79"/>
  </cols>
  <sheetData>
    <row r="1" spans="1:19" x14ac:dyDescent="0.25">
      <c r="A1" s="341" t="s">
        <v>254</v>
      </c>
      <c r="B1" s="341"/>
      <c r="C1" s="341"/>
      <c r="D1" s="341"/>
      <c r="E1" s="341"/>
      <c r="F1" s="341"/>
      <c r="G1" s="341"/>
      <c r="H1" s="341"/>
      <c r="J1" s="343" t="s">
        <v>189</v>
      </c>
      <c r="K1" s="344"/>
      <c r="L1" s="344"/>
      <c r="M1" s="345"/>
    </row>
    <row r="2" spans="1:19" ht="29.25" customHeight="1" x14ac:dyDescent="0.25">
      <c r="A2" s="80" t="s">
        <v>175</v>
      </c>
      <c r="B2" s="80" t="s">
        <v>176</v>
      </c>
      <c r="C2" s="80" t="s">
        <v>177</v>
      </c>
      <c r="D2" s="80" t="s">
        <v>178</v>
      </c>
      <c r="E2" s="81" t="s">
        <v>95</v>
      </c>
      <c r="F2" s="81" t="s">
        <v>253</v>
      </c>
      <c r="G2" s="81" t="s">
        <v>185</v>
      </c>
      <c r="H2" s="81" t="s">
        <v>186</v>
      </c>
      <c r="J2" s="81" t="s">
        <v>95</v>
      </c>
      <c r="K2" s="81" t="s">
        <v>179</v>
      </c>
      <c r="L2" s="81" t="s">
        <v>185</v>
      </c>
      <c r="M2" s="81" t="s">
        <v>186</v>
      </c>
      <c r="O2" s="169">
        <v>7.4999999999999997E-2</v>
      </c>
      <c r="Q2" s="79">
        <v>0.94350000000000001</v>
      </c>
    </row>
    <row r="3" spans="1:19" x14ac:dyDescent="0.25">
      <c r="A3" s="90" t="s">
        <v>243</v>
      </c>
      <c r="B3" s="90" t="s">
        <v>181</v>
      </c>
      <c r="C3" s="83" t="s">
        <v>183</v>
      </c>
      <c r="D3" s="89" t="s">
        <v>184</v>
      </c>
      <c r="E3" s="85">
        <f>ROUND('Recepcionista 40h'!I175,2)</f>
        <v>5159.3900000000003</v>
      </c>
      <c r="F3" s="84">
        <v>13</v>
      </c>
      <c r="G3" s="85">
        <f>F3*E3</f>
        <v>67072.070000000007</v>
      </c>
      <c r="H3" s="85">
        <f>G3*12</f>
        <v>804864.84000000008</v>
      </c>
      <c r="J3" s="85">
        <f>('Recepcionista 40h'!A144-S3)/Q2</f>
        <v>4769.3963644835312</v>
      </c>
      <c r="K3" s="84">
        <f>F3</f>
        <v>13</v>
      </c>
      <c r="L3" s="85">
        <f>K3*J3</f>
        <v>62002.152738285906</v>
      </c>
      <c r="M3" s="85">
        <f>L3*12</f>
        <v>744025.83285943093</v>
      </c>
      <c r="O3" s="168">
        <f>'Recepcionista 40h'!I124</f>
        <v>319.26</v>
      </c>
      <c r="P3" s="168">
        <f t="shared" ref="P3:P8" si="0">O3*K3</f>
        <v>4150.38</v>
      </c>
      <c r="S3" s="168">
        <f>'Recepcionista 40h'!M1</f>
        <v>0</v>
      </c>
    </row>
    <row r="4" spans="1:19" x14ac:dyDescent="0.25">
      <c r="A4" s="90" t="s">
        <v>200</v>
      </c>
      <c r="B4" s="90" t="s">
        <v>181</v>
      </c>
      <c r="C4" s="83" t="s">
        <v>183</v>
      </c>
      <c r="D4" s="89" t="s">
        <v>184</v>
      </c>
      <c r="E4" s="85">
        <f>ROUND('Recepcionista 40h sem insalubr'!I175,2)</f>
        <v>4458.68</v>
      </c>
      <c r="F4" s="84">
        <v>10</v>
      </c>
      <c r="G4" s="85">
        <f>F4*E4</f>
        <v>44586.8</v>
      </c>
      <c r="H4" s="85">
        <f>G4*12</f>
        <v>535041.60000000009</v>
      </c>
      <c r="J4" s="85">
        <f>('Recepcionista 40h sem insalubr'!A144-S4)/Q2</f>
        <v>4121.544536685803</v>
      </c>
      <c r="K4" s="84">
        <f>F4</f>
        <v>10</v>
      </c>
      <c r="L4" s="85">
        <f>K4*J4</f>
        <v>41215.445366858032</v>
      </c>
      <c r="M4" s="85">
        <f>L4*12</f>
        <v>494585.34440229635</v>
      </c>
      <c r="O4" s="168">
        <f>'Recepcionista 40h sem insalubr'!I124</f>
        <v>273.41800000000001</v>
      </c>
      <c r="P4" s="168">
        <f t="shared" si="0"/>
        <v>2734.1800000000003</v>
      </c>
      <c r="S4" s="168">
        <f>'Recepcionista 40h sem insalubr'!M1</f>
        <v>0</v>
      </c>
    </row>
    <row r="5" spans="1:19" x14ac:dyDescent="0.25">
      <c r="A5" s="90" t="s">
        <v>238</v>
      </c>
      <c r="B5" s="90" t="s">
        <v>181</v>
      </c>
      <c r="C5" s="83" t="s">
        <v>201</v>
      </c>
      <c r="D5" s="89" t="s">
        <v>239</v>
      </c>
      <c r="E5" s="85">
        <f>ROUND('Recepcionsta 12x36h Diurno'!I170,2)/2</f>
        <v>5506.81</v>
      </c>
      <c r="F5" s="84">
        <v>2</v>
      </c>
      <c r="G5" s="85">
        <f>F5*E5</f>
        <v>11013.62</v>
      </c>
      <c r="H5" s="85">
        <f>G5*12</f>
        <v>132163.44</v>
      </c>
      <c r="J5" s="85">
        <f>('Recepcionsta 12x36h Diurno'!A142-S5)/Q2</f>
        <v>5081.1081934452523</v>
      </c>
      <c r="K5" s="84">
        <f>F5</f>
        <v>2</v>
      </c>
      <c r="L5" s="85">
        <f>K5*J5</f>
        <v>10162.216386890505</v>
      </c>
      <c r="M5" s="85">
        <f>L5*12</f>
        <v>121946.59664268605</v>
      </c>
      <c r="O5" s="168">
        <f>'Recepcionsta 12x36h Diurno'!I122</f>
        <v>350.53800000000001</v>
      </c>
      <c r="P5" s="168">
        <f>O5*K5</f>
        <v>701.07600000000002</v>
      </c>
      <c r="S5" s="168">
        <f>'Recepcionsta 12x36h Diurno'!M1</f>
        <v>0</v>
      </c>
    </row>
    <row r="6" spans="1:19" x14ac:dyDescent="0.25">
      <c r="A6" s="90" t="s">
        <v>234</v>
      </c>
      <c r="B6" s="90" t="s">
        <v>181</v>
      </c>
      <c r="C6" s="83" t="s">
        <v>201</v>
      </c>
      <c r="D6" s="89" t="s">
        <v>239</v>
      </c>
      <c r="E6" s="85">
        <f>ROUND('Recepcionsta 12x36h Noturno'!I179,2)/2</f>
        <v>6146.46</v>
      </c>
      <c r="F6" s="84">
        <v>2</v>
      </c>
      <c r="G6" s="85">
        <f>F6*E6</f>
        <v>12292.92</v>
      </c>
      <c r="H6" s="85">
        <f>G6*12</f>
        <v>147515.04</v>
      </c>
      <c r="J6" s="85">
        <f>('Recepcionsta 12x36h Noturno'!A149-S6)/Q2</f>
        <v>5672.505032295041</v>
      </c>
      <c r="K6" s="84">
        <f>F6</f>
        <v>2</v>
      </c>
      <c r="L6" s="85">
        <f>K6*J6</f>
        <v>11345.010064590082</v>
      </c>
      <c r="M6" s="85">
        <f>L6*12</f>
        <v>136140.12077508098</v>
      </c>
      <c r="O6" s="168">
        <f>'Recepcionsta 12x36h Noturno'!I129</f>
        <v>392.38499999999999</v>
      </c>
      <c r="P6" s="168">
        <f t="shared" si="0"/>
        <v>784.77</v>
      </c>
      <c r="S6" s="168">
        <f>'Recepcionsta 12x36h Noturno'!M1</f>
        <v>0</v>
      </c>
    </row>
    <row r="7" spans="1:19" x14ac:dyDescent="0.25">
      <c r="A7" s="90" t="s">
        <v>244</v>
      </c>
      <c r="B7" s="90" t="s">
        <v>181</v>
      </c>
      <c r="C7" s="83" t="s">
        <v>183</v>
      </c>
      <c r="D7" s="89" t="s">
        <v>184</v>
      </c>
      <c r="E7" s="85">
        <f>ROUND('Auxiliar de Limpeza 40h'!I175,2)</f>
        <v>5306.93</v>
      </c>
      <c r="F7" s="84">
        <v>68</v>
      </c>
      <c r="G7" s="85">
        <f t="shared" ref="G7:G8" si="1">F7*E7</f>
        <v>360871.24</v>
      </c>
      <c r="H7" s="85">
        <f t="shared" ref="H7:H8" si="2">G7*12</f>
        <v>4330454.88</v>
      </c>
      <c r="J7" s="85">
        <f>('Auxiliar de Limpeza 40h'!A144-S7)/Q2</f>
        <v>4906.8102743908812</v>
      </c>
      <c r="K7" s="84">
        <f t="shared" ref="K7:K8" si="3">F7</f>
        <v>68</v>
      </c>
      <c r="L7" s="85">
        <f t="shared" ref="L7:L8" si="4">K7*J7</f>
        <v>333663.09865857993</v>
      </c>
      <c r="M7" s="85">
        <f t="shared" ref="M7:M8" si="5">L7*12</f>
        <v>4003957.1839029593</v>
      </c>
      <c r="O7" s="168">
        <f>'Auxiliar de Limpeza 40h'!I124</f>
        <v>328.04</v>
      </c>
      <c r="P7" s="168">
        <f t="shared" si="0"/>
        <v>22306.720000000001</v>
      </c>
      <c r="S7" s="168">
        <f>'Auxiliar de Limpeza 40h'!M1</f>
        <v>0</v>
      </c>
    </row>
    <row r="8" spans="1:19" x14ac:dyDescent="0.25">
      <c r="A8" s="90" t="s">
        <v>241</v>
      </c>
      <c r="B8" s="90" t="s">
        <v>181</v>
      </c>
      <c r="C8" s="83" t="s">
        <v>242</v>
      </c>
      <c r="D8" s="89" t="s">
        <v>184</v>
      </c>
      <c r="E8" s="85">
        <f>ROUND('Auxiliar de Limpeza 20h'!I175,2)</f>
        <v>3188.75</v>
      </c>
      <c r="F8" s="84">
        <v>1</v>
      </c>
      <c r="G8" s="85">
        <f t="shared" si="1"/>
        <v>3188.75</v>
      </c>
      <c r="H8" s="85">
        <f t="shared" si="2"/>
        <v>38265</v>
      </c>
      <c r="J8" s="85">
        <f>('Auxiliar de Limpeza 20h'!A144-S7)/Q2</f>
        <v>2952.2567535176454</v>
      </c>
      <c r="K8" s="84">
        <f t="shared" si="3"/>
        <v>1</v>
      </c>
      <c r="L8" s="85">
        <f t="shared" si="4"/>
        <v>2952.2567535176454</v>
      </c>
      <c r="M8" s="85">
        <f t="shared" si="5"/>
        <v>35427.081042211743</v>
      </c>
      <c r="O8" s="168">
        <f>'Auxiliar de Limpeza 20h'!I124</f>
        <v>186.12</v>
      </c>
      <c r="P8" s="168">
        <f t="shared" si="0"/>
        <v>186.12</v>
      </c>
      <c r="S8" s="168">
        <f>'Auxiliar de Limpeza 20h'!M1</f>
        <v>0</v>
      </c>
    </row>
    <row r="9" spans="1:19" x14ac:dyDescent="0.25">
      <c r="A9" s="90" t="s">
        <v>182</v>
      </c>
      <c r="B9" s="90" t="s">
        <v>181</v>
      </c>
      <c r="C9" s="83" t="s">
        <v>183</v>
      </c>
      <c r="D9" s="89" t="s">
        <v>184</v>
      </c>
      <c r="E9" s="85">
        <f>ROUND('Aux. de Limpeza Urbana 40h'!I175,2)</f>
        <v>6066.11</v>
      </c>
      <c r="F9" s="84">
        <v>10</v>
      </c>
      <c r="G9" s="85">
        <f>F9*E9</f>
        <v>60661.1</v>
      </c>
      <c r="H9" s="85">
        <f>G9*12</f>
        <v>727933.2</v>
      </c>
      <c r="J9" s="85">
        <f>('Aux. de Limpeza Urbana 40h'!A144-S9)/Q2</f>
        <v>5607.3397180391157</v>
      </c>
      <c r="K9" s="84">
        <f>F9</f>
        <v>10</v>
      </c>
      <c r="L9" s="85">
        <f>K9*J9</f>
        <v>56073.397180391155</v>
      </c>
      <c r="M9" s="85">
        <f>L9*12</f>
        <v>672880.76616469386</v>
      </c>
      <c r="O9" s="168">
        <f>'Aux. de Limpeza Urbana 40h'!I124</f>
        <v>378.91</v>
      </c>
      <c r="P9" s="168">
        <f>O9*K9</f>
        <v>3789.1000000000004</v>
      </c>
      <c r="S9" s="168">
        <f>'Aux. de Limpeza Urbana 40h'!M1</f>
        <v>0</v>
      </c>
    </row>
    <row r="10" spans="1:19" x14ac:dyDescent="0.25">
      <c r="A10" s="82" t="s">
        <v>5</v>
      </c>
      <c r="B10" s="90" t="s">
        <v>181</v>
      </c>
      <c r="C10" s="83" t="s">
        <v>183</v>
      </c>
      <c r="D10" s="89" t="s">
        <v>184</v>
      </c>
      <c r="E10" s="85">
        <f>ROUND('Supervisor 40h'!I175,2)</f>
        <v>4987.1400000000003</v>
      </c>
      <c r="F10" s="84">
        <v>1</v>
      </c>
      <c r="G10" s="85">
        <f>F10*E10</f>
        <v>4987.1400000000003</v>
      </c>
      <c r="H10" s="85">
        <f>G10*12</f>
        <v>59845.680000000008</v>
      </c>
      <c r="J10" s="85">
        <f>('Supervisor 40h'!A144-S10)/Q2</f>
        <v>4608.7782845897964</v>
      </c>
      <c r="K10" s="84">
        <f>F10</f>
        <v>1</v>
      </c>
      <c r="L10" s="85">
        <f>K10*J10</f>
        <v>4608.7782845897964</v>
      </c>
      <c r="M10" s="85">
        <f>L10*12</f>
        <v>55305.339415077557</v>
      </c>
      <c r="O10" s="168">
        <f>'Supervisor 40h'!I124</f>
        <v>309.17</v>
      </c>
      <c r="P10" s="168">
        <f>O10*K10</f>
        <v>309.17</v>
      </c>
      <c r="S10" s="168">
        <f>'Supervisor 40h'!M1</f>
        <v>0</v>
      </c>
    </row>
    <row r="11" spans="1:19" x14ac:dyDescent="0.25">
      <c r="A11" s="90" t="s">
        <v>255</v>
      </c>
      <c r="B11" s="90" t="s">
        <v>181</v>
      </c>
      <c r="C11" s="83" t="s">
        <v>201</v>
      </c>
      <c r="D11" s="89" t="s">
        <v>239</v>
      </c>
      <c r="E11" s="85">
        <f>ROUND('Aux. Limpeza 12x36h Diurno'!I170,2)/2</f>
        <v>5642.23</v>
      </c>
      <c r="F11" s="84">
        <v>4</v>
      </c>
      <c r="G11" s="85">
        <f>F11*E11</f>
        <v>22568.92</v>
      </c>
      <c r="H11" s="85">
        <f>G11*12</f>
        <v>270827.03999999998</v>
      </c>
      <c r="J11" s="85"/>
      <c r="K11" s="84">
        <f>F11</f>
        <v>4</v>
      </c>
      <c r="L11" s="85"/>
      <c r="M11" s="85"/>
      <c r="O11" s="168"/>
      <c r="P11" s="168"/>
      <c r="S11" s="168"/>
    </row>
    <row r="12" spans="1:19" x14ac:dyDescent="0.25">
      <c r="A12" s="90" t="s">
        <v>256</v>
      </c>
      <c r="B12" s="90" t="s">
        <v>181</v>
      </c>
      <c r="C12" s="83" t="s">
        <v>201</v>
      </c>
      <c r="D12" s="89" t="s">
        <v>239</v>
      </c>
      <c r="E12" s="85">
        <f>ROUND('Aux. Limpeza 12x36h Noturno'!I179,2)/2</f>
        <v>6210.53</v>
      </c>
      <c r="F12" s="84">
        <v>4</v>
      </c>
      <c r="G12" s="85">
        <f>F12*E12</f>
        <v>24842.12</v>
      </c>
      <c r="H12" s="85">
        <f>G12*12</f>
        <v>298105.44</v>
      </c>
      <c r="J12" s="85"/>
      <c r="K12" s="84">
        <f>F12</f>
        <v>4</v>
      </c>
      <c r="L12" s="85"/>
      <c r="M12" s="85"/>
      <c r="O12" s="168"/>
      <c r="P12" s="168"/>
      <c r="S12" s="168"/>
    </row>
    <row r="13" spans="1:19" x14ac:dyDescent="0.25">
      <c r="A13" s="342" t="s">
        <v>155</v>
      </c>
      <c r="B13" s="342"/>
      <c r="C13" s="342"/>
      <c r="D13" s="342"/>
      <c r="E13" s="342"/>
      <c r="F13" s="83">
        <f>SUM(F3:F12)</f>
        <v>115</v>
      </c>
      <c r="G13" s="86">
        <f>SUM(G3:G12)</f>
        <v>612084.68000000005</v>
      </c>
      <c r="H13" s="86">
        <f>SUM(H3:H12)</f>
        <v>7345016.1600000001</v>
      </c>
      <c r="K13" s="83">
        <f>SUM(K3:K10)</f>
        <v>107</v>
      </c>
      <c r="L13" s="86">
        <f>SUM(L3:L10)</f>
        <v>522022.35543370311</v>
      </c>
      <c r="M13" s="86">
        <f>SUM(M3:M10)</f>
        <v>6264268.2652044361</v>
      </c>
      <c r="O13" s="168"/>
      <c r="P13" s="168">
        <f>SUM(P3:P10)</f>
        <v>34961.516000000003</v>
      </c>
    </row>
    <row r="15" spans="1:19" x14ac:dyDescent="0.25">
      <c r="E15" s="171"/>
      <c r="G15" s="168"/>
    </row>
    <row r="16" spans="1:19" x14ac:dyDescent="0.25">
      <c r="H16" s="87"/>
      <c r="J16" s="170"/>
      <c r="M16" s="87"/>
    </row>
    <row r="17" spans="1:10" x14ac:dyDescent="0.25">
      <c r="E17" s="171"/>
      <c r="G17" s="172"/>
    </row>
    <row r="18" spans="1:10" x14ac:dyDescent="0.25">
      <c r="J18" s="91"/>
    </row>
    <row r="19" spans="1:10" x14ac:dyDescent="0.25">
      <c r="A19" s="88"/>
      <c r="B19" s="88"/>
      <c r="C19" s="88"/>
      <c r="D19" s="88"/>
    </row>
  </sheetData>
  <mergeCells count="3">
    <mergeCell ref="A1:H1"/>
    <mergeCell ref="A13:E13"/>
    <mergeCell ref="J1:M1"/>
  </mergeCells>
  <pageMargins left="0.51181102362204722" right="0.51181102362204722" top="1.1811023622047245" bottom="0.78740157480314965" header="0.51181102362204722" footer="0.51181102362204722"/>
  <pageSetup paperSize="9" scale="96" orientation="landscape" horizontalDpi="300" verticalDpi="300" r:id="rId1"/>
  <headerFooter>
    <oddHeader>&amp;C&amp;14&amp;F</oddHeader>
    <oddFooter>&amp;R&amp;D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11</vt:i4>
      </vt:variant>
    </vt:vector>
  </HeadingPairs>
  <TitlesOfParts>
    <vt:vector size="22" baseType="lpstr">
      <vt:lpstr>Recepcionista 40h</vt:lpstr>
      <vt:lpstr>Recepcionista 40h sem insalubr</vt:lpstr>
      <vt:lpstr>Recepcionsta 12x36h Diurno</vt:lpstr>
      <vt:lpstr>Recepcionsta 12x36h Noturno</vt:lpstr>
      <vt:lpstr>Auxiliar de Limpeza 40h</vt:lpstr>
      <vt:lpstr>Aux. Limpeza 12x36h Diurno</vt:lpstr>
      <vt:lpstr>Aux. Limpeza 12x36h Noturno</vt:lpstr>
      <vt:lpstr>Auxiliar de Limpeza 20h</vt:lpstr>
      <vt:lpstr>Aux. de Limpeza Urbana 40h</vt:lpstr>
      <vt:lpstr>Supervisor 40h</vt:lpstr>
      <vt:lpstr>Resumo</vt:lpstr>
      <vt:lpstr>'Aux. de Limpeza Urbana 40h'!Area_de_impressao</vt:lpstr>
      <vt:lpstr>'Aux. Limpeza 12x36h Diurno'!Area_de_impressao</vt:lpstr>
      <vt:lpstr>'Aux. Limpeza 12x36h Noturno'!Area_de_impressao</vt:lpstr>
      <vt:lpstr>'Auxiliar de Limpeza 20h'!Area_de_impressao</vt:lpstr>
      <vt:lpstr>'Auxiliar de Limpeza 40h'!Area_de_impressao</vt:lpstr>
      <vt:lpstr>'Recepcionista 40h'!Area_de_impressao</vt:lpstr>
      <vt:lpstr>'Recepcionista 40h sem insalubr'!Area_de_impressao</vt:lpstr>
      <vt:lpstr>'Recepcionsta 12x36h Diurno'!Area_de_impressao</vt:lpstr>
      <vt:lpstr>'Recepcionsta 12x36h Noturno'!Area_de_impressao</vt:lpstr>
      <vt:lpstr>Resumo!Area_de_impressao</vt:lpstr>
      <vt:lpstr>'Supervisor 40h'!Area_de_impressao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Fernanda dos Santos Michelin</cp:lastModifiedBy>
  <cp:revision>4</cp:revision>
  <cp:lastPrinted>2026-09-14T19:07:31Z</cp:lastPrinted>
  <dcterms:created xsi:type="dcterms:W3CDTF">2019-04-12T20:03:09Z</dcterms:created>
  <dcterms:modified xsi:type="dcterms:W3CDTF">2026-10-01T19:56:27Z</dcterms:modified>
  <dc:language>pt-BR</dc:language>
</cp:coreProperties>
</file>