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utador\Documents\2024\Processos Licitatórios\Pregão Eletrônico\Laudo Vegetal e de Fauna\2 Planilha Orçamentária\"/>
    </mc:Choice>
  </mc:AlternateContent>
  <bookViews>
    <workbookView xWindow="0" yWindow="0" windowWidth="28800" windowHeight="12315" tabRatio="560"/>
  </bookViews>
  <sheets>
    <sheet name="Orçamento" sheetId="4" r:id="rId1"/>
    <sheet name="Composições" sheetId="5" r:id="rId2"/>
    <sheet name="Cotações" sheetId="6" r:id="rId3"/>
    <sheet name="BDI" sheetId="3" r:id="rId4"/>
    <sheet name="Encargos Sociais" sheetId="7" r:id="rId5"/>
  </sheets>
  <externalReferences>
    <externalReference r:id="rId6"/>
  </externalReferences>
  <definedNames>
    <definedName name="Import.DescLote" hidden="1">[1]DADOS!$F$17</definedName>
    <definedName name="Import.TipoArredondamento" hidden="1">[1]DADOS!$F$31</definedName>
    <definedName name="NCOMPOSICOES" hidden="1">3</definedName>
    <definedName name="ORÇAMENTO.BancoRef" hidden="1">Orçamento!$E$7</definedName>
    <definedName name="ORÇAMENTO.CustoUnitario" hidden="1">ROUND(Orçamento!$S1,15-13*Orçamento!$AD$7)</definedName>
    <definedName name="ORÇAMENTO.PrecoUnitarioLicitado" hidden="1">Orçamento!$AJ1</definedName>
    <definedName name="REFERENCIA.Descricao" hidden="1">IF(ISNUMBER(Orçamento!$AD1),OFFSET(INDIRECT(ORÇAMENTO.BancoRef),Orçamento!$AD1-1,3,1),Orçamento!$AD1)</definedName>
    <definedName name="REFERENCIA.Unidade" hidden="1">IF(ISNUMBER(Orçamento!$AD1),OFFSET(INDIRECT(ORÇAMENTO.BancoRef),Orçamento!$AD1-1,4,1),"-")</definedName>
    <definedName name="SomaAgrup" hidden="1">SUMIF(OFFSET(Orçamento!$B1,1,0,Orçamento!$C1),"S",OFFSET(Orçamento!A1,1,0,Orçamento!$C1))</definedName>
    <definedName name="TIPOORCAMENTO" hidden="1">IF(VALUE([1]MENU!$O$3)=2,"Licitado","Proposto")</definedName>
    <definedName name="VTOTAL1" hidden="1">ROUND(Orçamento!$R1*Orçamento!$U1,15-13*Orçamento!$AD$10)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4" l="1"/>
  <c r="J16" i="4"/>
  <c r="J15" i="4"/>
  <c r="J12" i="4"/>
  <c r="J11" i="4"/>
  <c r="J8" i="4"/>
  <c r="J7" i="4"/>
  <c r="J6" i="4"/>
  <c r="J5" i="4"/>
  <c r="E15" i="3" l="1"/>
  <c r="E6" i="4" l="1"/>
  <c r="E15" i="4"/>
  <c r="E11" i="4"/>
  <c r="D15" i="4"/>
  <c r="D11" i="4"/>
  <c r="D6" i="4"/>
  <c r="F9" i="5" l="1"/>
  <c r="F10" i="5"/>
  <c r="G10" i="5" s="1"/>
  <c r="F8" i="5"/>
  <c r="G8" i="5" s="1"/>
  <c r="D9" i="5"/>
  <c r="D10" i="5"/>
  <c r="D8" i="5"/>
  <c r="C8" i="5"/>
  <c r="C9" i="5"/>
  <c r="C10" i="5"/>
  <c r="B9" i="5"/>
  <c r="B10" i="5"/>
  <c r="B8" i="5"/>
  <c r="G9" i="5"/>
  <c r="D7" i="5"/>
  <c r="B7" i="5"/>
  <c r="C7" i="5"/>
  <c r="F5" i="6"/>
  <c r="C40" i="7"/>
  <c r="C36" i="7"/>
  <c r="C29" i="7"/>
  <c r="C17" i="7"/>
  <c r="C41" i="7" l="1"/>
  <c r="G5" i="6" s="1"/>
  <c r="F7" i="5"/>
  <c r="G7" i="5" s="1"/>
  <c r="G6" i="5" s="1"/>
  <c r="H6" i="4" l="1"/>
  <c r="H15" i="4"/>
  <c r="H11" i="4"/>
  <c r="H18" i="4" l="1"/>
  <c r="G4" i="5" l="1"/>
  <c r="G5" i="5"/>
  <c r="G3" i="5"/>
  <c r="G2" i="5" l="1"/>
  <c r="H5" i="4" s="1"/>
  <c r="E20" i="3"/>
  <c r="I11" i="4" s="1"/>
  <c r="I8" i="4" l="1"/>
  <c r="I7" i="4"/>
  <c r="I18" i="4"/>
  <c r="J17" i="4" s="1"/>
  <c r="I5" i="4"/>
  <c r="I12" i="4"/>
  <c r="J10" i="4" s="1"/>
  <c r="J9" i="4" s="1"/>
  <c r="I15" i="4"/>
  <c r="I6" i="4"/>
  <c r="I16" i="4"/>
  <c r="J14" i="4" l="1"/>
  <c r="J13" i="4" s="1"/>
  <c r="J4" i="4"/>
  <c r="J3" i="4" l="1"/>
  <c r="J2" i="4" s="1"/>
</calcChain>
</file>

<file path=xl/sharedStrings.xml><?xml version="1.0" encoding="utf-8"?>
<sst xmlns="http://schemas.openxmlformats.org/spreadsheetml/2006/main" count="309" uniqueCount="181">
  <si>
    <t xml:space="preserve">Elaboração de Laudo Vegetal e de Fauna do Cemitério Municipal </t>
  </si>
  <si>
    <t>Atividade de campo</t>
  </si>
  <si>
    <t>MOBILIZAÇÃO E DESMOBILIZAÇÃO DE EQUIPE</t>
  </si>
  <si>
    <t>Elaboração de Laudo Vegetal</t>
  </si>
  <si>
    <t>Atividade em escritório</t>
  </si>
  <si>
    <t>Elaboração de Laudo de Fauna</t>
  </si>
  <si>
    <t>Anotação de Responsabilidade Técnica (ART) pelos serviços</t>
  </si>
  <si>
    <t>Nível</t>
  </si>
  <si>
    <t>Item</t>
  </si>
  <si>
    <t>Fonte</t>
  </si>
  <si>
    <t>Código</t>
  </si>
  <si>
    <t>Descrição</t>
  </si>
  <si>
    <t>Unidade</t>
  </si>
  <si>
    <t>Quantidade</t>
  </si>
  <si>
    <t>Serviço</t>
  </si>
  <si>
    <t>-</t>
  </si>
  <si>
    <t>SINAPI</t>
  </si>
  <si>
    <t>LOTE</t>
  </si>
  <si>
    <t>Meta</t>
  </si>
  <si>
    <t>1.</t>
  </si>
  <si>
    <t>Nível 2</t>
  </si>
  <si>
    <t>1.1.</t>
  </si>
  <si>
    <t>Composição</t>
  </si>
  <si>
    <t>001</t>
  </si>
  <si>
    <t>UNIDADE</t>
  </si>
  <si>
    <t>Cotação</t>
  </si>
  <si>
    <t>H</t>
  </si>
  <si>
    <t>1.2.</t>
  </si>
  <si>
    <t>Nível 3</t>
  </si>
  <si>
    <t>1.2.1.</t>
  </si>
  <si>
    <t>1.3.</t>
  </si>
  <si>
    <t>1.3.1.</t>
  </si>
  <si>
    <t>1.4.</t>
  </si>
  <si>
    <t>AUXILIAR TÉCNICO DE ENGENHARIA COM ENCARGOS COMPLEMENTARES</t>
  </si>
  <si>
    <t>AUXILIAR DE ESCRITORIO COM ENCARGOS COMPLEMENTARES</t>
  </si>
  <si>
    <t>ISS</t>
  </si>
  <si>
    <t>BDI</t>
  </si>
  <si>
    <t>Administração Central</t>
  </si>
  <si>
    <t>Despesas Financeiras</t>
  </si>
  <si>
    <t>Seguro + Garantias</t>
  </si>
  <si>
    <t>Riscos</t>
  </si>
  <si>
    <t>Total tributos</t>
  </si>
  <si>
    <t>PIS</t>
  </si>
  <si>
    <t>CONFINS</t>
  </si>
  <si>
    <t>AC</t>
  </si>
  <si>
    <t>L</t>
  </si>
  <si>
    <t>Cálculo da taxa de Benefícios e Despesas Indireta - BDI para Engenharia Consultiva</t>
  </si>
  <si>
    <t>Itens - Descrição</t>
  </si>
  <si>
    <t>Sigla</t>
  </si>
  <si>
    <t>% Adotado</t>
  </si>
  <si>
    <t>Lucro</t>
  </si>
  <si>
    <t>DF</t>
  </si>
  <si>
    <t>SG</t>
  </si>
  <si>
    <t>R</t>
  </si>
  <si>
    <t>I</t>
  </si>
  <si>
    <t>BDI CALCULADO</t>
  </si>
  <si>
    <t>Fórmula:</t>
  </si>
  <si>
    <t>Preço Unitário (com BDI) (R$)</t>
  </si>
  <si>
    <t>Preço Total
(R$)</t>
  </si>
  <si>
    <t>88255</t>
  </si>
  <si>
    <t>88243</t>
  </si>
  <si>
    <t>90772</t>
  </si>
  <si>
    <t>002</t>
  </si>
  <si>
    <t>Custo Unitário (sem BDI) (R$)</t>
  </si>
  <si>
    <t>AJUDANTE ESPECIALIZADO COM ENCARGOS COMPLEMENTARES</t>
  </si>
  <si>
    <t>1.2.1.1.</t>
  </si>
  <si>
    <t>1.2.1.2.</t>
  </si>
  <si>
    <t>1.3.1.1.</t>
  </si>
  <si>
    <t>1.3.1.2.</t>
  </si>
  <si>
    <t>ANOTAÇÃO DE RESPONSABILIDADE TÉCNICA - ART</t>
  </si>
  <si>
    <t>1.1.1.1.</t>
  </si>
  <si>
    <t>1.1.1.2.</t>
  </si>
  <si>
    <t>1.1.1.3.</t>
  </si>
  <si>
    <t>1.1.1.4.</t>
  </si>
  <si>
    <t>1.4.1.1.</t>
  </si>
  <si>
    <t>COMPOSIÇÃO</t>
  </si>
  <si>
    <t>92139</t>
  </si>
  <si>
    <t>92138</t>
  </si>
  <si>
    <t>SINAPI-I</t>
  </si>
  <si>
    <t>4221</t>
  </si>
  <si>
    <t>CAMINHONETE COM MOTOR A DIESEL, POTÊNCIA 180 CV, CABINE DUPLA, 4X4 - CHI DIURNO. AF_11/2015</t>
  </si>
  <si>
    <t>CHI</t>
  </si>
  <si>
    <t>CAMINHONETE COM MOTOR A DIESEL, POTÊNCIA 180 CV, CABINE DUPLA, 4X4 - CHP DIURNO. AF_11/2015</t>
  </si>
  <si>
    <t>CHP</t>
  </si>
  <si>
    <t>OLEO DIESEL COMBUSTIVEL COMUM METROPOLITANO S-10 OU S-500</t>
  </si>
  <si>
    <t>Custo Unitário Não Desonerado (R$)</t>
  </si>
  <si>
    <t>Custo Total da Composição Não Desonerado (R$)</t>
  </si>
  <si>
    <t>Custo (R$)</t>
  </si>
  <si>
    <t>Empresa/Órgão</t>
  </si>
  <si>
    <t>CREA-RS</t>
  </si>
  <si>
    <t>COTAÇÃO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</si>
  <si>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</si>
  <si>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</si>
  <si>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</si>
  <si>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</si>
  <si>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</si>
  <si>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</si>
  <si>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</si>
  <si>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</si>
  <si>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</si>
  <si>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</si>
  <si>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</si>
  <si>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</si>
  <si>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</si>
  <si>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</si>
  <si>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</si>
  <si>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</si>
  <si>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</si>
  <si>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</si>
  <si>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</si>
  <si>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SOMA GRUPO A</t>
  </si>
  <si>
    <t>B1</t>
  </si>
  <si>
    <t>B2</t>
  </si>
  <si>
    <t>B3</t>
  </si>
  <si>
    <t>Licença Paternidade</t>
  </si>
  <si>
    <t>B4</t>
  </si>
  <si>
    <t>B5</t>
  </si>
  <si>
    <t>B6</t>
  </si>
  <si>
    <t>B</t>
  </si>
  <si>
    <t>SOMA GRUPO B</t>
  </si>
  <si>
    <t>C1</t>
  </si>
  <si>
    <t>Aviso prévio indenizado</t>
  </si>
  <si>
    <t>C2</t>
  </si>
  <si>
    <t>C3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</si>
  <si>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</si>
  <si>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</si>
  <si>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</si>
  <si>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</si>
  <si>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</si>
  <si>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</si>
  <si>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</si>
  <si>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D2</t>
  </si>
  <si>
    <t>D</t>
  </si>
  <si>
    <t>SOMA GRUPO D</t>
  </si>
  <si>
    <t>SOMA (A+B+C+D)</t>
  </si>
  <si>
    <t>Horista (%)</t>
  </si>
  <si>
    <t>Sem desoneração</t>
  </si>
  <si>
    <t>B7</t>
  </si>
  <si>
    <t>B8</t>
  </si>
  <si>
    <t>B9</t>
  </si>
  <si>
    <t>Repouso Semanal Remunerado</t>
  </si>
  <si>
    <t>Feriados</t>
  </si>
  <si>
    <t>Auxílio - Enfermidade</t>
  </si>
  <si>
    <t>13° Salário</t>
  </si>
  <si>
    <t>Faltas Justificadas</t>
  </si>
  <si>
    <t>Dias de chuva</t>
  </si>
  <si>
    <t>Auxílio Acidente de Trabalho</t>
  </si>
  <si>
    <t>Férias Gozadas</t>
  </si>
  <si>
    <t>B10</t>
  </si>
  <si>
    <t>Salário Maternidade</t>
  </si>
  <si>
    <t>Aviso prévio trabalhado</t>
  </si>
  <si>
    <t>Férias indenizadas</t>
  </si>
  <si>
    <t>GRUPO A</t>
  </si>
  <si>
    <t>GRUPO B</t>
  </si>
  <si>
    <t>GRUPO C</t>
  </si>
  <si>
    <t>GRUPO D</t>
  </si>
  <si>
    <t>Reincidência de Grupo A sobre Grupo B (sem considerar INNS sobre 13º, conforme Lei nº 14.973/2024)</t>
  </si>
  <si>
    <t>Reincidência de Grupo A sobre Aviso Prévio Trabalhado e Reincidência do fGTS sobre Aviso Prévio Indenizado</t>
  </si>
  <si>
    <t>Fonte: Caixa Econômica Federal</t>
  </si>
  <si>
    <t xml:space="preserve">Referência Biliográfica: SINAPI: Referências para Custos Horários e Encargos: Sistema Nacional de Pesquisa de Custos e Índices da Construção Civil / Caixa Econômica Federal. – 7ª Ed. – Brasília: CAIXA, 2025. </t>
  </si>
  <si>
    <t>Vigência: a partir de 01/2025</t>
  </si>
  <si>
    <t>DER-MG</t>
  </si>
  <si>
    <t>Encargos Sociais sobre a mão de obra - SINAPI</t>
  </si>
  <si>
    <t>Custo sem encargos sociais (R$)</t>
  </si>
  <si>
    <t>COORDENADOR AMBIENTAL</t>
  </si>
  <si>
    <t>003</t>
  </si>
  <si>
    <t>004</t>
  </si>
  <si>
    <t>005</t>
  </si>
  <si>
    <t>EXAME OCUPACIONAL (ENCARGOS COMPLEMENTARES)</t>
  </si>
  <si>
    <t>SEGURO (ENCARGOS COMPLEMENTARES)</t>
  </si>
  <si>
    <t>Para os itens referentes a mão de obra da planilha orçamentária</t>
  </si>
  <si>
    <t>Cotação de itens sem incidência de encargos sociais</t>
  </si>
  <si>
    <t>Cotação de itens com incidência de encargos sociais</t>
  </si>
  <si>
    <t>Fontes/referências das empresas/órgãos das cotações</t>
  </si>
  <si>
    <t>Referência Biliográfica: SICOR-MG: Sistema de custos e orçamentos referenciais de Minas Gerias / Departamento de Estradas e Rodagem. – Belo Horizonte: DER-MG, 2024.</t>
  </si>
  <si>
    <t>Acesso em: 10/03/2024.</t>
  </si>
  <si>
    <t>Percentuais dos componentes do BDI</t>
  </si>
  <si>
    <t>COORDENADOR RESPONSÁVEL TÉCNICO COM ENCARGOS COMPLEMENTARES</t>
  </si>
  <si>
    <t>ASSISTÊNCIA MÉDICA (ENCARGOS COMPLEMENTARES)</t>
  </si>
  <si>
    <t>Custo com encargos sociais (R$)</t>
  </si>
  <si>
    <t>Fonte: SICOR-MG: Sistema de custos e orçamentos referenciais de Minas Gerias / Departamento de Estradas e Rodagem. – Belo Horizonte: DER-MG,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</si>
</sst>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0.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5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0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10" fontId="2" fillId="0" borderId="1" xfId="1" applyNumberFormat="1" applyFont="1" applyBorder="1" applyAlignment="1">
      <alignment horizontal="center" vertical="center"/>
    </xf>
    <xf numFmtId="0" fontId="2" fillId="4" borderId="1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0" fontId="4" fillId="2" borderId="1" xfId="1" applyNumberFormat="1" applyFont="1" applyFill="1" applyBorder="1" applyAlignment="1">
      <alignment horizontal="center" vertical="center"/>
    </xf>
    <xf numFmtId="0" fontId="0" fillId="0" borderId="0" xfId="0"/>
    <xf numFmtId="0" fontId="6" fillId="0" borderId="1" xfId="3" applyFont="1" applyBorder="1" applyAlignment="1">
      <alignment horizontal="left" vertical="center"/>
    </xf>
    <xf numFmtId="0" fontId="7" fillId="0" borderId="1" xfId="3" applyFont="1" applyBorder="1" applyAlignment="1">
      <alignment horizontal="left" vertical="center"/>
    </xf>
    <xf numFmtId="0" fontId="2" fillId="0" borderId="1" xfId="3" applyFont="1" applyBorder="1" applyAlignment="1">
      <alignment horizontal="left" vertical="center"/>
    </xf>
    <xf numFmtId="0" fontId="6" fillId="0" borderId="1" xfId="3" applyFont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8" fillId="0" borderId="0" xfId="3" applyFont="1" applyFill="1" applyBorder="1" applyAlignment="1">
      <alignment horizontal="center" vertical="center"/>
    </xf>
    <xf numFmtId="10" fontId="0" fillId="0" borderId="0" xfId="1" applyNumberFormat="1" applyFont="1"/>
    <xf numFmtId="0" fontId="2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4" fontId="4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2" borderId="1" xfId="0" quotePrefix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10" fontId="6" fillId="0" borderId="1" xfId="3" applyNumberFormat="1" applyFont="1" applyBorder="1" applyAlignment="1">
      <alignment horizontal="center" vertical="center"/>
    </xf>
    <xf numFmtId="10" fontId="7" fillId="0" borderId="1" xfId="3" applyNumberFormat="1" applyFont="1" applyBorder="1" applyAlignment="1">
      <alignment horizontal="center" vertical="center"/>
    </xf>
    <xf numFmtId="0" fontId="6" fillId="4" borderId="1" xfId="3" applyFont="1" applyFill="1" applyBorder="1" applyAlignment="1">
      <alignment horizontal="left" vertical="center"/>
    </xf>
    <xf numFmtId="0" fontId="7" fillId="4" borderId="1" xfId="3" applyFont="1" applyFill="1" applyBorder="1" applyAlignment="1">
      <alignment horizontal="left" vertical="center"/>
    </xf>
    <xf numFmtId="10" fontId="7" fillId="4" borderId="1" xfId="3" applyNumberFormat="1" applyFont="1" applyFill="1" applyBorder="1" applyAlignment="1">
      <alignment horizontal="center" vertical="center"/>
    </xf>
    <xf numFmtId="0" fontId="0" fillId="0" borderId="0" xfId="0" applyAlignment="1"/>
    <xf numFmtId="0" fontId="6" fillId="0" borderId="1" xfId="3" applyFont="1" applyBorder="1" applyAlignment="1">
      <alignment vertical="center"/>
    </xf>
    <xf numFmtId="0" fontId="3" fillId="0" borderId="0" xfId="0" applyFont="1" applyAlignment="1"/>
    <xf numFmtId="0" fontId="9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8" fillId="0" borderId="0" xfId="3" applyFont="1" applyFill="1" applyBorder="1" applyAlignment="1">
      <alignment horizontal="center" vertical="center" wrapText="1"/>
    </xf>
    <xf numFmtId="0" fontId="7" fillId="5" borderId="1" xfId="3" applyFont="1" applyFill="1" applyBorder="1" applyAlignment="1">
      <alignment horizontal="center" vertical="center"/>
    </xf>
  </cellXfs>
  <cellStyles count="6">
    <cellStyle name="Normal" xfId="0" builtinId="0"/>
    <cellStyle name="Normal 2" xfId="3"/>
    <cellStyle name="Normal 2 2" xfId="2"/>
    <cellStyle name="Porcentagem" xfId="1" builtinId="5"/>
    <cellStyle name="Porcentagem 2" xfId="4"/>
    <cellStyle name="Vírgula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104775</xdr:colOff>
      <xdr:row>21</xdr:row>
      <xdr:rowOff>33337</xdr:rowOff>
    </xdr:from>
    <xdr:ext cx="3139577" cy="32739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/>
            <xdr:cNvSpPr txBox="1"/>
          </xdr:nvSpPr>
          <xdr:spPr>
            <a:xfrm>
              <a:off x="1400175" y="3652837"/>
              <a:ext cx="3139577" cy="3273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pt-BR" sz="1100" b="0" i="0">
                        <a:latin typeface="Cambria Math" panose="02040503050406030204" pitchFamily="18" charset="0"/>
                      </a:rPr>
                      <m:t>BDI</m:t>
                    </m:r>
                    <m:r>
                      <a:rPr lang="pt-BR" sz="1100" b="0" i="0">
                        <a:latin typeface="Cambria Math" panose="02040503050406030204" pitchFamily="18" charset="0"/>
                      </a:rPr>
                      <m:t>= </m:t>
                    </m:r>
                    <m:f>
                      <m:fPr>
                        <m:ctrlPr>
                          <a:rPr lang="pt-BR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pt-BR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pt-BR" sz="1100" b="0" i="0">
                                <a:latin typeface="Cambria Math" panose="02040503050406030204" pitchFamily="18" charset="0"/>
                              </a:rPr>
                              <m:t>1+</m:t>
                            </m:r>
                            <m:r>
                              <m:rPr>
                                <m:sty m:val="p"/>
                              </m:rPr>
                              <a:rPr lang="pt-BR" sz="1100" b="0" i="0">
                                <a:latin typeface="Cambria Math" panose="02040503050406030204" pitchFamily="18" charset="0"/>
                              </a:rPr>
                              <m:t>AC</m:t>
                            </m:r>
                            <m:r>
                              <a:rPr lang="pt-BR" sz="1100" b="0" i="0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m:rPr>
                                <m:sty m:val="p"/>
                              </m:rPr>
                              <a:rPr lang="pt-BR" sz="1100" b="0" i="0">
                                <a:latin typeface="Cambria Math" panose="02040503050406030204" pitchFamily="18" charset="0"/>
                              </a:rPr>
                              <m:t>SG</m:t>
                            </m:r>
                            <m:r>
                              <a:rPr lang="pt-BR" sz="1100" b="0" i="0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m:rPr>
                                <m:sty m:val="p"/>
                              </m:rPr>
                              <a:rPr lang="pt-BR" sz="1100" b="0" i="0">
                                <a:latin typeface="Cambria Math" panose="02040503050406030204" pitchFamily="18" charset="0"/>
                              </a:rPr>
                              <m:t>R</m:t>
                            </m:r>
                          </m:e>
                        </m:d>
                        <m:r>
                          <a:rPr lang="pt-BR" sz="1100" b="0" i="0">
                            <a:latin typeface="Cambria Math" panose="02040503050406030204" pitchFamily="18" charset="0"/>
                          </a:rPr>
                          <m:t>∗</m:t>
                        </m:r>
                        <m:d>
                          <m:dPr>
                            <m:ctrlPr>
                              <a:rPr lang="pt-BR" sz="11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pt-BR" sz="1100" b="0" i="0">
                                <a:latin typeface="Cambria Math" panose="02040503050406030204" pitchFamily="18" charset="0"/>
                              </a:rPr>
                              <m:t>1+</m:t>
                            </m:r>
                            <m:r>
                              <m:rPr>
                                <m:sty m:val="p"/>
                              </m:rPr>
                              <a:rPr lang="pt-BR" sz="1100" b="0" i="0">
                                <a:latin typeface="Cambria Math" panose="02040503050406030204" pitchFamily="18" charset="0"/>
                              </a:rPr>
                              <m:t>DF</m:t>
                            </m:r>
                          </m:e>
                        </m:d>
                        <m:r>
                          <a:rPr lang="pt-BR" sz="1100" b="0" i="0">
                            <a:latin typeface="Cambria Math" panose="02040503050406030204" pitchFamily="18" charset="0"/>
                          </a:rPr>
                          <m:t>∗(1+</m:t>
                        </m:r>
                        <m:r>
                          <m:rPr>
                            <m:sty m:val="p"/>
                          </m:rPr>
                          <a:rPr lang="pt-BR" sz="1100" b="0" i="0">
                            <a:latin typeface="Cambria Math" panose="02040503050406030204" pitchFamily="18" charset="0"/>
                          </a:rPr>
                          <m:t>L</m:t>
                        </m:r>
                        <m:r>
                          <a:rPr lang="pt-BR" sz="1100" b="0" i="0">
                            <a:latin typeface="Cambria Math" panose="02040503050406030204" pitchFamily="18" charset="0"/>
                          </a:rPr>
                          <m:t>)</m:t>
                        </m:r>
                      </m:num>
                      <m:den>
                        <m:r>
                          <a:rPr lang="pt-BR" sz="1100" b="0" i="0">
                            <a:latin typeface="Cambria Math" panose="02040503050406030204" pitchFamily="18" charset="0"/>
                          </a:rPr>
                          <m:t>1−</m:t>
                        </m:r>
                        <m:r>
                          <m:rPr>
                            <m:sty m:val="p"/>
                          </m:rPr>
                          <a:rPr lang="pt-BR" sz="1100" b="0" i="0">
                            <a:latin typeface="Cambria Math" panose="02040503050406030204" pitchFamily="18" charset="0"/>
                          </a:rPr>
                          <m:t>I</m:t>
                        </m:r>
                      </m:den>
                    </m:f>
                    <m:r>
                      <a:rPr lang="pt-BR" sz="1100" b="0" i="1">
                        <a:latin typeface="Cambria Math" panose="02040503050406030204" pitchFamily="18" charset="0"/>
                      </a:rPr>
                      <m:t>−1</m:t>
                    </m:r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/>
            <xdr:cNvSpPr txBox="1"/>
          </xdr:nvSpPr>
          <xdr:spPr>
            <a:xfrm>
              <a:off x="1400175" y="3652837"/>
              <a:ext cx="3139577" cy="3273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pt-BR" sz="1100" b="0" i="0">
                  <a:latin typeface="Cambria Math" panose="02040503050406030204" pitchFamily="18" charset="0"/>
                </a:rPr>
                <a:t>BDI=  ((1+AC+SG+R)∗(1+DF)∗(1+L))/(1−I)−1</a:t>
              </a:r>
              <a:endParaRPr lang="pt-BR" sz="1100"/>
            </a:p>
          </xdr:txBody>
        </xdr:sp>
      </mc:Fallback>
    </mc:AlternateContent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utador/Desktop/Planilha%20CAIXA/Planilha%20CAIXA/Planilha%20CAIXA/Orcament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</sheetNames>
    <sheetDataSet>
      <sheetData sheetId="0"/>
      <sheetData sheetId="1">
        <row r="3">
          <cell r="O3">
            <v>1</v>
          </cell>
        </row>
      </sheetData>
      <sheetData sheetId="2">
        <row r="17">
          <cell r="F17" t="str">
            <v xml:space="preserve">Elaboração de Laudo Vegetal e de Fauna do Cemitério Municipal </v>
          </cell>
        </row>
        <row r="31">
          <cell r="F31" t="str">
            <v>Tradicional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E22" sqref="E22"/>
    </sheetView>
  </sheetViews>
  <sheetFormatPr defaultRowHeight="15" x14ac:dyDescent="0.25"/>
  <cols>
    <col min="3" max="3" width="12.85546875" bestFit="1" customWidth="1"/>
    <col min="5" max="5" width="85.7109375" bestFit="1" customWidth="1"/>
    <col min="7" max="7" width="11.42578125" bestFit="1" customWidth="1"/>
    <col min="8" max="8" width="15.140625" customWidth="1"/>
    <col min="9" max="9" width="14.85546875" customWidth="1"/>
    <col min="10" max="10" width="12.140625" customWidth="1"/>
  </cols>
  <sheetData>
    <row r="1" spans="1:10" ht="42.75" x14ac:dyDescent="0.25">
      <c r="A1" s="20" t="s">
        <v>7</v>
      </c>
      <c r="B1" s="20" t="s">
        <v>8</v>
      </c>
      <c r="C1" s="20" t="s">
        <v>9</v>
      </c>
      <c r="D1" s="20" t="s">
        <v>10</v>
      </c>
      <c r="E1" s="20" t="s">
        <v>11</v>
      </c>
      <c r="F1" s="20" t="s">
        <v>12</v>
      </c>
      <c r="G1" s="20" t="s">
        <v>13</v>
      </c>
      <c r="H1" s="20" t="s">
        <v>63</v>
      </c>
      <c r="I1" s="20" t="s">
        <v>57</v>
      </c>
      <c r="J1" s="20" t="s">
        <v>58</v>
      </c>
    </row>
    <row r="2" spans="1:10" x14ac:dyDescent="0.25">
      <c r="A2" s="21" t="s">
        <v>17</v>
      </c>
      <c r="B2" s="53" t="s">
        <v>0</v>
      </c>
      <c r="C2" s="53"/>
      <c r="D2" s="53"/>
      <c r="E2" s="53"/>
      <c r="F2" s="53"/>
      <c r="G2" s="53"/>
      <c r="H2" s="53"/>
      <c r="I2" s="53"/>
      <c r="J2" s="22">
        <f>J3</f>
        <v>6720.7</v>
      </c>
    </row>
    <row r="3" spans="1:10" x14ac:dyDescent="0.25">
      <c r="A3" s="23" t="s">
        <v>18</v>
      </c>
      <c r="B3" s="24" t="s">
        <v>19</v>
      </c>
      <c r="C3" s="23" t="s">
        <v>15</v>
      </c>
      <c r="D3" s="23" t="s">
        <v>15</v>
      </c>
      <c r="E3" s="25" t="s">
        <v>0</v>
      </c>
      <c r="F3" s="23" t="s">
        <v>15</v>
      </c>
      <c r="G3" s="23" t="s">
        <v>15</v>
      </c>
      <c r="H3" s="23" t="s">
        <v>15</v>
      </c>
      <c r="I3" s="23" t="s">
        <v>15</v>
      </c>
      <c r="J3" s="26">
        <f>J4+J9+J13+J17</f>
        <v>6720.7</v>
      </c>
    </row>
    <row r="4" spans="1:10" x14ac:dyDescent="0.25">
      <c r="A4" s="23" t="s">
        <v>20</v>
      </c>
      <c r="B4" s="24" t="s">
        <v>21</v>
      </c>
      <c r="C4" s="23" t="s">
        <v>15</v>
      </c>
      <c r="D4" s="23" t="s">
        <v>15</v>
      </c>
      <c r="E4" s="25" t="s">
        <v>1</v>
      </c>
      <c r="F4" s="23" t="s">
        <v>15</v>
      </c>
      <c r="G4" s="23" t="s">
        <v>15</v>
      </c>
      <c r="H4" s="23" t="s">
        <v>15</v>
      </c>
      <c r="I4" s="23" t="s">
        <v>15</v>
      </c>
      <c r="J4" s="26">
        <f>SUM(J5:J8)</f>
        <v>2301.4199999999996</v>
      </c>
    </row>
    <row r="5" spans="1:10" x14ac:dyDescent="0.25">
      <c r="A5" s="6" t="s">
        <v>14</v>
      </c>
      <c r="B5" s="27" t="s">
        <v>70</v>
      </c>
      <c r="C5" s="6" t="s">
        <v>22</v>
      </c>
      <c r="D5" s="6" t="s">
        <v>23</v>
      </c>
      <c r="E5" s="5" t="s">
        <v>2</v>
      </c>
      <c r="F5" s="6" t="s">
        <v>24</v>
      </c>
      <c r="G5" s="6">
        <v>1</v>
      </c>
      <c r="H5" s="6">
        <f>Composições!G2</f>
        <v>484.84000000000003</v>
      </c>
      <c r="I5" s="28">
        <f>H5*(1+BDI!$E$20)</f>
        <v>619.67750920714388</v>
      </c>
      <c r="J5" s="29">
        <f>ROUND(I5*G5,2)</f>
        <v>619.67999999999995</v>
      </c>
    </row>
    <row r="6" spans="1:10" x14ac:dyDescent="0.25">
      <c r="A6" s="6" t="s">
        <v>14</v>
      </c>
      <c r="B6" s="27" t="s">
        <v>71</v>
      </c>
      <c r="C6" s="6" t="s">
        <v>22</v>
      </c>
      <c r="D6" s="6" t="str">
        <f>Composições!B6</f>
        <v>002</v>
      </c>
      <c r="E6" s="27" t="str">
        <f>Composições!C6</f>
        <v>COORDENADOR RESPONSÁVEL TÉCNICO COM ENCARGOS COMPLEMENTARES</v>
      </c>
      <c r="F6" s="6" t="s">
        <v>26</v>
      </c>
      <c r="G6" s="6">
        <v>6</v>
      </c>
      <c r="H6" s="28">
        <f>Composições!G6</f>
        <v>158.86153056000003</v>
      </c>
      <c r="I6" s="28">
        <f>H6*(1+BDI!$E$20)</f>
        <v>203.04207071663927</v>
      </c>
      <c r="J6" s="29">
        <f>ROUND(I6*G6,2)</f>
        <v>1218.25</v>
      </c>
    </row>
    <row r="7" spans="1:10" x14ac:dyDescent="0.25">
      <c r="A7" s="6" t="s">
        <v>14</v>
      </c>
      <c r="B7" s="27" t="s">
        <v>72</v>
      </c>
      <c r="C7" s="6" t="s">
        <v>16</v>
      </c>
      <c r="D7" s="6" t="s">
        <v>59</v>
      </c>
      <c r="E7" s="5" t="s">
        <v>33</v>
      </c>
      <c r="F7" s="6" t="s">
        <v>26</v>
      </c>
      <c r="G7" s="6">
        <v>6</v>
      </c>
      <c r="H7" s="6">
        <v>36.14</v>
      </c>
      <c r="I7" s="28">
        <f>H7*(1+BDI!$E$20)</f>
        <v>46.190795278331372</v>
      </c>
      <c r="J7" s="29">
        <f>ROUND(I7*G7,2)</f>
        <v>277.14</v>
      </c>
    </row>
    <row r="8" spans="1:10" x14ac:dyDescent="0.25">
      <c r="A8" s="6" t="s">
        <v>14</v>
      </c>
      <c r="B8" s="27" t="s">
        <v>73</v>
      </c>
      <c r="C8" s="6" t="s">
        <v>16</v>
      </c>
      <c r="D8" s="6" t="s">
        <v>60</v>
      </c>
      <c r="E8" s="5" t="s">
        <v>64</v>
      </c>
      <c r="F8" s="6" t="s">
        <v>26</v>
      </c>
      <c r="G8" s="6">
        <v>6</v>
      </c>
      <c r="H8" s="28">
        <v>24.3</v>
      </c>
      <c r="I8" s="28">
        <f>H8*(1+BDI!$E$20)</f>
        <v>31.058005679674938</v>
      </c>
      <c r="J8" s="29">
        <f>ROUND(I8*G8,2)</f>
        <v>186.35</v>
      </c>
    </row>
    <row r="9" spans="1:10" x14ac:dyDescent="0.25">
      <c r="A9" s="23" t="s">
        <v>20</v>
      </c>
      <c r="B9" s="24" t="s">
        <v>27</v>
      </c>
      <c r="C9" s="23" t="s">
        <v>15</v>
      </c>
      <c r="D9" s="23" t="s">
        <v>15</v>
      </c>
      <c r="E9" s="25" t="s">
        <v>3</v>
      </c>
      <c r="F9" s="23" t="s">
        <v>15</v>
      </c>
      <c r="G9" s="23" t="s">
        <v>15</v>
      </c>
      <c r="H9" s="23" t="s">
        <v>15</v>
      </c>
      <c r="I9" s="23" t="s">
        <v>15</v>
      </c>
      <c r="J9" s="26">
        <f>J10</f>
        <v>2143.8000000000002</v>
      </c>
    </row>
    <row r="10" spans="1:10" x14ac:dyDescent="0.25">
      <c r="A10" s="23" t="s">
        <v>28</v>
      </c>
      <c r="B10" s="24" t="s">
        <v>29</v>
      </c>
      <c r="C10" s="23" t="s">
        <v>15</v>
      </c>
      <c r="D10" s="23" t="s">
        <v>15</v>
      </c>
      <c r="E10" s="25" t="s">
        <v>4</v>
      </c>
      <c r="F10" s="23" t="s">
        <v>15</v>
      </c>
      <c r="G10" s="23" t="s">
        <v>15</v>
      </c>
      <c r="H10" s="23" t="s">
        <v>15</v>
      </c>
      <c r="I10" s="23" t="s">
        <v>15</v>
      </c>
      <c r="J10" s="26">
        <f>SUM(J11:J12)</f>
        <v>2143.8000000000002</v>
      </c>
    </row>
    <row r="11" spans="1:10" x14ac:dyDescent="0.25">
      <c r="A11" s="6" t="s">
        <v>14</v>
      </c>
      <c r="B11" s="27" t="s">
        <v>65</v>
      </c>
      <c r="C11" s="6" t="s">
        <v>22</v>
      </c>
      <c r="D11" s="6" t="str">
        <f>Composições!B6</f>
        <v>002</v>
      </c>
      <c r="E11" s="27" t="str">
        <f>Composições!C6</f>
        <v>COORDENADOR RESPONSÁVEL TÉCNICO COM ENCARGOS COMPLEMENTARES</v>
      </c>
      <c r="F11" s="6" t="s">
        <v>26</v>
      </c>
      <c r="G11" s="6">
        <v>6</v>
      </c>
      <c r="H11" s="28">
        <f>Composições!G6</f>
        <v>158.86153056000003</v>
      </c>
      <c r="I11" s="28">
        <f>H11*(1+BDI!$E$20)</f>
        <v>203.04207071663927</v>
      </c>
      <c r="J11" s="29">
        <f>ROUND(I11*G11,2)</f>
        <v>1218.25</v>
      </c>
    </row>
    <row r="12" spans="1:10" x14ac:dyDescent="0.25">
      <c r="A12" s="6" t="s">
        <v>14</v>
      </c>
      <c r="B12" s="27" t="s">
        <v>66</v>
      </c>
      <c r="C12" s="6" t="s">
        <v>16</v>
      </c>
      <c r="D12" s="6" t="s">
        <v>61</v>
      </c>
      <c r="E12" s="5" t="s">
        <v>34</v>
      </c>
      <c r="F12" s="6" t="s">
        <v>26</v>
      </c>
      <c r="G12" s="6">
        <v>32</v>
      </c>
      <c r="H12" s="6">
        <v>22.63</v>
      </c>
      <c r="I12" s="28">
        <f>H12*(1+BDI!$E$20)</f>
        <v>28.923566606215793</v>
      </c>
      <c r="J12" s="29">
        <f>ROUND(I12*G12,2)</f>
        <v>925.55</v>
      </c>
    </row>
    <row r="13" spans="1:10" x14ac:dyDescent="0.25">
      <c r="A13" s="23" t="s">
        <v>20</v>
      </c>
      <c r="B13" s="24" t="s">
        <v>30</v>
      </c>
      <c r="C13" s="23" t="s">
        <v>15</v>
      </c>
      <c r="D13" s="23" t="s">
        <v>15</v>
      </c>
      <c r="E13" s="25" t="s">
        <v>5</v>
      </c>
      <c r="F13" s="23" t="s">
        <v>15</v>
      </c>
      <c r="G13" s="23" t="s">
        <v>15</v>
      </c>
      <c r="H13" s="23" t="s">
        <v>15</v>
      </c>
      <c r="I13" s="23" t="s">
        <v>15</v>
      </c>
      <c r="J13" s="26">
        <f>J14</f>
        <v>2143.8000000000002</v>
      </c>
    </row>
    <row r="14" spans="1:10" x14ac:dyDescent="0.25">
      <c r="A14" s="23" t="s">
        <v>28</v>
      </c>
      <c r="B14" s="24" t="s">
        <v>31</v>
      </c>
      <c r="C14" s="23" t="s">
        <v>15</v>
      </c>
      <c r="D14" s="23" t="s">
        <v>15</v>
      </c>
      <c r="E14" s="25" t="s">
        <v>4</v>
      </c>
      <c r="F14" s="23" t="s">
        <v>15</v>
      </c>
      <c r="G14" s="23" t="s">
        <v>15</v>
      </c>
      <c r="H14" s="23" t="s">
        <v>15</v>
      </c>
      <c r="I14" s="23" t="s">
        <v>15</v>
      </c>
      <c r="J14" s="26">
        <f>SUM(J15:J16)</f>
        <v>2143.8000000000002</v>
      </c>
    </row>
    <row r="15" spans="1:10" x14ac:dyDescent="0.25">
      <c r="A15" s="6" t="s">
        <v>14</v>
      </c>
      <c r="B15" s="27" t="s">
        <v>67</v>
      </c>
      <c r="C15" s="6" t="s">
        <v>22</v>
      </c>
      <c r="D15" s="6" t="str">
        <f>Composições!B6</f>
        <v>002</v>
      </c>
      <c r="E15" s="27" t="str">
        <f>Composições!C6</f>
        <v>COORDENADOR RESPONSÁVEL TÉCNICO COM ENCARGOS COMPLEMENTARES</v>
      </c>
      <c r="F15" s="6" t="s">
        <v>26</v>
      </c>
      <c r="G15" s="6">
        <v>6</v>
      </c>
      <c r="H15" s="28">
        <f>Composições!G6</f>
        <v>158.86153056000003</v>
      </c>
      <c r="I15" s="28">
        <f>H15*(1+BDI!$E$20)</f>
        <v>203.04207071663927</v>
      </c>
      <c r="J15" s="29">
        <f>ROUND(I15*G15,2)</f>
        <v>1218.25</v>
      </c>
    </row>
    <row r="16" spans="1:10" x14ac:dyDescent="0.25">
      <c r="A16" s="6" t="s">
        <v>14</v>
      </c>
      <c r="B16" s="27" t="s">
        <v>68</v>
      </c>
      <c r="C16" s="6" t="s">
        <v>16</v>
      </c>
      <c r="D16" s="6" t="s">
        <v>61</v>
      </c>
      <c r="E16" s="5" t="s">
        <v>34</v>
      </c>
      <c r="F16" s="6" t="s">
        <v>26</v>
      </c>
      <c r="G16" s="6">
        <v>32</v>
      </c>
      <c r="H16" s="6">
        <v>22.63</v>
      </c>
      <c r="I16" s="28">
        <f>H16*(1+BDI!$E$20)</f>
        <v>28.923566606215793</v>
      </c>
      <c r="J16" s="29">
        <f>ROUND(I16*G16,2)</f>
        <v>925.55</v>
      </c>
    </row>
    <row r="17" spans="1:10" x14ac:dyDescent="0.25">
      <c r="A17" s="23" t="s">
        <v>20</v>
      </c>
      <c r="B17" s="24" t="s">
        <v>32</v>
      </c>
      <c r="C17" s="23" t="s">
        <v>15</v>
      </c>
      <c r="D17" s="23" t="s">
        <v>15</v>
      </c>
      <c r="E17" s="25" t="s">
        <v>6</v>
      </c>
      <c r="F17" s="23" t="s">
        <v>15</v>
      </c>
      <c r="G17" s="23" t="s">
        <v>15</v>
      </c>
      <c r="H17" s="23" t="s">
        <v>15</v>
      </c>
      <c r="I17" s="23" t="s">
        <v>15</v>
      </c>
      <c r="J17" s="26">
        <f>SUM(J18)</f>
        <v>131.68</v>
      </c>
    </row>
    <row r="18" spans="1:10" x14ac:dyDescent="0.25">
      <c r="A18" s="6" t="s">
        <v>14</v>
      </c>
      <c r="B18" s="27" t="s">
        <v>74</v>
      </c>
      <c r="C18" s="6" t="s">
        <v>25</v>
      </c>
      <c r="D18" s="6" t="s">
        <v>62</v>
      </c>
      <c r="E18" s="5" t="s">
        <v>69</v>
      </c>
      <c r="F18" s="6" t="s">
        <v>24</v>
      </c>
      <c r="G18" s="6">
        <v>1</v>
      </c>
      <c r="H18" s="6">
        <f>Cotações!N5</f>
        <v>103.03</v>
      </c>
      <c r="I18" s="28">
        <f>H18*(1+BDI!$E$20)</f>
        <v>131.68338786736251</v>
      </c>
      <c r="J18" s="29">
        <f>ROUND(I18*G18,2)</f>
        <v>131.68</v>
      </c>
    </row>
  </sheetData>
  <mergeCells count="1">
    <mergeCell ref="B2:I2"/>
  </mergeCells>
  <printOptions horizontalCentered="1"/>
  <pageMargins left="0.23622047244094491" right="0.23622047244094491" top="1.1811023622047245" bottom="0.74803149606299213" header="0.31496062992125984" footer="0.31496062992125984"/>
  <pageSetup paperSize="9" scale="70" orientation="landscape" r:id="rId1"/>
  <headerFooter>
    <oddHeader>&amp;C&amp;G&amp;"Arial,Normal"&amp;9
Estado do Rio Grande do Sul
Prefeitura Municipal de São Martinho da Serra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zoomScaleNormal="100" workbookViewId="0">
      <selection activeCell="C12" sqref="C12"/>
    </sheetView>
  </sheetViews>
  <sheetFormatPr defaultRowHeight="15" x14ac:dyDescent="0.25"/>
  <cols>
    <col min="1" max="1" width="16" bestFit="1" customWidth="1"/>
    <col min="3" max="3" width="110.42578125" bestFit="1" customWidth="1"/>
    <col min="4" max="4" width="10.5703125" bestFit="1" customWidth="1"/>
    <col min="5" max="5" width="12.28515625" customWidth="1"/>
    <col min="6" max="6" width="17.85546875" bestFit="1" customWidth="1"/>
    <col min="7" max="7" width="17.7109375" customWidth="1"/>
  </cols>
  <sheetData>
    <row r="1" spans="1:7" s="4" customFormat="1" ht="42.75" x14ac:dyDescent="0.25">
      <c r="A1" s="6" t="s">
        <v>9</v>
      </c>
      <c r="B1" s="6" t="s">
        <v>10</v>
      </c>
      <c r="C1" s="6" t="s">
        <v>11</v>
      </c>
      <c r="D1" s="6" t="s">
        <v>12</v>
      </c>
      <c r="E1" s="20" t="s">
        <v>13</v>
      </c>
      <c r="F1" s="20" t="s">
        <v>85</v>
      </c>
      <c r="G1" s="20" t="s">
        <v>86</v>
      </c>
    </row>
    <row r="2" spans="1:7" x14ac:dyDescent="0.25">
      <c r="A2" s="30" t="s">
        <v>75</v>
      </c>
      <c r="B2" s="30" t="s">
        <v>23</v>
      </c>
      <c r="C2" s="25" t="s">
        <v>2</v>
      </c>
      <c r="D2" s="10" t="s">
        <v>24</v>
      </c>
      <c r="E2" s="23" t="s">
        <v>15</v>
      </c>
      <c r="F2" s="23" t="s">
        <v>15</v>
      </c>
      <c r="G2" s="30">
        <f>SUM(G3:G5)</f>
        <v>484.84000000000003</v>
      </c>
    </row>
    <row r="3" spans="1:7" x14ac:dyDescent="0.25">
      <c r="A3" s="6" t="s">
        <v>16</v>
      </c>
      <c r="B3" s="6" t="s">
        <v>76</v>
      </c>
      <c r="C3" s="5" t="s">
        <v>80</v>
      </c>
      <c r="D3" s="31" t="s">
        <v>81</v>
      </c>
      <c r="E3" s="31">
        <v>6</v>
      </c>
      <c r="F3" s="31">
        <v>43.16</v>
      </c>
      <c r="G3" s="6">
        <f>E3*F3</f>
        <v>258.95999999999998</v>
      </c>
    </row>
    <row r="4" spans="1:7" x14ac:dyDescent="0.25">
      <c r="A4" s="6" t="s">
        <v>16</v>
      </c>
      <c r="B4" s="6" t="s">
        <v>77</v>
      </c>
      <c r="C4" s="5" t="s">
        <v>82</v>
      </c>
      <c r="D4" s="31" t="s">
        <v>83</v>
      </c>
      <c r="E4" s="31">
        <v>2</v>
      </c>
      <c r="F4" s="31">
        <v>96.89</v>
      </c>
      <c r="G4" s="6">
        <f t="shared" ref="G4:G5" si="0">E4*F4</f>
        <v>193.78</v>
      </c>
    </row>
    <row r="5" spans="1:7" x14ac:dyDescent="0.25">
      <c r="A5" s="6" t="s">
        <v>78</v>
      </c>
      <c r="B5" s="6" t="s">
        <v>79</v>
      </c>
      <c r="C5" s="5" t="s">
        <v>84</v>
      </c>
      <c r="D5" s="31" t="s">
        <v>45</v>
      </c>
      <c r="E5" s="31">
        <v>5</v>
      </c>
      <c r="F5" s="31">
        <v>6.42</v>
      </c>
      <c r="G5" s="6">
        <f t="shared" si="0"/>
        <v>32.1</v>
      </c>
    </row>
    <row r="6" spans="1:7" x14ac:dyDescent="0.25">
      <c r="A6" s="30" t="s">
        <v>75</v>
      </c>
      <c r="B6" s="32" t="s">
        <v>62</v>
      </c>
      <c r="C6" s="25" t="s">
        <v>177</v>
      </c>
      <c r="D6" s="10" t="s">
        <v>24</v>
      </c>
      <c r="E6" s="23" t="s">
        <v>15</v>
      </c>
      <c r="F6" s="23" t="s">
        <v>15</v>
      </c>
      <c r="G6" s="33">
        <f>SUM(G7:G10)</f>
        <v>158.86153056000003</v>
      </c>
    </row>
    <row r="7" spans="1:7" x14ac:dyDescent="0.25">
      <c r="A7" s="6" t="s">
        <v>90</v>
      </c>
      <c r="B7" s="34" t="str">
        <f>Cotações!C5</f>
        <v>001</v>
      </c>
      <c r="C7" s="5" t="str">
        <f>Cotações!D5</f>
        <v>COORDENADOR AMBIENTAL</v>
      </c>
      <c r="D7" s="31" t="str">
        <f>Cotações!E5</f>
        <v>H</v>
      </c>
      <c r="E7" s="31" t="s">
        <v>15</v>
      </c>
      <c r="F7" s="35">
        <f>Cotações!F5*'Encargos Sociais'!C41</f>
        <v>157.45513056000004</v>
      </c>
      <c r="G7" s="28">
        <f>F7</f>
        <v>157.45513056000004</v>
      </c>
    </row>
    <row r="8" spans="1:7" x14ac:dyDescent="0.25">
      <c r="A8" s="6" t="s">
        <v>90</v>
      </c>
      <c r="B8" s="34" t="str">
        <f>Cotações!K6</f>
        <v>003</v>
      </c>
      <c r="C8" s="36" t="str">
        <f>Cotações!L6</f>
        <v>EXAME OCUPACIONAL (ENCARGOS COMPLEMENTARES)</v>
      </c>
      <c r="D8" s="34" t="str">
        <f>Cotações!M6</f>
        <v>H</v>
      </c>
      <c r="E8" s="31" t="s">
        <v>15</v>
      </c>
      <c r="F8" s="37">
        <f>Cotações!N6</f>
        <v>1.8100000000000002E-2</v>
      </c>
      <c r="G8" s="38">
        <f>F8</f>
        <v>1.8100000000000002E-2</v>
      </c>
    </row>
    <row r="9" spans="1:7" x14ac:dyDescent="0.25">
      <c r="A9" s="6" t="s">
        <v>90</v>
      </c>
      <c r="B9" s="34" t="str">
        <f>Cotações!K7</f>
        <v>004</v>
      </c>
      <c r="C9" s="36" t="str">
        <f>Cotações!L7</f>
        <v>SEGURO (ENCARGOS COMPLEMENTARES)</v>
      </c>
      <c r="D9" s="34" t="str">
        <f>Cotações!M7</f>
        <v>H</v>
      </c>
      <c r="E9" s="31" t="s">
        <v>15</v>
      </c>
      <c r="F9" s="37">
        <f>Cotações!N7</f>
        <v>4.53E-2</v>
      </c>
      <c r="G9" s="38">
        <f>F9</f>
        <v>4.53E-2</v>
      </c>
    </row>
    <row r="10" spans="1:7" x14ac:dyDescent="0.25">
      <c r="A10" s="6" t="s">
        <v>90</v>
      </c>
      <c r="B10" s="34" t="str">
        <f>Cotações!K8</f>
        <v>005</v>
      </c>
      <c r="C10" s="36" t="str">
        <f>Cotações!L8</f>
        <v>ASSISTÊNCIA MÉDICA (ENCARGOS COMPLEMENTARES)</v>
      </c>
      <c r="D10" s="34" t="str">
        <f>Cotações!M8</f>
        <v>H</v>
      </c>
      <c r="E10" s="31" t="s">
        <v>15</v>
      </c>
      <c r="F10" s="37">
        <f>Cotações!N8</f>
        <v>1.343</v>
      </c>
      <c r="G10" s="38">
        <f>F10</f>
        <v>1.343</v>
      </c>
    </row>
  </sheetData>
  <printOptions horizontalCentered="1"/>
  <pageMargins left="0.23622047244094491" right="0.23622047244094491" top="1.1811023622047245" bottom="0.74803149606299213" header="0.31496062992125984" footer="0.31496062992125984"/>
  <pageSetup paperSize="9" scale="70" orientation="landscape" r:id="rId1"/>
  <headerFooter>
    <oddHeader>&amp;C&amp;"Arial,Normal"&amp;9&amp;G
Estado do Rio Grande do Sul
Prefeitura Municipal de São Martinho da Serra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opLeftCell="C1" workbookViewId="0">
      <selection activeCell="J16" sqref="J16:O16"/>
    </sheetView>
  </sheetViews>
  <sheetFormatPr defaultRowHeight="15" x14ac:dyDescent="0.25"/>
  <cols>
    <col min="1" max="1" width="9.140625" style="12"/>
    <col min="2" max="2" width="11.5703125" bestFit="1" customWidth="1"/>
    <col min="4" max="4" width="31.85546875" bestFit="1" customWidth="1"/>
    <col min="5" max="5" width="9.140625" customWidth="1"/>
    <col min="6" max="6" width="17" bestFit="1" customWidth="1"/>
    <col min="7" max="7" width="17" style="12" bestFit="1" customWidth="1"/>
    <col min="8" max="8" width="16.140625" bestFit="1" customWidth="1"/>
    <col min="10" max="10" width="11.5703125" bestFit="1" customWidth="1"/>
    <col min="12" max="12" width="62.42578125" bestFit="1" customWidth="1"/>
    <col min="13" max="13" width="10.5703125" bestFit="1" customWidth="1"/>
    <col min="14" max="14" width="11.28515625" bestFit="1" customWidth="1"/>
    <col min="15" max="15" width="16.140625" bestFit="1" customWidth="1"/>
  </cols>
  <sheetData>
    <row r="1" spans="2:16" s="12" customFormat="1" x14ac:dyDescent="0.25"/>
    <row r="2" spans="2:16" s="12" customFormat="1" x14ac:dyDescent="0.25">
      <c r="B2" s="54" t="s">
        <v>172</v>
      </c>
      <c r="C2" s="54"/>
      <c r="D2" s="54"/>
      <c r="E2" s="54"/>
      <c r="F2" s="54"/>
      <c r="G2" s="54"/>
      <c r="H2" s="54"/>
      <c r="I2" s="1"/>
      <c r="J2" s="54" t="s">
        <v>171</v>
      </c>
      <c r="K2" s="54"/>
      <c r="L2" s="54"/>
      <c r="M2" s="54"/>
      <c r="N2" s="54"/>
      <c r="O2" s="54"/>
    </row>
    <row r="3" spans="2:16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6" ht="42.75" x14ac:dyDescent="0.25">
      <c r="B4" s="6" t="s">
        <v>9</v>
      </c>
      <c r="C4" s="6" t="s">
        <v>10</v>
      </c>
      <c r="D4" s="6" t="s">
        <v>11</v>
      </c>
      <c r="E4" s="6" t="s">
        <v>12</v>
      </c>
      <c r="F4" s="20" t="s">
        <v>163</v>
      </c>
      <c r="G4" s="20" t="s">
        <v>179</v>
      </c>
      <c r="H4" s="6" t="s">
        <v>88</v>
      </c>
      <c r="I4" s="1"/>
      <c r="J4" s="6" t="s">
        <v>9</v>
      </c>
      <c r="K4" s="6" t="s">
        <v>10</v>
      </c>
      <c r="L4" s="6" t="s">
        <v>11</v>
      </c>
      <c r="M4" s="6" t="s">
        <v>12</v>
      </c>
      <c r="N4" s="6" t="s">
        <v>87</v>
      </c>
      <c r="O4" s="6" t="s">
        <v>88</v>
      </c>
    </row>
    <row r="5" spans="2:16" x14ac:dyDescent="0.25">
      <c r="B5" s="30" t="s">
        <v>90</v>
      </c>
      <c r="C5" s="32" t="s">
        <v>23</v>
      </c>
      <c r="D5" s="39" t="s">
        <v>164</v>
      </c>
      <c r="E5" s="30" t="s">
        <v>26</v>
      </c>
      <c r="F5" s="33">
        <f>156.9807/1.125</f>
        <v>139.53840000000002</v>
      </c>
      <c r="G5" s="33">
        <f>F5*'Encargos Sociais'!C41</f>
        <v>157.45513056000004</v>
      </c>
      <c r="H5" s="30" t="s">
        <v>161</v>
      </c>
      <c r="I5" s="1"/>
      <c r="J5" s="30" t="s">
        <v>90</v>
      </c>
      <c r="K5" s="32" t="s">
        <v>62</v>
      </c>
      <c r="L5" s="39" t="s">
        <v>69</v>
      </c>
      <c r="M5" s="30" t="s">
        <v>24</v>
      </c>
      <c r="N5" s="30">
        <v>103.03</v>
      </c>
      <c r="O5" s="30" t="s">
        <v>89</v>
      </c>
    </row>
    <row r="6" spans="2:16" x14ac:dyDescent="0.25">
      <c r="B6" s="1"/>
      <c r="C6" s="1"/>
      <c r="D6" s="1"/>
      <c r="E6" s="1"/>
      <c r="F6" s="1"/>
      <c r="G6" s="1"/>
      <c r="H6" s="1"/>
      <c r="I6" s="1"/>
      <c r="J6" s="30" t="s">
        <v>90</v>
      </c>
      <c r="K6" s="32" t="s">
        <v>165</v>
      </c>
      <c r="L6" s="40" t="s">
        <v>168</v>
      </c>
      <c r="M6" s="30" t="s">
        <v>26</v>
      </c>
      <c r="N6" s="30">
        <v>1.8100000000000002E-2</v>
      </c>
      <c r="O6" s="30" t="s">
        <v>161</v>
      </c>
    </row>
    <row r="7" spans="2:16" x14ac:dyDescent="0.25">
      <c r="B7" s="1"/>
      <c r="C7" s="1"/>
      <c r="D7" s="1"/>
      <c r="E7" s="1"/>
      <c r="F7" s="1"/>
      <c r="G7" s="1"/>
      <c r="H7" s="1"/>
      <c r="I7" s="1"/>
      <c r="J7" s="30" t="s">
        <v>90</v>
      </c>
      <c r="K7" s="32" t="s">
        <v>166</v>
      </c>
      <c r="L7" s="39" t="s">
        <v>169</v>
      </c>
      <c r="M7" s="30" t="s">
        <v>26</v>
      </c>
      <c r="N7" s="30">
        <v>4.53E-2</v>
      </c>
      <c r="O7" s="30" t="s">
        <v>161</v>
      </c>
    </row>
    <row r="8" spans="2:16" x14ac:dyDescent="0.25">
      <c r="B8" s="1"/>
      <c r="C8" s="1"/>
      <c r="D8" s="1"/>
      <c r="E8" s="1"/>
      <c r="F8" s="1"/>
      <c r="G8" s="1"/>
      <c r="H8" s="1"/>
      <c r="I8" s="1"/>
      <c r="J8" s="30" t="s">
        <v>90</v>
      </c>
      <c r="K8" s="32" t="s">
        <v>167</v>
      </c>
      <c r="L8" s="40" t="s">
        <v>178</v>
      </c>
      <c r="M8" s="30" t="s">
        <v>26</v>
      </c>
      <c r="N8" s="41">
        <v>1.343</v>
      </c>
      <c r="O8" s="30" t="s">
        <v>161</v>
      </c>
    </row>
    <row r="10" spans="2:16" s="12" customFormat="1" x14ac:dyDescent="0.25"/>
    <row r="12" spans="2:16" ht="15" customHeight="1" x14ac:dyDescent="0.25">
      <c r="J12" s="55" t="s">
        <v>173</v>
      </c>
      <c r="K12" s="55"/>
      <c r="L12" s="55"/>
      <c r="M12" s="55"/>
      <c r="N12" s="55"/>
      <c r="O12" s="55"/>
      <c r="P12" s="50"/>
    </row>
    <row r="13" spans="2:16" x14ac:dyDescent="0.25">
      <c r="J13" s="56" t="s">
        <v>161</v>
      </c>
      <c r="K13" s="56"/>
      <c r="L13" s="56"/>
      <c r="M13" s="56"/>
      <c r="N13" s="56"/>
      <c r="O13" s="56"/>
      <c r="P13" s="51"/>
    </row>
    <row r="14" spans="2:16" s="12" customFormat="1" ht="15" customHeight="1" x14ac:dyDescent="0.25">
      <c r="J14" s="57" t="s">
        <v>174</v>
      </c>
      <c r="K14" s="57"/>
      <c r="L14" s="57"/>
      <c r="M14" s="57"/>
      <c r="N14" s="57"/>
      <c r="O14" s="57"/>
      <c r="P14" s="52"/>
    </row>
    <row r="15" spans="2:16" x14ac:dyDescent="0.25">
      <c r="J15" s="57"/>
      <c r="K15" s="57"/>
      <c r="L15" s="57"/>
      <c r="M15" s="57"/>
      <c r="N15" s="57"/>
      <c r="O15" s="57"/>
      <c r="P15" s="52"/>
    </row>
    <row r="16" spans="2:16" ht="15" customHeight="1" x14ac:dyDescent="0.25">
      <c r="J16" s="57" t="s">
        <v>175</v>
      </c>
      <c r="K16" s="57"/>
      <c r="L16" s="57"/>
      <c r="M16" s="57"/>
      <c r="N16" s="57"/>
      <c r="O16" s="57"/>
      <c r="P16" s="52"/>
    </row>
    <row r="17" spans="2:16" x14ac:dyDescent="0.25">
      <c r="J17" s="56" t="s">
        <v>89</v>
      </c>
      <c r="K17" s="56"/>
      <c r="L17" s="56"/>
      <c r="M17" s="56"/>
      <c r="N17" s="56"/>
      <c r="O17" s="56"/>
      <c r="P17" s="51"/>
    </row>
    <row r="18" spans="2:16" ht="15" customHeight="1" x14ac:dyDescent="0.25">
      <c r="J18" s="57" t="s">
        <v>159</v>
      </c>
      <c r="K18" s="57"/>
      <c r="L18" s="57"/>
      <c r="M18" s="57"/>
      <c r="N18" s="57"/>
      <c r="O18" s="57"/>
      <c r="P18" s="52"/>
    </row>
    <row r="19" spans="2:16" x14ac:dyDescent="0.25">
      <c r="B19" s="48"/>
      <c r="C19" s="48"/>
      <c r="D19" s="48"/>
      <c r="E19" s="48"/>
      <c r="F19" s="48"/>
      <c r="G19" s="48"/>
      <c r="H19" s="48"/>
      <c r="J19" s="57"/>
      <c r="K19" s="57"/>
      <c r="L19" s="57"/>
      <c r="M19" s="57"/>
      <c r="N19" s="57"/>
      <c r="O19" s="57"/>
      <c r="P19" s="52"/>
    </row>
    <row r="20" spans="2:16" ht="15" customHeight="1" x14ac:dyDescent="0.25">
      <c r="J20" s="57" t="s">
        <v>175</v>
      </c>
      <c r="K20" s="57"/>
      <c r="L20" s="57"/>
      <c r="M20" s="57"/>
      <c r="N20" s="57"/>
      <c r="O20" s="57"/>
      <c r="P20" s="52"/>
    </row>
    <row r="21" spans="2:16" x14ac:dyDescent="0.25">
      <c r="N21" s="19"/>
    </row>
  </sheetData>
  <mergeCells count="9">
    <mergeCell ref="J16:O16"/>
    <mergeCell ref="J17:O17"/>
    <mergeCell ref="J18:O19"/>
    <mergeCell ref="J20:O20"/>
    <mergeCell ref="J2:O2"/>
    <mergeCell ref="B2:H2"/>
    <mergeCell ref="J12:O12"/>
    <mergeCell ref="J13:O13"/>
    <mergeCell ref="J14:O15"/>
  </mergeCells>
  <printOptions horizontalCentered="1"/>
  <pageMargins left="0.23622047244094491" right="0.23622047244094491" top="1.1811023622047245" bottom="0.74803149606299213" header="0.31496062992125984" footer="0.31496062992125984"/>
  <pageSetup paperSize="9" scale="105" orientation="landscape" r:id="rId1"/>
  <headerFooter>
    <oddHeader>&amp;C&amp;"Arial,Normal"&amp;9&amp;G
Estado do Rio Grande do Sul
Prefeitura Municipal de São Martinho da Serra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8"/>
  <sheetViews>
    <sheetView workbookViewId="0">
      <selection activeCell="K16" sqref="K16"/>
    </sheetView>
  </sheetViews>
  <sheetFormatPr defaultRowHeight="15" x14ac:dyDescent="0.25"/>
  <cols>
    <col min="1" max="1" width="10.28515625" customWidth="1"/>
    <col min="2" max="2" width="10.85546875" customWidth="1"/>
    <col min="3" max="3" width="22.42578125" bestFit="1" customWidth="1"/>
    <col min="4" max="5" width="11" bestFit="1" customWidth="1"/>
    <col min="7" max="7" width="11" customWidth="1"/>
  </cols>
  <sheetData>
    <row r="1" spans="1:2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25">
      <c r="A2" s="58" t="s">
        <v>46</v>
      </c>
      <c r="B2" s="58"/>
      <c r="C2" s="58"/>
      <c r="D2" s="58"/>
      <c r="E2" s="58"/>
      <c r="F2" s="58"/>
      <c r="G2" s="5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5" customHeight="1" x14ac:dyDescent="0.25">
      <c r="A3" s="60" t="s">
        <v>180</v>
      </c>
      <c r="B3" s="60"/>
      <c r="C3" s="60"/>
      <c r="D3" s="60"/>
      <c r="E3" s="60"/>
      <c r="F3" s="60"/>
      <c r="G3" s="6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s="12" customFormat="1" x14ac:dyDescent="0.25">
      <c r="A4" s="60"/>
      <c r="B4" s="60"/>
      <c r="C4" s="60"/>
      <c r="D4" s="60"/>
      <c r="E4" s="60"/>
      <c r="F4" s="60"/>
      <c r="G4" s="60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s="12" customFormat="1" x14ac:dyDescent="0.25">
      <c r="A5" s="60"/>
      <c r="B5" s="60"/>
      <c r="C5" s="60"/>
      <c r="D5" s="60"/>
      <c r="E5" s="60"/>
      <c r="F5" s="60"/>
      <c r="G5" s="60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5">
      <c r="B7" s="54" t="s">
        <v>176</v>
      </c>
      <c r="C7" s="54"/>
      <c r="D7" s="54"/>
      <c r="E7" s="54"/>
      <c r="F7" s="5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5">
      <c r="C9" s="8" t="s">
        <v>47</v>
      </c>
      <c r="D9" s="9" t="s">
        <v>48</v>
      </c>
      <c r="E9" s="9" t="s">
        <v>49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5">
      <c r="C10" s="5" t="s">
        <v>37</v>
      </c>
      <c r="D10" s="6" t="s">
        <v>44</v>
      </c>
      <c r="E10" s="7">
        <v>3.6999999999999998E-2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C11" s="5" t="s">
        <v>50</v>
      </c>
      <c r="D11" s="6" t="s">
        <v>45</v>
      </c>
      <c r="E11" s="7">
        <v>6.88E-2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5">
      <c r="C12" s="5" t="s">
        <v>38</v>
      </c>
      <c r="D12" s="6" t="s">
        <v>51</v>
      </c>
      <c r="E12" s="7">
        <v>8.0000000000000002E-3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C13" s="5" t="s">
        <v>39</v>
      </c>
      <c r="D13" s="6" t="s">
        <v>52</v>
      </c>
      <c r="E13" s="7">
        <v>5.7999999999999996E-3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x14ac:dyDescent="0.25">
      <c r="C14" s="5" t="s">
        <v>40</v>
      </c>
      <c r="D14" s="6" t="s">
        <v>53</v>
      </c>
      <c r="E14" s="7">
        <v>8.3000000000000001E-3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25">
      <c r="C15" s="5" t="s">
        <v>41</v>
      </c>
      <c r="D15" s="6" t="s">
        <v>54</v>
      </c>
      <c r="E15" s="7">
        <f>SUM(E16:E18)</f>
        <v>0.11399999999999999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C16" s="5" t="s">
        <v>35</v>
      </c>
      <c r="D16" s="6" t="s">
        <v>35</v>
      </c>
      <c r="E16" s="7">
        <v>0.04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x14ac:dyDescent="0.25">
      <c r="C17" s="5" t="s">
        <v>42</v>
      </c>
      <c r="D17" s="6" t="s">
        <v>42</v>
      </c>
      <c r="E17" s="7">
        <v>1.32E-2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x14ac:dyDescent="0.25">
      <c r="C18" s="5" t="s">
        <v>43</v>
      </c>
      <c r="D18" s="6"/>
      <c r="E18" s="7">
        <v>6.08E-2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x14ac:dyDescent="0.25">
      <c r="C19" s="1"/>
      <c r="D19" s="2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x14ac:dyDescent="0.25">
      <c r="C20" s="10" t="s">
        <v>55</v>
      </c>
      <c r="D20" s="10" t="s">
        <v>36</v>
      </c>
      <c r="E20" s="11">
        <f>(((1+E10+E13+E14)*(1+E12)*(1+E11))/(1-E15))-1</f>
        <v>0.27810722961625256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25">
      <c r="B22" s="59" t="s">
        <v>56</v>
      </c>
      <c r="C22" s="54"/>
      <c r="D22" s="54"/>
      <c r="E22" s="54"/>
      <c r="F22" s="54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25">
      <c r="B23" s="59"/>
      <c r="C23" s="54"/>
      <c r="D23" s="54"/>
      <c r="E23" s="54"/>
      <c r="F23" s="5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</sheetData>
  <mergeCells count="5">
    <mergeCell ref="A2:G2"/>
    <mergeCell ref="B22:B23"/>
    <mergeCell ref="A3:G5"/>
    <mergeCell ref="B7:F7"/>
    <mergeCell ref="C22:F23"/>
  </mergeCells>
  <printOptions horizontalCentered="1"/>
  <pageMargins left="0.23622047244094491" right="0.23622047244094491" top="1.1811023622047245" bottom="0.74803149606299213" header="0.31496062992125984" footer="0.31496062992125984"/>
  <pageSetup paperSize="9" orientation="portrait" r:id="rId1"/>
  <headerFooter>
    <oddHeader>&amp;C&amp;G&amp;"Arial,Normal"&amp;9
Estado do Rio Grande do Sul
Prefeitura Municipal de São Martinho da Serra</oddHead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45"/>
  <sheetViews>
    <sheetView workbookViewId="0">
      <selection activeCell="B5" sqref="B5:B6"/>
    </sheetView>
  </sheetViews>
  <sheetFormatPr defaultRowHeight="15" x14ac:dyDescent="0.25"/>
  <cols>
    <col min="1" max="1" width="9.140625" style="17"/>
    <col min="2" max="2" width="39.5703125" style="1" bestFit="1" customWidth="1"/>
    <col min="3" max="3" width="18.42578125" style="2" bestFit="1" customWidth="1"/>
    <col min="4" max="4" width="9.140625" style="1"/>
  </cols>
  <sheetData>
    <row r="2" spans="1:4" s="12" customFormat="1" x14ac:dyDescent="0.25">
      <c r="A2" s="62" t="s">
        <v>162</v>
      </c>
      <c r="B2" s="62"/>
      <c r="C2" s="62"/>
      <c r="D2" s="1"/>
    </row>
    <row r="3" spans="1:4" s="12" customFormat="1" x14ac:dyDescent="0.25">
      <c r="A3" s="57" t="s">
        <v>170</v>
      </c>
      <c r="B3" s="64"/>
      <c r="C3" s="64"/>
      <c r="D3" s="1"/>
    </row>
    <row r="4" spans="1:4" s="12" customFormat="1" x14ac:dyDescent="0.25">
      <c r="A4" s="18"/>
      <c r="B4" s="18"/>
      <c r="C4" s="18"/>
      <c r="D4" s="1"/>
    </row>
    <row r="5" spans="1:4" x14ac:dyDescent="0.25">
      <c r="A5" s="63" t="s">
        <v>10</v>
      </c>
      <c r="B5" s="63" t="s">
        <v>11</v>
      </c>
      <c r="C5" s="49" t="s">
        <v>136</v>
      </c>
    </row>
    <row r="6" spans="1:4" s="12" customFormat="1" x14ac:dyDescent="0.25">
      <c r="A6" s="63"/>
      <c r="B6" s="63"/>
      <c r="C6" s="42" t="s">
        <v>135</v>
      </c>
      <c r="D6" s="1"/>
    </row>
    <row r="7" spans="1:4" s="12" customFormat="1" x14ac:dyDescent="0.25">
      <c r="A7" s="65" t="s">
        <v>152</v>
      </c>
      <c r="B7" s="65"/>
      <c r="C7" s="65"/>
      <c r="D7" s="1"/>
    </row>
    <row r="8" spans="1:4" x14ac:dyDescent="0.25">
      <c r="A8" s="13" t="s">
        <v>91</v>
      </c>
      <c r="B8" s="13" t="s">
        <v>92</v>
      </c>
      <c r="C8" s="43">
        <v>0.2</v>
      </c>
    </row>
    <row r="9" spans="1:4" x14ac:dyDescent="0.25">
      <c r="A9" s="13" t="s">
        <v>93</v>
      </c>
      <c r="B9" s="13" t="s">
        <v>94</v>
      </c>
      <c r="C9" s="43">
        <v>1.4999999999999999E-2</v>
      </c>
    </row>
    <row r="10" spans="1:4" x14ac:dyDescent="0.25">
      <c r="A10" s="13" t="s">
        <v>95</v>
      </c>
      <c r="B10" s="13" t="s">
        <v>96</v>
      </c>
      <c r="C10" s="43">
        <v>0.01</v>
      </c>
    </row>
    <row r="11" spans="1:4" x14ac:dyDescent="0.25">
      <c r="A11" s="13" t="s">
        <v>97</v>
      </c>
      <c r="B11" s="13" t="s">
        <v>98</v>
      </c>
      <c r="C11" s="43">
        <v>2E-3</v>
      </c>
    </row>
    <row r="12" spans="1:4" x14ac:dyDescent="0.25">
      <c r="A12" s="13" t="s">
        <v>99</v>
      </c>
      <c r="B12" s="13" t="s">
        <v>100</v>
      </c>
      <c r="C12" s="43">
        <v>6.0000000000000001E-3</v>
      </c>
    </row>
    <row r="13" spans="1:4" x14ac:dyDescent="0.25">
      <c r="A13" s="13" t="s">
        <v>101</v>
      </c>
      <c r="B13" s="13" t="s">
        <v>102</v>
      </c>
      <c r="C13" s="43">
        <v>2.5000000000000001E-2</v>
      </c>
    </row>
    <row r="14" spans="1:4" x14ac:dyDescent="0.25">
      <c r="A14" s="13" t="s">
        <v>103</v>
      </c>
      <c r="B14" s="13" t="s">
        <v>104</v>
      </c>
      <c r="C14" s="43">
        <v>0.03</v>
      </c>
    </row>
    <row r="15" spans="1:4" x14ac:dyDescent="0.25">
      <c r="A15" s="13" t="s">
        <v>105</v>
      </c>
      <c r="B15" s="13" t="s">
        <v>106</v>
      </c>
      <c r="C15" s="43">
        <v>0.08</v>
      </c>
    </row>
    <row r="16" spans="1:4" x14ac:dyDescent="0.25">
      <c r="A16" s="13" t="s">
        <v>107</v>
      </c>
      <c r="B16" s="13" t="s">
        <v>108</v>
      </c>
      <c r="C16" s="43">
        <v>0</v>
      </c>
    </row>
    <row r="17" spans="1:4" x14ac:dyDescent="0.25">
      <c r="A17" s="13" t="s">
        <v>109</v>
      </c>
      <c r="B17" s="14" t="s">
        <v>110</v>
      </c>
      <c r="C17" s="44">
        <f t="shared" ref="C17" si="0">SUM(C8:C16)</f>
        <v>0.36800000000000005</v>
      </c>
    </row>
    <row r="18" spans="1:4" x14ac:dyDescent="0.25">
      <c r="A18" s="65" t="s">
        <v>153</v>
      </c>
      <c r="B18" s="65"/>
      <c r="C18" s="65"/>
    </row>
    <row r="19" spans="1:4" x14ac:dyDescent="0.25">
      <c r="A19" s="13" t="s">
        <v>111</v>
      </c>
      <c r="B19" s="15" t="s">
        <v>140</v>
      </c>
      <c r="C19" s="43">
        <v>0.17929999999999999</v>
      </c>
    </row>
    <row r="20" spans="1:4" x14ac:dyDescent="0.25">
      <c r="A20" s="13" t="s">
        <v>112</v>
      </c>
      <c r="B20" s="15" t="s">
        <v>141</v>
      </c>
      <c r="C20" s="43">
        <v>4.24E-2</v>
      </c>
    </row>
    <row r="21" spans="1:4" x14ac:dyDescent="0.25">
      <c r="A21" s="13" t="s">
        <v>113</v>
      </c>
      <c r="B21" s="15" t="s">
        <v>142</v>
      </c>
      <c r="C21" s="43">
        <v>8.5000000000000006E-3</v>
      </c>
    </row>
    <row r="22" spans="1:4" x14ac:dyDescent="0.25">
      <c r="A22" s="13" t="s">
        <v>115</v>
      </c>
      <c r="B22" s="15" t="s">
        <v>143</v>
      </c>
      <c r="C22" s="43">
        <v>0.1096</v>
      </c>
    </row>
    <row r="23" spans="1:4" x14ac:dyDescent="0.25">
      <c r="A23" s="13" t="s">
        <v>116</v>
      </c>
      <c r="B23" s="15" t="s">
        <v>114</v>
      </c>
      <c r="C23" s="43">
        <v>6.9999999999999999E-4</v>
      </c>
    </row>
    <row r="24" spans="1:4" s="12" customFormat="1" x14ac:dyDescent="0.25">
      <c r="A24" s="13" t="s">
        <v>117</v>
      </c>
      <c r="B24" s="15" t="s">
        <v>144</v>
      </c>
      <c r="C24" s="43">
        <v>7.3000000000000001E-3</v>
      </c>
      <c r="D24" s="1"/>
    </row>
    <row r="25" spans="1:4" s="12" customFormat="1" x14ac:dyDescent="0.25">
      <c r="A25" s="13" t="s">
        <v>137</v>
      </c>
      <c r="B25" s="15" t="s">
        <v>145</v>
      </c>
      <c r="C25" s="43">
        <v>1.5299999999999999E-2</v>
      </c>
      <c r="D25" s="1"/>
    </row>
    <row r="26" spans="1:4" s="12" customFormat="1" x14ac:dyDescent="0.25">
      <c r="A26" s="13" t="s">
        <v>138</v>
      </c>
      <c r="B26" s="15" t="s">
        <v>146</v>
      </c>
      <c r="C26" s="43">
        <v>1E-3</v>
      </c>
      <c r="D26" s="1"/>
    </row>
    <row r="27" spans="1:4" s="12" customFormat="1" x14ac:dyDescent="0.25">
      <c r="A27" s="13" t="s">
        <v>139</v>
      </c>
      <c r="B27" s="15" t="s">
        <v>147</v>
      </c>
      <c r="C27" s="43">
        <v>0.1061</v>
      </c>
      <c r="D27" s="1"/>
    </row>
    <row r="28" spans="1:4" x14ac:dyDescent="0.25">
      <c r="A28" s="13" t="s">
        <v>148</v>
      </c>
      <c r="B28" s="15" t="s">
        <v>149</v>
      </c>
      <c r="C28" s="43">
        <v>2.9999999999999997E-4</v>
      </c>
    </row>
    <row r="29" spans="1:4" x14ac:dyDescent="0.25">
      <c r="A29" s="13" t="s">
        <v>118</v>
      </c>
      <c r="B29" s="14" t="s">
        <v>119</v>
      </c>
      <c r="C29" s="44">
        <f t="shared" ref="C29" si="1">SUM(C19:C28)</f>
        <v>0.47049999999999997</v>
      </c>
    </row>
    <row r="30" spans="1:4" x14ac:dyDescent="0.25">
      <c r="A30" s="65" t="s">
        <v>154</v>
      </c>
      <c r="B30" s="65"/>
      <c r="C30" s="65"/>
    </row>
    <row r="31" spans="1:4" x14ac:dyDescent="0.25">
      <c r="A31" s="13" t="s">
        <v>120</v>
      </c>
      <c r="B31" s="13" t="s">
        <v>121</v>
      </c>
      <c r="C31" s="43">
        <v>4.5699999999999998E-2</v>
      </c>
    </row>
    <row r="32" spans="1:4" x14ac:dyDescent="0.25">
      <c r="A32" s="13" t="s">
        <v>122</v>
      </c>
      <c r="B32" s="13" t="s">
        <v>150</v>
      </c>
      <c r="C32" s="43">
        <v>1.1000000000000001E-3</v>
      </c>
    </row>
    <row r="33" spans="1:4" x14ac:dyDescent="0.25">
      <c r="A33" s="13" t="s">
        <v>123</v>
      </c>
      <c r="B33" s="13" t="s">
        <v>151</v>
      </c>
      <c r="C33" s="43">
        <v>3.4599999999999999E-2</v>
      </c>
    </row>
    <row r="34" spans="1:4" x14ac:dyDescent="0.25">
      <c r="A34" s="13" t="s">
        <v>124</v>
      </c>
      <c r="B34" s="13" t="s">
        <v>125</v>
      </c>
      <c r="C34" s="43">
        <v>2.75E-2</v>
      </c>
    </row>
    <row r="35" spans="1:4" x14ac:dyDescent="0.25">
      <c r="A35" s="13" t="s">
        <v>126</v>
      </c>
      <c r="B35" s="13" t="s">
        <v>127</v>
      </c>
      <c r="C35" s="43">
        <v>3.8E-3</v>
      </c>
    </row>
    <row r="36" spans="1:4" x14ac:dyDescent="0.25">
      <c r="A36" s="13" t="s">
        <v>128</v>
      </c>
      <c r="B36" s="14" t="s">
        <v>129</v>
      </c>
      <c r="C36" s="44">
        <f t="shared" ref="C36" si="2">SUM(C31:C35)</f>
        <v>0.11269999999999999</v>
      </c>
    </row>
    <row r="37" spans="1:4" x14ac:dyDescent="0.25">
      <c r="A37" s="65" t="s">
        <v>155</v>
      </c>
      <c r="B37" s="65"/>
      <c r="C37" s="65"/>
    </row>
    <row r="38" spans="1:4" ht="42.75" x14ac:dyDescent="0.25">
      <c r="A38" s="13" t="s">
        <v>130</v>
      </c>
      <c r="B38" s="16" t="s">
        <v>156</v>
      </c>
      <c r="C38" s="43">
        <v>0.1731</v>
      </c>
    </row>
    <row r="39" spans="1:4" ht="42.75" x14ac:dyDescent="0.25">
      <c r="A39" s="13" t="s">
        <v>131</v>
      </c>
      <c r="B39" s="16" t="s">
        <v>157</v>
      </c>
      <c r="C39" s="43">
        <v>4.1000000000000003E-3</v>
      </c>
    </row>
    <row r="40" spans="1:4" x14ac:dyDescent="0.25">
      <c r="A40" s="13" t="s">
        <v>132</v>
      </c>
      <c r="B40" s="14" t="s">
        <v>133</v>
      </c>
      <c r="C40" s="44">
        <f t="shared" ref="C40" si="3">SUM(C38:C39)</f>
        <v>0.1772</v>
      </c>
    </row>
    <row r="41" spans="1:4" x14ac:dyDescent="0.25">
      <c r="A41" s="45"/>
      <c r="B41" s="46" t="s">
        <v>134</v>
      </c>
      <c r="C41" s="47">
        <f t="shared" ref="C41" si="4">SUM(C17,C29,C36,C40)</f>
        <v>1.1284000000000001</v>
      </c>
    </row>
    <row r="43" spans="1:4" s="12" customFormat="1" x14ac:dyDescent="0.25">
      <c r="A43" s="61" t="s">
        <v>158</v>
      </c>
      <c r="B43" s="56"/>
      <c r="C43" s="56"/>
      <c r="D43" s="1"/>
    </row>
    <row r="44" spans="1:4" s="12" customFormat="1" ht="40.5" customHeight="1" x14ac:dyDescent="0.25">
      <c r="A44" s="57" t="s">
        <v>159</v>
      </c>
      <c r="B44" s="61"/>
      <c r="C44" s="61"/>
      <c r="D44" s="1"/>
    </row>
    <row r="45" spans="1:4" s="12" customFormat="1" ht="15" customHeight="1" x14ac:dyDescent="0.25">
      <c r="A45" s="57" t="s">
        <v>160</v>
      </c>
      <c r="B45" s="57"/>
      <c r="C45" s="57"/>
      <c r="D45" s="1"/>
    </row>
  </sheetData>
  <mergeCells count="11">
    <mergeCell ref="A44:C44"/>
    <mergeCell ref="A45:C45"/>
    <mergeCell ref="A2:C2"/>
    <mergeCell ref="A5:A6"/>
    <mergeCell ref="B5:B6"/>
    <mergeCell ref="A3:C3"/>
    <mergeCell ref="A18:C18"/>
    <mergeCell ref="A30:C30"/>
    <mergeCell ref="A37:C37"/>
    <mergeCell ref="A7:C7"/>
    <mergeCell ref="A43:C43"/>
  </mergeCells>
  <printOptions horizontalCentered="1"/>
  <pageMargins left="0.23622047244094491" right="0.23622047244094491" top="1.1811023622047245" bottom="0.74803149606299213" header="0.31496062992125984" footer="0.31496062992125984"/>
  <pageSetup paperSize="9" scale="90" orientation="portrait" r:id="rId1"/>
  <headerFooter>
    <oddHeader>&amp;C&amp;G&amp;"Arial,Normal"&amp;9
Estado do Rio Grande do Sul
Prefeitura Municipal de São Martinho da Serra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</vt:lpstr>
      <vt:lpstr>Composições</vt:lpstr>
      <vt:lpstr>Cotações</vt:lpstr>
      <vt:lpstr>BDI</vt:lpstr>
      <vt:lpstr>Encargos Sociais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Computador</dc:creator>
  <cp:lastModifiedBy>Computador</cp:lastModifiedBy>
  <cp:lastPrinted>2025-03-26T12:19:47Z</cp:lastPrinted>
  <dcterms:created xsi:type="dcterms:W3CDTF">2025-03-05T17:42:33Z</dcterms:created>
  <dcterms:modified xsi:type="dcterms:W3CDTF">2025-03-26T12:23:25Z</dcterms:modified>
</cp:coreProperties>
</file>