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ona\OneDrive\Documentos\PAMPA2025\São Martinho da Serra\Projeto Poço II - Campo Aberto\"/>
    </mc:Choice>
  </mc:AlternateContent>
  <xr:revisionPtr revIDLastSave="0" documentId="13_ncr:1_{DCC39B85-C9D8-4DDC-8B5B-92B1CB570DF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definedNames>
    <definedName name="_xlnm.Print_Area" localSheetId="0">'Table 1'!$A$1:$K$76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6" i="1" l="1"/>
  <c r="J53" i="1"/>
  <c r="K54" i="1"/>
  <c r="K55" i="1"/>
  <c r="K56" i="1"/>
  <c r="K57" i="1"/>
  <c r="K53" i="1"/>
  <c r="I54" i="1"/>
  <c r="I55" i="1"/>
  <c r="I53" i="1"/>
  <c r="G54" i="1"/>
  <c r="G55" i="1"/>
  <c r="G56" i="1"/>
  <c r="G53" i="1"/>
  <c r="H57" i="1"/>
  <c r="I57" i="1" s="1"/>
  <c r="E57" i="1"/>
  <c r="G57" i="1" s="1"/>
  <c r="J56" i="1"/>
  <c r="J55" i="1"/>
  <c r="J54" i="1"/>
  <c r="J57" i="1" s="1"/>
  <c r="H32" i="1"/>
  <c r="G32" i="1"/>
  <c r="H25" i="1"/>
  <c r="I20" i="1"/>
  <c r="I19" i="1"/>
  <c r="H17" i="1"/>
  <c r="G17" i="1"/>
  <c r="H11" i="1"/>
  <c r="G11" i="1"/>
  <c r="I24" i="1"/>
  <c r="I34" i="1" l="1"/>
  <c r="I37" i="1" s="1"/>
  <c r="I29" i="1"/>
  <c r="I30" i="1"/>
  <c r="I27" i="1"/>
  <c r="I28" i="1"/>
  <c r="I31" i="1"/>
  <c r="I23" i="1"/>
  <c r="I16" i="1"/>
  <c r="I21" i="1"/>
  <c r="G25" i="1" s="1"/>
  <c r="I35" i="1" s="1"/>
  <c r="I38" i="1" s="1"/>
  <c r="I22" i="1"/>
  <c r="I9" i="1"/>
  <c r="I14" i="1"/>
  <c r="I15" i="1"/>
  <c r="I13" i="1"/>
  <c r="I10" i="1"/>
  <c r="I8" i="1"/>
  <c r="E68" i="1"/>
  <c r="I25" i="1" l="1"/>
  <c r="I32" i="1"/>
  <c r="I17" i="1"/>
  <c r="I11" i="1"/>
  <c r="I36" i="1" l="1"/>
  <c r="I39" i="1" s="1"/>
</calcChain>
</file>

<file path=xl/sharedStrings.xml><?xml version="1.0" encoding="utf-8"?>
<sst xmlns="http://schemas.openxmlformats.org/spreadsheetml/2006/main" count="134" uniqueCount="102">
  <si>
    <r>
      <rPr>
        <sz val="7.5"/>
        <rFont val="Times New Roman"/>
        <family val="1"/>
      </rPr>
      <t>Item</t>
    </r>
  </si>
  <si>
    <r>
      <rPr>
        <sz val="7.5"/>
        <rFont val="Times New Roman"/>
        <family val="1"/>
      </rPr>
      <t>Descrição</t>
    </r>
  </si>
  <si>
    <r>
      <rPr>
        <sz val="7.5"/>
        <rFont val="Times New Roman"/>
        <family val="1"/>
      </rPr>
      <t>Quantidade</t>
    </r>
  </si>
  <si>
    <r>
      <rPr>
        <sz val="7.5"/>
        <rFont val="Times New Roman"/>
        <family val="1"/>
      </rPr>
      <t>UN</t>
    </r>
  </si>
  <si>
    <r>
      <rPr>
        <sz val="7.5"/>
        <rFont val="Times New Roman"/>
        <family val="1"/>
      </rPr>
      <t>Material(R$)</t>
    </r>
  </si>
  <si>
    <r>
      <rPr>
        <sz val="7.5"/>
        <rFont val="Times New Roman"/>
        <family val="1"/>
      </rPr>
      <t>Mão-de-obra(R$)</t>
    </r>
  </si>
  <si>
    <r>
      <rPr>
        <sz val="7.5"/>
        <rFont val="Times New Roman"/>
        <family val="1"/>
      </rPr>
      <t>Total(R$)</t>
    </r>
  </si>
  <si>
    <r>
      <rPr>
        <b/>
        <sz val="7.5"/>
        <rFont val="Times New Roman"/>
        <family val="1"/>
      </rPr>
      <t>Preparação da Obra</t>
    </r>
  </si>
  <si>
    <r>
      <rPr>
        <sz val="7.5"/>
        <rFont val="Times New Roman"/>
        <family val="1"/>
      </rPr>
      <t>05001001 Transporte, instalação e desinstalação- Perfuratriz, contempla o deslocamento de toda a equipe de trabalho, bem como todos os equipamentos necessários à perfuração do poço.</t>
    </r>
  </si>
  <si>
    <r>
      <rPr>
        <sz val="7.5"/>
        <rFont val="Times New Roman"/>
        <family val="1"/>
      </rPr>
      <t>ME</t>
    </r>
  </si>
  <si>
    <r>
      <rPr>
        <sz val="7.5"/>
        <rFont val="Times New Roman"/>
        <family val="1"/>
      </rPr>
      <t>un</t>
    </r>
  </si>
  <si>
    <r>
      <rPr>
        <sz val="7.5"/>
        <rFont val="Times New Roman"/>
        <family val="1"/>
      </rPr>
      <t>m²</t>
    </r>
  </si>
  <si>
    <r>
      <rPr>
        <b/>
        <sz val="7.5"/>
        <rFont val="Times New Roman"/>
        <family val="1"/>
      </rPr>
      <t>Total do Grupo</t>
    </r>
  </si>
  <si>
    <r>
      <rPr>
        <b/>
        <sz val="7.5"/>
        <rFont val="Times New Roman"/>
        <family val="1"/>
      </rPr>
      <t>Perfuração de Poço Tubular Profundo</t>
    </r>
  </si>
  <si>
    <r>
      <rPr>
        <sz val="7.5"/>
        <rFont val="Times New Roman"/>
        <family val="1"/>
      </rPr>
      <t>Tubo chapa preta E =3/16 - 12" - 36KG</t>
    </r>
  </si>
  <si>
    <r>
      <rPr>
        <sz val="7.5"/>
        <rFont val="Times New Roman"/>
        <family val="1"/>
      </rPr>
      <t>m</t>
    </r>
  </si>
  <si>
    <r>
      <rPr>
        <sz val="7.5"/>
        <rFont val="Times New Roman"/>
        <family val="1"/>
      </rPr>
      <t>Cimentação do poço fornecimento e aplicação de nata de cimento</t>
    </r>
  </si>
  <si>
    <r>
      <rPr>
        <sz val="7.5"/>
        <rFont val="Times New Roman"/>
        <family val="1"/>
      </rPr>
      <t>m³</t>
    </r>
  </si>
  <si>
    <r>
      <rPr>
        <sz val="7.5"/>
        <rFont val="Times New Roman"/>
        <family val="1"/>
      </rPr>
      <t xml:space="preserve">Perfuração rotopneumática - rochas igneas e metamórficas -
</t>
    </r>
    <r>
      <rPr>
        <sz val="7.5"/>
        <rFont val="Times New Roman"/>
        <family val="1"/>
      </rPr>
      <t>RI/RM DN 150 (6")</t>
    </r>
  </si>
  <si>
    <r>
      <rPr>
        <b/>
        <sz val="7.5"/>
        <rFont val="Times New Roman"/>
        <family val="1"/>
      </rPr>
      <t>Instalação de Poço Tubular Profundo</t>
    </r>
  </si>
  <si>
    <r>
      <rPr>
        <sz val="7.5"/>
        <rFont val="Times New Roman"/>
        <family val="1"/>
      </rPr>
      <t>S9867 Tubo pvc, soldavel, de 20 mm, agua fria ( nbr-5648)</t>
    </r>
  </si>
  <si>
    <r>
      <rPr>
        <sz val="7.5"/>
        <rFont val="Times New Roman"/>
        <family val="1"/>
      </rPr>
      <t>hs</t>
    </r>
  </si>
  <si>
    <r>
      <rPr>
        <b/>
        <sz val="7.5"/>
        <rFont val="Times New Roman"/>
        <family val="1"/>
      </rPr>
      <t>Acabamento Construtivo do poço</t>
    </r>
  </si>
  <si>
    <r>
      <rPr>
        <b/>
        <sz val="7.5"/>
        <rFont val="Times New Roman"/>
        <family val="1"/>
      </rPr>
      <t>Total Global sem BDI</t>
    </r>
  </si>
  <si>
    <r>
      <rPr>
        <b/>
        <sz val="7.5"/>
        <rFont val="Times New Roman"/>
        <family val="1"/>
      </rPr>
      <t>Total Global com BDI(19,85%)</t>
    </r>
  </si>
  <si>
    <r>
      <rPr>
        <b/>
        <sz val="7.5"/>
        <rFont val="Times New Roman"/>
        <family val="1"/>
      </rPr>
      <t>Composição Analítica do BDI:</t>
    </r>
  </si>
  <si>
    <r>
      <rPr>
        <sz val="7.5"/>
        <rFont val="Times New Roman"/>
        <family val="1"/>
      </rPr>
      <t>item</t>
    </r>
  </si>
  <si>
    <r>
      <rPr>
        <sz val="7.5"/>
        <rFont val="Times New Roman"/>
        <family val="1"/>
      </rPr>
      <t>descrição</t>
    </r>
  </si>
  <si>
    <r>
      <rPr>
        <sz val="7.5"/>
        <rFont val="Times New Roman"/>
        <family val="1"/>
      </rPr>
      <t>taxa</t>
    </r>
  </si>
  <si>
    <r>
      <rPr>
        <sz val="7.5"/>
        <rFont val="Times New Roman"/>
        <family val="1"/>
      </rPr>
      <t>Fórmula</t>
    </r>
  </si>
  <si>
    <r>
      <rPr>
        <sz val="7.5"/>
        <rFont val="Times New Roman"/>
        <family val="1"/>
      </rPr>
      <t>Adminstração Central(AC)</t>
    </r>
  </si>
  <si>
    <r>
      <rPr>
        <sz val="7.5"/>
        <rFont val="Times New Roman"/>
        <family val="1"/>
      </rPr>
      <t>Seguro e Garantia(G)</t>
    </r>
  </si>
  <si>
    <r>
      <rPr>
        <sz val="7.5"/>
        <rFont val="Times New Roman"/>
        <family val="1"/>
      </rPr>
      <t>Risco(RI)</t>
    </r>
  </si>
  <si>
    <r>
      <rPr>
        <sz val="7.5"/>
        <rFont val="Times New Roman"/>
        <family val="1"/>
      </rPr>
      <t>Despesas Financeiras</t>
    </r>
  </si>
  <si>
    <r>
      <rPr>
        <sz val="7.5"/>
        <rFont val="Times New Roman"/>
        <family val="1"/>
      </rPr>
      <t>Lucro(L)</t>
    </r>
  </si>
  <si>
    <r>
      <rPr>
        <sz val="7.5"/>
        <rFont val="Times New Roman"/>
        <family val="1"/>
      </rPr>
      <t>Pis/cofins e ISS</t>
    </r>
  </si>
  <si>
    <r>
      <rPr>
        <sz val="7.5"/>
        <rFont val="Times New Roman"/>
        <family val="1"/>
      </rPr>
      <t>Obs: Acórdão nº 2622/2013 - TCU - Plenário - DOU na ATA 37 - Sessão de 25/09/2013 19,85%  *Fórmula p, 58 (*) BDI (%) = ((((1+AC+R + SG)*(1+DF)*(1+L))/(1-I))-1)</t>
    </r>
  </si>
  <si>
    <t>PLANILHA ORÇAMENTÁRIA - Município de São Martinho da Serra/RS.</t>
  </si>
  <si>
    <t>OBJETO: Perfuração e instalação de Poço tubular profundo em rocha ígnea/sedimentar parcialmente revestido.</t>
  </si>
  <si>
    <t>BDI:</t>
  </si>
  <si>
    <t>MUNICÍPIO: SÃO MARTINHO DA SERRA - RS</t>
  </si>
  <si>
    <t>Data:</t>
  </si>
  <si>
    <t>Responsável téncico: Geól. Jhonatan Felipe de Almeida - CREA RS201957</t>
  </si>
  <si>
    <t xml:space="preserve">ART  nº </t>
  </si>
  <si>
    <t>LOCAL: Localidade de Campo Aberto, Interior.•	Lat  29°31'1.29"S - Long.: 53°51'8.66"O</t>
  </si>
  <si>
    <t>Descrição</t>
  </si>
  <si>
    <t>Quantidade</t>
  </si>
  <si>
    <t>Unidade</t>
  </si>
  <si>
    <t>Custo Unitário</t>
  </si>
  <si>
    <t>Custo Total</t>
  </si>
  <si>
    <t>Basalto britado nº 0</t>
  </si>
  <si>
    <t>m³</t>
  </si>
  <si>
    <t>R$ 70,51</t>
  </si>
  <si>
    <t>Cimento do tipo Portland composto CP II-32</t>
  </si>
  <si>
    <t>kg</t>
  </si>
  <si>
    <t>R$ 0,70</t>
  </si>
  <si>
    <t>Areia média para concreto</t>
  </si>
  <si>
    <t>R$ 69,00</t>
  </si>
  <si>
    <t>Tamponamento de poço tubular profundo (mão de obra)</t>
  </si>
  <si>
    <t>R$ 3.500,00</t>
  </si>
  <si>
    <t>Relatório técnico de tamponamento de poço tubular profundo</t>
  </si>
  <si>
    <t>R$ 1.340,00</t>
  </si>
  <si>
    <t>Bonificações e Despesas Indiretas (BDI)</t>
  </si>
  <si>
    <t xml:space="preserve"> (%)</t>
  </si>
  <si>
    <t>Total para Tamponamento do poço (Obra Eventual)</t>
  </si>
  <si>
    <t>SINAPI SEM DESONERAÇÃO - Base Março//2026.</t>
  </si>
  <si>
    <t>S103696  Fornecimento e instalação de suporte de madeira para placas de sinalização e concreto</t>
  </si>
  <si>
    <t>un</t>
  </si>
  <si>
    <t>Teste de bombeamento conforme NBR 12212 (acompanhamento mínimo de 24 horas recuperação de nível) com fornecimento de bomba submersa provisória e a geração de energia para o funcionamento da mesma durante o teste.</t>
  </si>
  <si>
    <t>Perfuração rotativa DN 12" - Rochas sed. ou alteradas</t>
  </si>
  <si>
    <t>S9850 Tubo PVC de revestimento geomecânico nervurado reforcado, dn = 150 mm, comprimento = 2m</t>
  </si>
  <si>
    <t>Orçamento Referência SINAPI do Programa Avançar (2023, SEAPI) ajustado para o convênio SEHAB, atualizado SINAPI Março 2026, Sem Desnoreração.</t>
  </si>
  <si>
    <t>Análise Fisico química e bacteriológica de Água  - Padrão DRH</t>
  </si>
  <si>
    <t xml:space="preserve">Desinfecção com produtos químicos </t>
  </si>
  <si>
    <t>Portão de Ferro 1,30 x 2,40M</t>
  </si>
  <si>
    <t>S34872 Concreto autoadensável (caa) classe de resistência c25, espelhamento sf2, inclui serviço de bombeamento</t>
  </si>
  <si>
    <t>S004813 Placa de obra (para construção civil) em chapa Galvanizada nº22 Adesivada de 2,4x1,2m Sem postes</t>
  </si>
  <si>
    <t>S3270 Flange sextavado de ferro galvanizado, com rosca bsp, de 6"</t>
  </si>
  <si>
    <t>S98522 Alambrado em mourões de concreto, com tela de arame galvanizado (inclusive mureta em concreto)</t>
  </si>
  <si>
    <t>Total</t>
  </si>
  <si>
    <t>Perfuração de Poço Tubular Profundo</t>
  </si>
  <si>
    <t>Geól. Jhonatan Felipe de Almeida - CREA RS201957</t>
  </si>
  <si>
    <t>ART nº14368066</t>
  </si>
  <si>
    <t>S4417 Sarrafo não aparelhado *2,5 x 7* cm, em maçaranduba, angelim ou equivalente da região - bruta</t>
  </si>
  <si>
    <t>S88316 Servente de obras</t>
  </si>
  <si>
    <t>Total Mão de obra sem BDI</t>
  </si>
  <si>
    <t>Total Material sem BDI</t>
  </si>
  <si>
    <t>Total Mão de obra com BDI</t>
  </si>
  <si>
    <t>Total Material com BDI</t>
  </si>
  <si>
    <t>Orçamento Sintético</t>
  </si>
  <si>
    <t>Item</t>
  </si>
  <si>
    <t>Discriminação</t>
  </si>
  <si>
    <t>Material</t>
  </si>
  <si>
    <t>Mão de Obra</t>
  </si>
  <si>
    <t>Preparação da Obra</t>
  </si>
  <si>
    <t>Instalação de Poço Tubular Profundo</t>
  </si>
  <si>
    <t>Acabamento Construtivo do poço</t>
  </si>
  <si>
    <t>Total com BDI</t>
  </si>
  <si>
    <r>
      <rPr>
        <b/>
        <sz val="8"/>
        <rFont val="Times New Roman"/>
        <family val="1"/>
      </rPr>
      <t xml:space="preserve">Obra Eventual: </t>
    </r>
    <r>
      <rPr>
        <sz val="8"/>
        <rFont val="Times New Roman"/>
        <family val="1"/>
      </rPr>
      <t>Tamponamento de Poço Tubular Profundo (Em caso de poço improdutivo)</t>
    </r>
  </si>
  <si>
    <t>Materiais com BDI</t>
  </si>
  <si>
    <t>Mão de Obra com BDI</t>
  </si>
  <si>
    <t xml:space="preserve">Totais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</si>
</sst>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​&quot;_-;\-* #,##0.00\ &quot;​&quot;_-;_-* &quot;-&quot;??\ &quot;​&quot;_-;_-@_-"/>
    <numFmt numFmtId="164" formatCode="0.0"/>
    <numFmt numFmtId="165" formatCode="0.000"/>
    <numFmt numFmtId="166" formatCode="_-[$R$-416]\ * #,##0.00_-;\-[$R$-416]\ * #,##0.00_-;_-[$R$-416]\ * &quot;-&quot;??_-;_-@_-"/>
    <numFmt numFmtId="167" formatCode="#,##0.00\ &quot;​&quot;"/>
    <numFmt numFmtId="168" formatCode="#,##0.00;\-\ #,##0.00;\-"/>
  </numFmts>
  <fonts count="29" x14ac:knownFonts="1">
    <font>
      <sz val="10"/>
      <color rgb="FF000000"/>
      <name val="Times New Roman"/>
      <charset val="204"/>
    </font>
    <font>
      <sz val="7.5"/>
      <name val="Times New Roman"/>
      <family val="1"/>
    </font>
    <font>
      <b/>
      <sz val="7.5"/>
      <color rgb="FF000000"/>
      <name val="Times New Roman"/>
      <family val="2"/>
    </font>
    <font>
      <b/>
      <sz val="7.5"/>
      <name val="Times New Roman"/>
      <family val="1"/>
    </font>
    <font>
      <sz val="7.5"/>
      <color rgb="FF000000"/>
      <name val="Times New Roman"/>
      <family val="2"/>
    </font>
    <font>
      <sz val="6.5"/>
      <name val="Times New Roman"/>
      <family val="1"/>
    </font>
    <font>
      <sz val="6.5"/>
      <color rgb="FF000000"/>
      <name val="Times New Roman"/>
      <family val="2"/>
    </font>
    <font>
      <b/>
      <sz val="6.5"/>
      <name val="Times New Roman"/>
      <family val="1"/>
    </font>
    <font>
      <b/>
      <sz val="9"/>
      <name val="Times New Roman"/>
      <family val="1"/>
    </font>
    <font>
      <b/>
      <sz val="8.5"/>
      <name val="Times New Roman"/>
      <family val="1"/>
    </font>
    <font>
      <sz val="9"/>
      <name val="Calibri"/>
      <family val="2"/>
    </font>
    <font>
      <b/>
      <sz val="10"/>
      <name val="Aptos"/>
      <family val="2"/>
    </font>
    <font>
      <b/>
      <sz val="9"/>
      <name val="Aptos"/>
      <family val="2"/>
    </font>
    <font>
      <sz val="9"/>
      <name val="Aptos"/>
      <family val="2"/>
    </font>
    <font>
      <b/>
      <sz val="8"/>
      <name val="Aptos"/>
      <family val="2"/>
    </font>
    <font>
      <sz val="9"/>
      <color rgb="FF000000"/>
      <name val="Aptos"/>
      <family val="2"/>
    </font>
    <font>
      <b/>
      <sz val="9"/>
      <color rgb="FF000000"/>
      <name val="Aptos"/>
      <family val="2"/>
    </font>
    <font>
      <sz val="6.5"/>
      <color theme="1"/>
      <name val="Times New Roman"/>
      <family val="1"/>
    </font>
    <font>
      <sz val="15"/>
      <color rgb="FF27251E"/>
      <name val="Times New Roman"/>
      <family val="1"/>
    </font>
    <font>
      <sz val="10"/>
      <color rgb="FF000000"/>
      <name val="Times New Roman"/>
      <charset val="204"/>
    </font>
    <font>
      <sz val="10"/>
      <color theme="1"/>
      <name val="Arial"/>
      <family val="2"/>
    </font>
    <font>
      <b/>
      <sz val="7.5"/>
      <color rgb="FF000000"/>
      <name val="Times New Roman"/>
      <family val="1"/>
    </font>
    <font>
      <sz val="10"/>
      <color rgb="FF000000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name val="Times New Roman"/>
      <family val="1"/>
    </font>
    <font>
      <b/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9BF8E"/>
      </patternFill>
    </fill>
    <fill>
      <patternFill patternType="solid">
        <fgColor rgb="FFFBD4B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44" fontId="19" fillId="0" borderId="0" applyFont="0" applyFill="0" applyBorder="0" applyAlignment="0" applyProtection="0"/>
  </cellStyleXfs>
  <cellXfs count="165">
    <xf numFmtId="0" fontId="0" fillId="0" borderId="0" xfId="0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top" shrinkToFit="1"/>
    </xf>
    <xf numFmtId="164" fontId="4" fillId="0" borderId="2" xfId="0" applyNumberFormat="1" applyFont="1" applyFill="1" applyBorder="1" applyAlignment="1">
      <alignment horizontal="left" vertical="top" shrinkToFi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10" fontId="4" fillId="0" borderId="2" xfId="0" applyNumberFormat="1" applyFont="1" applyFill="1" applyBorder="1" applyAlignment="1">
      <alignment horizontal="left" vertical="top" shrinkToFit="1"/>
    </xf>
    <xf numFmtId="164" fontId="4" fillId="0" borderId="2" xfId="0" applyNumberFormat="1" applyFont="1" applyFill="1" applyBorder="1" applyAlignment="1">
      <alignment horizontal="left" vertical="center" shrinkToFit="1"/>
    </xf>
    <xf numFmtId="0" fontId="12" fillId="3" borderId="2" xfId="0" applyFont="1" applyFill="1" applyBorder="1" applyAlignment="1">
      <alignment horizontal="left" vertical="top" wrapText="1"/>
    </xf>
    <xf numFmtId="10" fontId="15" fillId="3" borderId="2" xfId="0" applyNumberFormat="1" applyFont="1" applyFill="1" applyBorder="1" applyAlignment="1">
      <alignment horizontal="left" vertical="top" shrinkToFit="1"/>
    </xf>
    <xf numFmtId="0" fontId="16" fillId="4" borderId="10" xfId="0" applyFont="1" applyFill="1" applyBorder="1" applyAlignment="1">
      <alignment horizontal="left" vertical="top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top" shrinkToFit="1"/>
    </xf>
    <xf numFmtId="165" fontId="4" fillId="0" borderId="5" xfId="0" applyNumberFormat="1" applyFont="1" applyFill="1" applyBorder="1" applyAlignment="1">
      <alignment horizontal="center" vertical="top" shrinkToFit="1"/>
    </xf>
    <xf numFmtId="2" fontId="4" fillId="0" borderId="3" xfId="0" applyNumberFormat="1" applyFont="1" applyFill="1" applyBorder="1" applyAlignment="1">
      <alignment horizontal="center" vertical="top" shrinkToFit="1"/>
    </xf>
    <xf numFmtId="2" fontId="4" fillId="0" borderId="5" xfId="0" applyNumberFormat="1" applyFont="1" applyFill="1" applyBorder="1" applyAlignment="1">
      <alignment horizontal="center" vertical="top" shrinkToFit="1"/>
    </xf>
    <xf numFmtId="1" fontId="4" fillId="0" borderId="2" xfId="0" applyNumberFormat="1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top"/>
    </xf>
    <xf numFmtId="167" fontId="5" fillId="0" borderId="2" xfId="0" applyNumberFormat="1" applyFont="1" applyFill="1" applyBorder="1" applyAlignment="1">
      <alignment horizontal="left" wrapText="1"/>
    </xf>
    <xf numFmtId="167" fontId="0" fillId="0" borderId="2" xfId="0" applyNumberFormat="1" applyFill="1" applyBorder="1" applyAlignment="1">
      <alignment horizontal="left" wrapText="1"/>
    </xf>
    <xf numFmtId="167" fontId="6" fillId="0" borderId="2" xfId="0" applyNumberFormat="1" applyFont="1" applyFill="1" applyBorder="1" applyAlignment="1">
      <alignment horizontal="left" shrinkToFit="1"/>
    </xf>
    <xf numFmtId="167" fontId="6" fillId="0" borderId="3" xfId="0" applyNumberFormat="1" applyFont="1" applyFill="1" applyBorder="1" applyAlignment="1">
      <alignment horizontal="left" shrinkToFit="1"/>
    </xf>
    <xf numFmtId="167" fontId="5" fillId="0" borderId="10" xfId="0" applyNumberFormat="1" applyFont="1" applyFill="1" applyBorder="1" applyAlignment="1">
      <alignment horizontal="left" wrapText="1"/>
    </xf>
    <xf numFmtId="167" fontId="0" fillId="0" borderId="2" xfId="0" applyNumberForma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167" fontId="4" fillId="0" borderId="2" xfId="0" applyNumberFormat="1" applyFont="1" applyFill="1" applyBorder="1" applyAlignment="1">
      <alignment horizontal="left" vertical="top" shrinkToFit="1"/>
    </xf>
    <xf numFmtId="168" fontId="20" fillId="0" borderId="0" xfId="0" applyNumberFormat="1" applyFont="1"/>
    <xf numFmtId="2" fontId="0" fillId="0" borderId="0" xfId="0" applyNumberFormat="1" applyAlignment="1">
      <alignment horizontal="left" vertical="top"/>
    </xf>
    <xf numFmtId="0" fontId="15" fillId="3" borderId="23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top" wrapText="1"/>
    </xf>
    <xf numFmtId="0" fontId="1" fillId="0" borderId="26" xfId="0" applyFont="1" applyFill="1" applyBorder="1" applyAlignment="1">
      <alignment horizontal="left" vertical="top" wrapText="1"/>
    </xf>
    <xf numFmtId="0" fontId="0" fillId="0" borderId="23" xfId="0" applyFill="1" applyBorder="1" applyAlignment="1">
      <alignment horizontal="left" vertical="center" wrapText="1"/>
    </xf>
    <xf numFmtId="167" fontId="5" fillId="0" borderId="29" xfId="0" applyNumberFormat="1" applyFont="1" applyFill="1" applyBorder="1" applyAlignment="1">
      <alignment horizontal="left" wrapText="1"/>
    </xf>
    <xf numFmtId="167" fontId="17" fillId="0" borderId="0" xfId="0" applyNumberFormat="1" applyFont="1" applyBorder="1" applyAlignment="1">
      <alignment horizontal="left"/>
    </xf>
    <xf numFmtId="167" fontId="5" fillId="0" borderId="26" xfId="0" applyNumberFormat="1" applyFont="1" applyFill="1" applyBorder="1" applyAlignment="1">
      <alignment horizontal="left" wrapText="1"/>
    </xf>
    <xf numFmtId="0" fontId="1" fillId="0" borderId="23" xfId="0" applyFont="1" applyFill="1" applyBorder="1" applyAlignment="1">
      <alignment horizontal="left" vertical="top" wrapText="1"/>
    </xf>
    <xf numFmtId="167" fontId="5" fillId="0" borderId="23" xfId="0" applyNumberFormat="1" applyFont="1" applyFill="1" applyBorder="1" applyAlignment="1">
      <alignment horizontal="left" wrapText="1"/>
    </xf>
    <xf numFmtId="167" fontId="6" fillId="0" borderId="23" xfId="0" applyNumberFormat="1" applyFont="1" applyFill="1" applyBorder="1" applyAlignment="1">
      <alignment horizontal="left" shrinkToFit="1"/>
    </xf>
    <xf numFmtId="167" fontId="1" fillId="0" borderId="23" xfId="0" applyNumberFormat="1" applyFont="1" applyFill="1" applyBorder="1" applyAlignment="1">
      <alignment horizontal="left" vertical="top" wrapText="1"/>
    </xf>
    <xf numFmtId="4" fontId="1" fillId="0" borderId="2" xfId="0" applyNumberFormat="1" applyFont="1" applyFill="1" applyBorder="1" applyAlignment="1">
      <alignment horizontal="left" vertical="top" wrapText="1"/>
    </xf>
    <xf numFmtId="166" fontId="7" fillId="0" borderId="2" xfId="0" applyNumberFormat="1" applyFont="1" applyFill="1" applyBorder="1" applyAlignment="1">
      <alignment horizontal="left" vertical="top" wrapText="1"/>
    </xf>
    <xf numFmtId="166" fontId="7" fillId="0" borderId="23" xfId="0" applyNumberFormat="1" applyFont="1" applyFill="1" applyBorder="1" applyAlignment="1">
      <alignment horizontal="right" vertical="top" wrapText="1"/>
    </xf>
    <xf numFmtId="166" fontId="3" fillId="0" borderId="2" xfId="1" applyNumberFormat="1" applyFont="1" applyFill="1" applyBorder="1" applyAlignment="1">
      <alignment horizontal="left" vertical="top" wrapText="1"/>
    </xf>
    <xf numFmtId="166" fontId="21" fillId="0" borderId="2" xfId="1" applyNumberFormat="1" applyFont="1" applyFill="1" applyBorder="1" applyAlignment="1">
      <alignment horizontal="left" vertical="top" shrinkToFit="1"/>
    </xf>
    <xf numFmtId="166" fontId="3" fillId="0" borderId="23" xfId="1" applyNumberFormat="1" applyFont="1" applyFill="1" applyBorder="1" applyAlignment="1">
      <alignment horizontal="right" vertical="top" wrapText="1"/>
    </xf>
    <xf numFmtId="166" fontId="3" fillId="0" borderId="2" xfId="0" applyNumberFormat="1" applyFont="1" applyFill="1" applyBorder="1" applyAlignment="1">
      <alignment horizontal="left" vertical="top" wrapText="1"/>
    </xf>
    <xf numFmtId="166" fontId="21" fillId="0" borderId="2" xfId="0" applyNumberFormat="1" applyFont="1" applyFill="1" applyBorder="1" applyAlignment="1">
      <alignment horizontal="left" vertical="top" shrinkToFit="1"/>
    </xf>
    <xf numFmtId="166" fontId="3" fillId="0" borderId="23" xfId="0" applyNumberFormat="1" applyFont="1" applyFill="1" applyBorder="1" applyAlignment="1">
      <alignment horizontal="right" vertical="top" wrapText="1"/>
    </xf>
    <xf numFmtId="0" fontId="0" fillId="0" borderId="31" xfId="0" applyFill="1" applyBorder="1" applyAlignment="1">
      <alignment horizontal="left" vertical="center" wrapText="1"/>
    </xf>
    <xf numFmtId="166" fontId="3" fillId="3" borderId="23" xfId="1" applyNumberFormat="1" applyFont="1" applyFill="1" applyBorder="1" applyAlignment="1">
      <alignment horizontal="center" vertical="top" wrapText="1"/>
    </xf>
    <xf numFmtId="166" fontId="22" fillId="4" borderId="24" xfId="0" applyNumberFormat="1" applyFont="1" applyFill="1" applyBorder="1" applyAlignment="1">
      <alignment horizontal="left" vertical="center" wrapText="1"/>
    </xf>
    <xf numFmtId="166" fontId="24" fillId="3" borderId="23" xfId="1" applyNumberFormat="1" applyFont="1" applyFill="1" applyBorder="1" applyAlignment="1">
      <alignment horizontal="left" vertical="top" wrapText="1"/>
    </xf>
    <xf numFmtId="0" fontId="27" fillId="0" borderId="7" xfId="0" applyFont="1" applyBorder="1" applyAlignment="1">
      <alignment horizontal="center" vertical="top" wrapText="1"/>
    </xf>
    <xf numFmtId="2" fontId="26" fillId="0" borderId="2" xfId="0" applyNumberFormat="1" applyFont="1" applyBorder="1" applyAlignment="1">
      <alignment horizontal="left" shrinkToFit="1"/>
    </xf>
    <xf numFmtId="0" fontId="23" fillId="0" borderId="2" xfId="0" applyFont="1" applyBorder="1" applyAlignment="1">
      <alignment horizontal="left" wrapText="1"/>
    </xf>
    <xf numFmtId="166" fontId="26" fillId="0" borderId="2" xfId="1" applyNumberFormat="1" applyFont="1" applyBorder="1" applyAlignment="1">
      <alignment horizontal="left" shrinkToFit="1"/>
    </xf>
    <xf numFmtId="1" fontId="26" fillId="0" borderId="2" xfId="0" applyNumberFormat="1" applyFont="1" applyBorder="1" applyAlignment="1">
      <alignment horizontal="left" shrinkToFit="1"/>
    </xf>
    <xf numFmtId="0" fontId="26" fillId="0" borderId="2" xfId="0" applyFont="1" applyBorder="1" applyAlignment="1">
      <alignment horizontal="left" wrapText="1"/>
    </xf>
    <xf numFmtId="166" fontId="23" fillId="0" borderId="2" xfId="1" applyNumberFormat="1" applyFont="1" applyBorder="1" applyAlignment="1">
      <alignment horizontal="left" wrapText="1"/>
    </xf>
    <xf numFmtId="1" fontId="2" fillId="0" borderId="27" xfId="0" applyNumberFormat="1" applyFont="1" applyFill="1" applyBorder="1" applyAlignment="1">
      <alignment horizontal="center" vertical="center" shrinkToFit="1"/>
    </xf>
    <xf numFmtId="1" fontId="2" fillId="0" borderId="28" xfId="0" applyNumberFormat="1" applyFont="1" applyFill="1" applyBorder="1" applyAlignment="1">
      <alignment horizontal="center" vertical="center" shrinkToFit="1"/>
    </xf>
    <xf numFmtId="1" fontId="2" fillId="0" borderId="30" xfId="0" applyNumberFormat="1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8" fillId="4" borderId="3" xfId="0" applyFont="1" applyFill="1" applyBorder="1" applyAlignment="1">
      <alignment horizontal="center" vertical="top" wrapText="1"/>
    </xf>
    <xf numFmtId="0" fontId="8" fillId="4" borderId="4" xfId="0" applyFont="1" applyFill="1" applyBorder="1" applyAlignment="1">
      <alignment horizontal="center" vertical="top" wrapText="1"/>
    </xf>
    <xf numFmtId="0" fontId="8" fillId="4" borderId="5" xfId="0" applyFont="1" applyFill="1" applyBorder="1" applyAlignment="1">
      <alignment horizontal="center" vertical="top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left" wrapText="1"/>
    </xf>
    <xf numFmtId="0" fontId="12" fillId="3" borderId="4" xfId="0" applyFont="1" applyFill="1" applyBorder="1" applyAlignment="1">
      <alignment horizontal="left" wrapText="1"/>
    </xf>
    <xf numFmtId="0" fontId="12" fillId="3" borderId="5" xfId="0" applyFont="1" applyFill="1" applyBorder="1" applyAlignment="1">
      <alignment horizontal="left" wrapText="1"/>
    </xf>
    <xf numFmtId="0" fontId="13" fillId="3" borderId="3" xfId="0" applyFont="1" applyFill="1" applyBorder="1" applyAlignment="1">
      <alignment horizontal="left" vertical="top" wrapText="1"/>
    </xf>
    <xf numFmtId="0" fontId="13" fillId="3" borderId="4" xfId="0" applyFont="1" applyFill="1" applyBorder="1" applyAlignment="1">
      <alignment horizontal="left" vertical="top" wrapText="1"/>
    </xf>
    <xf numFmtId="0" fontId="13" fillId="3" borderId="22" xfId="0" applyFont="1" applyFill="1" applyBorder="1" applyAlignment="1">
      <alignment horizontal="left" vertical="top" wrapText="1"/>
    </xf>
    <xf numFmtId="0" fontId="14" fillId="3" borderId="14" xfId="0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2" fillId="3" borderId="14" xfId="0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left" vertical="top" wrapText="1"/>
    </xf>
    <xf numFmtId="17" fontId="13" fillId="3" borderId="3" xfId="0" applyNumberFormat="1" applyFont="1" applyFill="1" applyBorder="1" applyAlignment="1">
      <alignment horizontal="left" vertical="top" wrapText="1"/>
    </xf>
    <xf numFmtId="0" fontId="13" fillId="3" borderId="2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top" wrapText="1"/>
    </xf>
    <xf numFmtId="0" fontId="26" fillId="0" borderId="18" xfId="0" applyFont="1" applyBorder="1" applyAlignment="1">
      <alignment horizontal="center" vertical="top" wrapText="1"/>
    </xf>
    <xf numFmtId="0" fontId="26" fillId="0" borderId="19" xfId="0" applyFont="1" applyBorder="1" applyAlignment="1">
      <alignment horizontal="center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0" fontId="0" fillId="0" borderId="16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24" xfId="0" applyFill="1" applyBorder="1" applyAlignment="1">
      <alignment horizontal="left" vertical="center" wrapText="1"/>
    </xf>
    <xf numFmtId="0" fontId="0" fillId="0" borderId="31" xfId="0" applyFill="1" applyBorder="1" applyAlignment="1">
      <alignment horizontal="left" vertical="top" wrapText="1"/>
    </xf>
    <xf numFmtId="0" fontId="0" fillId="0" borderId="32" xfId="0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1" fillId="3" borderId="33" xfId="0" applyFont="1" applyFill="1" applyBorder="1" applyAlignment="1">
      <alignment horizontal="left" vertical="top" wrapText="1"/>
    </xf>
    <xf numFmtId="0" fontId="1" fillId="3" borderId="34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3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23" fillId="0" borderId="11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2" fontId="26" fillId="0" borderId="6" xfId="0" applyNumberFormat="1" applyFont="1" applyBorder="1" applyAlignment="1">
      <alignment horizontal="left" shrinkToFit="1"/>
    </xf>
    <xf numFmtId="2" fontId="26" fillId="0" borderId="7" xfId="0" applyNumberFormat="1" applyFont="1" applyBorder="1" applyAlignment="1">
      <alignment horizontal="left" shrinkToFit="1"/>
    </xf>
    <xf numFmtId="0" fontId="23" fillId="0" borderId="6" xfId="0" applyFont="1" applyBorder="1" applyAlignment="1">
      <alignment horizontal="left" wrapText="1"/>
    </xf>
    <xf numFmtId="0" fontId="23" fillId="0" borderId="7" xfId="0" applyFont="1" applyBorder="1" applyAlignment="1">
      <alignment horizontal="left" wrapText="1"/>
    </xf>
    <xf numFmtId="166" fontId="8" fillId="4" borderId="3" xfId="0" applyNumberFormat="1" applyFont="1" applyFill="1" applyBorder="1" applyAlignment="1">
      <alignment horizontal="center" vertical="top" wrapText="1"/>
    </xf>
    <xf numFmtId="166" fontId="8" fillId="4" borderId="4" xfId="0" applyNumberFormat="1" applyFont="1" applyFill="1" applyBorder="1" applyAlignment="1">
      <alignment horizontal="center" vertical="top" wrapText="1"/>
    </xf>
    <xf numFmtId="166" fontId="8" fillId="4" borderId="5" xfId="0" applyNumberFormat="1" applyFont="1" applyFill="1" applyBorder="1" applyAlignment="1">
      <alignment horizontal="center" vertical="top" wrapText="1"/>
    </xf>
    <xf numFmtId="166" fontId="26" fillId="0" borderId="6" xfId="1" applyNumberFormat="1" applyFont="1" applyBorder="1" applyAlignment="1">
      <alignment horizontal="left" shrinkToFit="1"/>
    </xf>
    <xf numFmtId="166" fontId="26" fillId="0" borderId="7" xfId="1" applyNumberFormat="1" applyFont="1" applyBorder="1" applyAlignment="1">
      <alignment horizontal="left" shrinkToFit="1"/>
    </xf>
    <xf numFmtId="0" fontId="23" fillId="0" borderId="3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 wrapText="1"/>
    </xf>
    <xf numFmtId="166" fontId="8" fillId="4" borderId="10" xfId="1" applyNumberFormat="1" applyFont="1" applyFill="1" applyBorder="1" applyAlignment="1">
      <alignment horizontal="center" vertical="top" wrapText="1"/>
    </xf>
    <xf numFmtId="166" fontId="9" fillId="0" borderId="10" xfId="1" applyNumberFormat="1" applyFont="1" applyFill="1" applyBorder="1" applyAlignment="1">
      <alignment horizontal="left" vertical="top" wrapText="1"/>
    </xf>
    <xf numFmtId="166" fontId="9" fillId="0" borderId="10" xfId="1" applyNumberFormat="1" applyFont="1" applyFill="1" applyBorder="1" applyAlignment="1">
      <alignment horizontal="left" vertical="top" wrapText="1" indent="2"/>
    </xf>
    <xf numFmtId="166" fontId="9" fillId="0" borderId="10" xfId="1" applyNumberFormat="1" applyFont="1" applyFill="1" applyBorder="1" applyAlignment="1">
      <alignment horizontal="center" vertical="top" wrapText="1"/>
    </xf>
    <xf numFmtId="166" fontId="23" fillId="0" borderId="10" xfId="1" applyNumberFormat="1" applyFont="1" applyFill="1" applyBorder="1" applyAlignment="1">
      <alignment vertical="top" wrapText="1"/>
    </xf>
    <xf numFmtId="0" fontId="23" fillId="0" borderId="10" xfId="1" applyNumberFormat="1" applyFont="1" applyBorder="1" applyAlignment="1">
      <alignment horizontal="center" vertical="top" wrapText="1"/>
    </xf>
    <xf numFmtId="166" fontId="23" fillId="0" borderId="10" xfId="1" applyNumberFormat="1" applyFont="1" applyFill="1" applyBorder="1" applyAlignment="1">
      <alignment horizontal="right" vertical="center" wrapText="1"/>
    </xf>
    <xf numFmtId="166" fontId="23" fillId="0" borderId="10" xfId="1" applyNumberFormat="1" applyFont="1" applyFill="1" applyBorder="1" applyAlignment="1">
      <alignment horizontal="right" vertical="center" wrapText="1"/>
    </xf>
    <xf numFmtId="166" fontId="23" fillId="0" borderId="10" xfId="1" applyNumberFormat="1" applyFont="1" applyBorder="1" applyAlignment="1">
      <alignment horizontal="right" vertical="center" wrapText="1"/>
    </xf>
    <xf numFmtId="166" fontId="23" fillId="0" borderId="10" xfId="1" applyNumberFormat="1" applyFont="1" applyBorder="1" applyAlignment="1">
      <alignment horizontal="right" vertical="center" wrapText="1"/>
    </xf>
    <xf numFmtId="166" fontId="26" fillId="0" borderId="10" xfId="1" applyNumberFormat="1" applyFont="1" applyFill="1" applyBorder="1" applyAlignment="1">
      <alignment horizontal="right" vertical="center" shrinkToFit="1"/>
    </xf>
    <xf numFmtId="166" fontId="25" fillId="5" borderId="10" xfId="1" applyNumberFormat="1" applyFont="1" applyFill="1" applyBorder="1" applyAlignment="1">
      <alignment horizontal="center" vertical="top"/>
    </xf>
    <xf numFmtId="166" fontId="25" fillId="5" borderId="10" xfId="1" applyNumberFormat="1" applyFont="1" applyFill="1" applyBorder="1" applyAlignment="1">
      <alignment horizontal="right" vertical="center"/>
    </xf>
    <xf numFmtId="166" fontId="25" fillId="5" borderId="10" xfId="1" applyNumberFormat="1" applyFont="1" applyFill="1" applyBorder="1" applyAlignment="1">
      <alignment horizontal="right" vertical="center"/>
    </xf>
    <xf numFmtId="0" fontId="27" fillId="0" borderId="35" xfId="0" applyFont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top" wrapText="1"/>
    </xf>
    <xf numFmtId="0" fontId="27" fillId="0" borderId="36" xfId="0" applyFont="1" applyBorder="1" applyAlignment="1">
      <alignment horizontal="center" vertical="top" wrapText="1"/>
    </xf>
    <xf numFmtId="166" fontId="28" fillId="6" borderId="10" xfId="1" applyNumberFormat="1" applyFont="1" applyFill="1" applyBorder="1" applyAlignment="1">
      <alignment horizontal="left" vertical="top" wrapText="1"/>
    </xf>
    <xf numFmtId="166" fontId="0" fillId="6" borderId="10" xfId="1" applyNumberFormat="1" applyFont="1" applyFill="1" applyBorder="1" applyAlignment="1">
      <alignment horizontal="right" vertical="center"/>
    </xf>
    <xf numFmtId="166" fontId="28" fillId="6" borderId="10" xfId="1" applyNumberFormat="1" applyFont="1" applyFill="1" applyBorder="1" applyAlignment="1">
      <alignment horizontal="right" vertical="center"/>
    </xf>
    <xf numFmtId="166" fontId="28" fillId="6" borderId="10" xfId="1" applyNumberFormat="1" applyFont="1" applyFill="1" applyBorder="1" applyAlignment="1">
      <alignment horizontal="left" wrapText="1"/>
    </xf>
    <xf numFmtId="166" fontId="0" fillId="6" borderId="10" xfId="1" applyNumberFormat="1" applyFont="1" applyFill="1" applyBorder="1" applyAlignment="1">
      <alignment horizontal="right" vertical="center" wrapText="1"/>
    </xf>
    <xf numFmtId="166" fontId="28" fillId="6" borderId="10" xfId="1" applyNumberFormat="1" applyFont="1" applyFill="1" applyBorder="1" applyAlignment="1">
      <alignment horizontal="right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3810</xdr:rowOff>
    </xdr:from>
    <xdr:ext cx="3947160" cy="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3810"/>
          <a:ext cx="3947160" cy="0"/>
        </a:xfrm>
        <a:custGeom>
          <a:avLst/>
          <a:gdLst/>
          <a:ahLst/>
          <a:cxnLst/>
          <a:rect l="0" t="0" r="0" b="0"/>
          <a:pathLst>
            <a:path w="3947160">
              <a:moveTo>
                <a:pt x="0" y="0"/>
              </a:moveTo>
              <a:lnTo>
                <a:pt x="3947159" y="0"/>
              </a:lnTo>
            </a:path>
            <a:path w="3947160">
              <a:moveTo>
                <a:pt x="0" y="0"/>
              </a:moveTo>
              <a:lnTo>
                <a:pt x="3947159" y="0"/>
              </a:lnTo>
            </a:path>
            <a:path w="3947160">
              <a:moveTo>
                <a:pt x="0" y="0"/>
              </a:moveTo>
              <a:lnTo>
                <a:pt x="3947159" y="0"/>
              </a:lnTo>
            </a:path>
          </a:pathLst>
        </a:custGeom>
        <a:ln w="7620">
          <a:solidFill>
            <a:srgbClr val="000000"/>
          </a:solidFill>
        </a:ln>
      </xdr:spPr>
    </xdr:sp>
    <xdr:clientData/>
  </xdr:oneCellAnchor>
  <xdr:twoCellAnchor editAs="oneCell">
    <xdr:from>
      <xdr:col>0</xdr:col>
      <xdr:colOff>143155</xdr:colOff>
      <xdr:row>0</xdr:row>
      <xdr:rowOff>0</xdr:rowOff>
    </xdr:from>
    <xdr:to>
      <xdr:col>1</xdr:col>
      <xdr:colOff>276225</xdr:colOff>
      <xdr:row>1</xdr:row>
      <xdr:rowOff>56363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AB9593C-5533-4E6D-9BA0-6F64A8609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155" y="0"/>
          <a:ext cx="590270" cy="542138"/>
        </a:xfrm>
        <a:prstGeom prst="rect">
          <a:avLst/>
        </a:prstGeom>
      </xdr:spPr>
    </xdr:pic>
    <xdr:clientData/>
  </xdr:twoCellAnchor>
  <xdr:oneCellAnchor>
    <xdr:from>
      <xdr:col>3</xdr:col>
      <xdr:colOff>774827</xdr:colOff>
      <xdr:row>69</xdr:row>
      <xdr:rowOff>3927</xdr:rowOff>
    </xdr:from>
    <xdr:ext cx="1795780" cy="0"/>
    <xdr:sp macro="" textlink="">
      <xdr:nvSpPr>
        <xdr:cNvPr id="7" name="Shape 5">
          <a:extLst>
            <a:ext uri="{FF2B5EF4-FFF2-40B4-BE49-F238E27FC236}">
              <a16:creationId xmlns:a16="http://schemas.microsoft.com/office/drawing/2014/main" id="{2537A14B-2DE4-4A0F-9B74-8012AB27B2C3}"/>
            </a:ext>
          </a:extLst>
        </xdr:cNvPr>
        <xdr:cNvSpPr/>
      </xdr:nvSpPr>
      <xdr:spPr>
        <a:xfrm>
          <a:off x="2489327" y="17320377"/>
          <a:ext cx="1795780" cy="0"/>
        </a:xfrm>
        <a:custGeom>
          <a:avLst/>
          <a:gdLst/>
          <a:ahLst/>
          <a:cxnLst/>
          <a:rect l="0" t="0" r="0" b="0"/>
          <a:pathLst>
            <a:path w="1795780">
              <a:moveTo>
                <a:pt x="0" y="0"/>
              </a:moveTo>
              <a:lnTo>
                <a:pt x="1795255" y="0"/>
              </a:lnTo>
            </a:path>
          </a:pathLst>
        </a:custGeom>
        <a:ln w="7521">
          <a:solidFill>
            <a:srgbClr val="000000"/>
          </a:solidFill>
        </a:ln>
      </xdr:spPr>
    </xdr:sp>
    <xdr:clientData/>
  </xdr:oneCellAnchor>
  <xdr:oneCellAnchor>
    <xdr:from>
      <xdr:col>6</xdr:col>
      <xdr:colOff>3314</xdr:colOff>
      <xdr:row>65</xdr:row>
      <xdr:rowOff>161924</xdr:rowOff>
    </xdr:from>
    <xdr:ext cx="796786" cy="121031"/>
    <xdr:grpSp>
      <xdr:nvGrpSpPr>
        <xdr:cNvPr id="8" name="Group 6">
          <a:extLst>
            <a:ext uri="{FF2B5EF4-FFF2-40B4-BE49-F238E27FC236}">
              <a16:creationId xmlns:a16="http://schemas.microsoft.com/office/drawing/2014/main" id="{947D00A1-F36B-4C24-8F1A-88343DACA441}"/>
            </a:ext>
          </a:extLst>
        </xdr:cNvPr>
        <xdr:cNvGrpSpPr/>
      </xdr:nvGrpSpPr>
      <xdr:grpSpPr>
        <a:xfrm>
          <a:off x="4299089" y="16497299"/>
          <a:ext cx="796786" cy="121031"/>
          <a:chOff x="0" y="0"/>
          <a:chExt cx="868680" cy="152400"/>
        </a:xfrm>
      </xdr:grpSpPr>
      <xdr:pic>
        <xdr:nvPicPr>
          <xdr:cNvPr id="9" name="image2.png">
            <a:extLst>
              <a:ext uri="{FF2B5EF4-FFF2-40B4-BE49-F238E27FC236}">
                <a16:creationId xmlns:a16="http://schemas.microsoft.com/office/drawing/2014/main" id="{16A96945-9AF9-D858-714B-F862D4C0E3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3" y="1523"/>
            <a:ext cx="865631" cy="149352"/>
          </a:xfrm>
          <a:prstGeom prst="rect">
            <a:avLst/>
          </a:prstGeom>
        </xdr:spPr>
      </xdr:pic>
      <xdr:sp macro="" textlink="">
        <xdr:nvSpPr>
          <xdr:cNvPr id="10" name="Shape 8">
            <a:extLst>
              <a:ext uri="{FF2B5EF4-FFF2-40B4-BE49-F238E27FC236}">
                <a16:creationId xmlns:a16="http://schemas.microsoft.com/office/drawing/2014/main" id="{42A68243-A12E-CF8F-8671-CC0A9BC1337E}"/>
              </a:ext>
            </a:extLst>
          </xdr:cNvPr>
          <xdr:cNvSpPr/>
        </xdr:nvSpPr>
        <xdr:spPr>
          <a:xfrm>
            <a:off x="1523" y="1523"/>
            <a:ext cx="866140" cy="149860"/>
          </a:xfrm>
          <a:custGeom>
            <a:avLst/>
            <a:gdLst/>
            <a:ahLst/>
            <a:cxnLst/>
            <a:rect l="0" t="0" r="0" b="0"/>
            <a:pathLst>
              <a:path w="866140" h="149860">
                <a:moveTo>
                  <a:pt x="865631" y="0"/>
                </a:moveTo>
                <a:lnTo>
                  <a:pt x="856487" y="0"/>
                </a:lnTo>
                <a:lnTo>
                  <a:pt x="0" y="149352"/>
                </a:lnTo>
                <a:lnTo>
                  <a:pt x="9143" y="149352"/>
                </a:lnTo>
                <a:lnTo>
                  <a:pt x="865631" y="0"/>
                </a:lnTo>
                <a:close/>
              </a:path>
            </a:pathLst>
          </a:custGeom>
          <a:ln w="3175">
            <a:solidFill>
              <a:srgbClr val="000000"/>
            </a:solidFill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1"/>
  <sheetViews>
    <sheetView tabSelected="1" view="pageBreakPreview" topLeftCell="A47" zoomScaleNormal="100" zoomScaleSheetLayoutView="100" workbookViewId="0">
      <selection activeCell="C51" sqref="C51:K57"/>
    </sheetView>
  </sheetViews>
  <sheetFormatPr defaultRowHeight="12.75" x14ac:dyDescent="0.2"/>
  <cols>
    <col min="1" max="1" width="8" customWidth="1"/>
    <col min="2" max="2" width="11.5" customWidth="1"/>
    <col min="3" max="3" width="10.5" customWidth="1"/>
    <col min="4" max="4" width="25.5" customWidth="1"/>
    <col min="5" max="5" width="11.6640625" customWidth="1"/>
    <col min="6" max="6" width="8" customWidth="1"/>
    <col min="7" max="7" width="15" customWidth="1"/>
    <col min="8" max="8" width="15.1640625" customWidth="1"/>
    <col min="9" max="9" width="16.1640625" customWidth="1"/>
    <col min="10" max="10" width="13.6640625" customWidth="1"/>
    <col min="11" max="11" width="16.33203125" customWidth="1"/>
  </cols>
  <sheetData>
    <row r="1" spans="1:9" ht="38.25" customHeight="1" x14ac:dyDescent="0.2">
      <c r="A1" s="72" t="s">
        <v>37</v>
      </c>
      <c r="B1" s="73"/>
      <c r="C1" s="73"/>
      <c r="D1" s="73"/>
      <c r="E1" s="73"/>
      <c r="F1" s="73"/>
      <c r="G1" s="73"/>
      <c r="H1" s="73"/>
      <c r="I1" s="74"/>
    </row>
    <row r="2" spans="1:9" ht="36" customHeight="1" x14ac:dyDescent="0.2">
      <c r="A2" s="75" t="s">
        <v>38</v>
      </c>
      <c r="B2" s="76"/>
      <c r="C2" s="76"/>
      <c r="D2" s="76"/>
      <c r="E2" s="76"/>
      <c r="F2" s="77"/>
      <c r="G2" s="78" t="s">
        <v>71</v>
      </c>
      <c r="H2" s="79"/>
      <c r="I2" s="80"/>
    </row>
    <row r="3" spans="1:9" ht="21.75" customHeight="1" x14ac:dyDescent="0.2">
      <c r="A3" s="81" t="s">
        <v>44</v>
      </c>
      <c r="B3" s="82"/>
      <c r="C3" s="82"/>
      <c r="D3" s="82"/>
      <c r="E3" s="82"/>
      <c r="F3" s="83"/>
      <c r="G3" s="10" t="s">
        <v>39</v>
      </c>
      <c r="H3" s="11">
        <v>0.19850000000000001</v>
      </c>
      <c r="I3" s="33"/>
    </row>
    <row r="4" spans="1:9" ht="15" customHeight="1" x14ac:dyDescent="0.2">
      <c r="A4" s="84" t="s">
        <v>40</v>
      </c>
      <c r="B4" s="85"/>
      <c r="C4" s="85"/>
      <c r="D4" s="85"/>
      <c r="E4" s="85"/>
      <c r="F4" s="86"/>
      <c r="G4" s="10" t="s">
        <v>41</v>
      </c>
      <c r="H4" s="87">
        <v>46113</v>
      </c>
      <c r="I4" s="88"/>
    </row>
    <row r="5" spans="1:9" ht="14.1" customHeight="1" x14ac:dyDescent="0.2">
      <c r="A5" s="84" t="s">
        <v>42</v>
      </c>
      <c r="B5" s="85"/>
      <c r="C5" s="85"/>
      <c r="D5" s="85"/>
      <c r="E5" s="85"/>
      <c r="F5" s="86"/>
      <c r="G5" s="102" t="s">
        <v>43</v>
      </c>
      <c r="H5" s="103"/>
      <c r="I5" s="12">
        <v>14368066</v>
      </c>
    </row>
    <row r="6" spans="1:9" ht="15" customHeight="1" x14ac:dyDescent="0.2">
      <c r="A6" s="34" t="s">
        <v>0</v>
      </c>
      <c r="B6" s="67" t="s">
        <v>1</v>
      </c>
      <c r="C6" s="89"/>
      <c r="D6" s="68"/>
      <c r="E6" s="1" t="s">
        <v>2</v>
      </c>
      <c r="F6" s="1" t="s">
        <v>3</v>
      </c>
      <c r="G6" s="1" t="s">
        <v>4</v>
      </c>
      <c r="H6" s="1" t="s">
        <v>5</v>
      </c>
      <c r="I6" s="35" t="s">
        <v>6</v>
      </c>
    </row>
    <row r="7" spans="1:9" ht="15" customHeight="1" x14ac:dyDescent="0.2">
      <c r="A7" s="64">
        <v>1</v>
      </c>
      <c r="B7" s="90" t="s">
        <v>7</v>
      </c>
      <c r="C7" s="91"/>
      <c r="D7" s="92"/>
      <c r="E7" s="2"/>
      <c r="F7" s="2"/>
      <c r="G7" s="2"/>
      <c r="H7" s="2"/>
      <c r="I7" s="36"/>
    </row>
    <row r="8" spans="1:9" ht="45" customHeight="1" x14ac:dyDescent="0.2">
      <c r="A8" s="65"/>
      <c r="B8" s="93" t="s">
        <v>8</v>
      </c>
      <c r="C8" s="94"/>
      <c r="D8" s="95"/>
      <c r="E8" s="21">
        <v>1</v>
      </c>
      <c r="F8" s="1" t="s">
        <v>9</v>
      </c>
      <c r="G8" s="24"/>
      <c r="H8" s="23">
        <v>9892.52</v>
      </c>
      <c r="I8" s="37">
        <f>E8*(H8+G8)</f>
        <v>9892.52</v>
      </c>
    </row>
    <row r="9" spans="1:9" ht="26.25" customHeight="1" x14ac:dyDescent="0.15">
      <c r="A9" s="65"/>
      <c r="B9" s="93" t="s">
        <v>66</v>
      </c>
      <c r="C9" s="94"/>
      <c r="D9" s="95"/>
      <c r="E9" s="21">
        <v>2</v>
      </c>
      <c r="F9" s="1" t="s">
        <v>10</v>
      </c>
      <c r="G9" s="25">
        <v>91.2</v>
      </c>
      <c r="H9" s="26">
        <v>52.48</v>
      </c>
      <c r="I9" s="27">
        <f>E9*(H9+G9)</f>
        <v>287.36</v>
      </c>
    </row>
    <row r="10" spans="1:9" ht="29.25" customHeight="1" x14ac:dyDescent="0.2">
      <c r="A10" s="65"/>
      <c r="B10" s="93" t="s">
        <v>76</v>
      </c>
      <c r="C10" s="94"/>
      <c r="D10" s="95"/>
      <c r="E10" s="21">
        <v>4</v>
      </c>
      <c r="F10" s="1" t="s">
        <v>11</v>
      </c>
      <c r="G10" s="38">
        <v>432</v>
      </c>
      <c r="H10" s="24"/>
      <c r="I10" s="39">
        <f>E10*(H10+G10)</f>
        <v>1728</v>
      </c>
    </row>
    <row r="11" spans="1:9" ht="15" customHeight="1" x14ac:dyDescent="0.2">
      <c r="A11" s="66"/>
      <c r="B11" s="96" t="s">
        <v>12</v>
      </c>
      <c r="C11" s="97"/>
      <c r="D11" s="98"/>
      <c r="E11" s="2"/>
      <c r="F11" s="2"/>
      <c r="G11" s="45">
        <f>(E8*G8)+(E9*G9)+(E10*G10)</f>
        <v>1910.4</v>
      </c>
      <c r="H11" s="45">
        <f>(E8*H8)+(E9*H9)+(E10*H10)</f>
        <v>9997.48</v>
      </c>
      <c r="I11" s="46">
        <f>SUM(I8:I10)</f>
        <v>11907.880000000001</v>
      </c>
    </row>
    <row r="12" spans="1:9" ht="15" customHeight="1" x14ac:dyDescent="0.2">
      <c r="A12" s="64">
        <v>2</v>
      </c>
      <c r="B12" s="90" t="s">
        <v>13</v>
      </c>
      <c r="C12" s="91"/>
      <c r="D12" s="92"/>
      <c r="E12" s="1" t="s">
        <v>2</v>
      </c>
      <c r="F12" s="1" t="s">
        <v>3</v>
      </c>
      <c r="G12" s="1" t="s">
        <v>4</v>
      </c>
      <c r="H12" s="1" t="s">
        <v>5</v>
      </c>
      <c r="I12" s="40" t="s">
        <v>6</v>
      </c>
    </row>
    <row r="13" spans="1:9" ht="15" customHeight="1" x14ac:dyDescent="0.2">
      <c r="A13" s="65"/>
      <c r="B13" s="93" t="s">
        <v>14</v>
      </c>
      <c r="C13" s="94"/>
      <c r="D13" s="95"/>
      <c r="E13" s="21">
        <v>5</v>
      </c>
      <c r="F13" s="29" t="s">
        <v>15</v>
      </c>
      <c r="G13" s="25">
        <v>491.66</v>
      </c>
      <c r="H13" s="24"/>
      <c r="I13" s="41">
        <f>E13*(G13+H13)</f>
        <v>2458.3000000000002</v>
      </c>
    </row>
    <row r="14" spans="1:9" ht="21" customHeight="1" x14ac:dyDescent="0.2">
      <c r="A14" s="65"/>
      <c r="B14" s="93" t="s">
        <v>16</v>
      </c>
      <c r="C14" s="94"/>
      <c r="D14" s="95"/>
      <c r="E14" s="9">
        <v>1.1000000000000001</v>
      </c>
      <c r="F14" s="29" t="s">
        <v>17</v>
      </c>
      <c r="G14" s="24"/>
      <c r="H14" s="25">
        <v>935</v>
      </c>
      <c r="I14" s="41">
        <f t="shared" ref="I14:I15" si="0">E14*(G14+H14)</f>
        <v>1028.5</v>
      </c>
    </row>
    <row r="15" spans="1:9" ht="22.5" customHeight="1" x14ac:dyDescent="0.2">
      <c r="A15" s="65"/>
      <c r="B15" s="93" t="s">
        <v>69</v>
      </c>
      <c r="C15" s="94"/>
      <c r="D15" s="95"/>
      <c r="E15" s="21">
        <v>20</v>
      </c>
      <c r="F15" s="29" t="s">
        <v>15</v>
      </c>
      <c r="G15" s="24"/>
      <c r="H15" s="25">
        <v>246.2</v>
      </c>
      <c r="I15" s="41">
        <f t="shared" si="0"/>
        <v>4924</v>
      </c>
    </row>
    <row r="16" spans="1:9" ht="22.5" customHeight="1" x14ac:dyDescent="0.2">
      <c r="A16" s="65"/>
      <c r="B16" s="99" t="s">
        <v>18</v>
      </c>
      <c r="C16" s="100"/>
      <c r="D16" s="101"/>
      <c r="E16" s="21">
        <v>130</v>
      </c>
      <c r="F16" s="29" t="s">
        <v>15</v>
      </c>
      <c r="G16" s="24"/>
      <c r="H16" s="25">
        <v>154</v>
      </c>
      <c r="I16" s="41">
        <f>E16*(G16+H16)</f>
        <v>20020</v>
      </c>
    </row>
    <row r="17" spans="1:12" ht="15" customHeight="1" x14ac:dyDescent="0.2">
      <c r="A17" s="66"/>
      <c r="B17" s="96" t="s">
        <v>12</v>
      </c>
      <c r="C17" s="97"/>
      <c r="D17" s="98"/>
      <c r="E17" s="2"/>
      <c r="F17" s="2"/>
      <c r="G17" s="45">
        <f>(E13*G13)</f>
        <v>2458.3000000000002</v>
      </c>
      <c r="H17" s="45">
        <f>(E14*H14)+(E15*H15)+(E16*H16)</f>
        <v>25972.5</v>
      </c>
      <c r="I17" s="46">
        <f>SUM(I13:I16)</f>
        <v>28430.799999999999</v>
      </c>
    </row>
    <row r="18" spans="1:12" ht="14.1" customHeight="1" x14ac:dyDescent="0.2">
      <c r="A18" s="64">
        <v>3</v>
      </c>
      <c r="B18" s="90" t="s">
        <v>19</v>
      </c>
      <c r="C18" s="91"/>
      <c r="D18" s="92"/>
      <c r="E18" s="1" t="s">
        <v>2</v>
      </c>
      <c r="F18" s="1" t="s">
        <v>3</v>
      </c>
      <c r="G18" s="1" t="s">
        <v>4</v>
      </c>
      <c r="H18" s="1" t="s">
        <v>5</v>
      </c>
      <c r="I18" s="40" t="s">
        <v>6</v>
      </c>
    </row>
    <row r="19" spans="1:12" ht="29.25" customHeight="1" x14ac:dyDescent="0.2">
      <c r="A19" s="65"/>
      <c r="B19" s="93" t="s">
        <v>77</v>
      </c>
      <c r="C19" s="94"/>
      <c r="D19" s="95"/>
      <c r="E19" s="21">
        <v>1</v>
      </c>
      <c r="F19" s="29" t="s">
        <v>10</v>
      </c>
      <c r="G19" s="25">
        <v>337.73</v>
      </c>
      <c r="H19" s="24"/>
      <c r="I19" s="42">
        <f>E19*(G19+H19)</f>
        <v>337.73</v>
      </c>
    </row>
    <row r="20" spans="1:12" ht="25.5" customHeight="1" x14ac:dyDescent="0.2">
      <c r="A20" s="65"/>
      <c r="B20" s="93" t="s">
        <v>70</v>
      </c>
      <c r="C20" s="94"/>
      <c r="D20" s="95"/>
      <c r="E20" s="21">
        <v>21</v>
      </c>
      <c r="F20" s="29" t="s">
        <v>10</v>
      </c>
      <c r="G20" s="25">
        <v>149</v>
      </c>
      <c r="H20" s="24"/>
      <c r="I20" s="42">
        <f>E20*(G20+H20)</f>
        <v>3129</v>
      </c>
    </row>
    <row r="21" spans="1:12" ht="30.95" customHeight="1" x14ac:dyDescent="0.2">
      <c r="A21" s="65"/>
      <c r="B21" s="93" t="s">
        <v>20</v>
      </c>
      <c r="C21" s="94"/>
      <c r="D21" s="95"/>
      <c r="E21" s="21">
        <v>120</v>
      </c>
      <c r="F21" s="29" t="s">
        <v>15</v>
      </c>
      <c r="G21" s="25">
        <v>4.76</v>
      </c>
      <c r="H21" s="24"/>
      <c r="I21" s="42">
        <f t="shared" ref="I21:I24" si="1">E21*(G21+H21)</f>
        <v>571.19999999999993</v>
      </c>
    </row>
    <row r="22" spans="1:12" ht="54" customHeight="1" x14ac:dyDescent="0.15">
      <c r="A22" s="65"/>
      <c r="B22" s="93" t="s">
        <v>68</v>
      </c>
      <c r="C22" s="94"/>
      <c r="D22" s="95"/>
      <c r="E22" s="21">
        <v>1</v>
      </c>
      <c r="F22" s="29" t="s">
        <v>67</v>
      </c>
      <c r="G22" s="25"/>
      <c r="H22" s="25">
        <v>4770</v>
      </c>
      <c r="I22" s="42">
        <f t="shared" si="1"/>
        <v>4770</v>
      </c>
    </row>
    <row r="23" spans="1:12" ht="27" customHeight="1" x14ac:dyDescent="0.15">
      <c r="A23" s="65"/>
      <c r="B23" s="93" t="s">
        <v>73</v>
      </c>
      <c r="C23" s="94"/>
      <c r="D23" s="95"/>
      <c r="E23" s="21">
        <v>1</v>
      </c>
      <c r="F23" s="29" t="s">
        <v>67</v>
      </c>
      <c r="G23" s="25"/>
      <c r="H23" s="25">
        <v>938</v>
      </c>
      <c r="I23" s="42">
        <f t="shared" si="1"/>
        <v>938</v>
      </c>
    </row>
    <row r="24" spans="1:12" ht="18.75" customHeight="1" x14ac:dyDescent="0.15">
      <c r="A24" s="65"/>
      <c r="B24" s="93" t="s">
        <v>72</v>
      </c>
      <c r="C24" s="94"/>
      <c r="D24" s="95"/>
      <c r="E24" s="21">
        <v>1</v>
      </c>
      <c r="F24" s="29" t="s">
        <v>67</v>
      </c>
      <c r="H24" s="25">
        <v>685.25</v>
      </c>
      <c r="I24" s="42">
        <f t="shared" si="1"/>
        <v>685.25</v>
      </c>
    </row>
    <row r="25" spans="1:12" ht="15" customHeight="1" x14ac:dyDescent="0.2">
      <c r="A25" s="66"/>
      <c r="B25" s="96" t="s">
        <v>12</v>
      </c>
      <c r="C25" s="97"/>
      <c r="D25" s="98"/>
      <c r="E25" s="2"/>
      <c r="F25" s="2"/>
      <c r="G25" s="47">
        <f>(I19+I20+I21)</f>
        <v>4037.93</v>
      </c>
      <c r="H25" s="48">
        <f>H22+H23+H24</f>
        <v>6393.25</v>
      </c>
      <c r="I25" s="49">
        <f>SUM(I19:I24)</f>
        <v>10431.18</v>
      </c>
      <c r="J25" s="6"/>
      <c r="L25" s="22"/>
    </row>
    <row r="26" spans="1:12" ht="14.1" customHeight="1" x14ac:dyDescent="0.2">
      <c r="A26" s="64">
        <v>4</v>
      </c>
      <c r="B26" s="90" t="s">
        <v>22</v>
      </c>
      <c r="C26" s="90"/>
      <c r="D26" s="90"/>
      <c r="E26" s="1" t="s">
        <v>2</v>
      </c>
      <c r="F26" s="1" t="s">
        <v>3</v>
      </c>
      <c r="G26" s="1" t="s">
        <v>4</v>
      </c>
      <c r="H26" s="1" t="s">
        <v>5</v>
      </c>
      <c r="I26" s="40" t="s">
        <v>6</v>
      </c>
      <c r="J26" s="6"/>
    </row>
    <row r="27" spans="1:12" ht="15" customHeight="1" x14ac:dyDescent="0.2">
      <c r="A27" s="64"/>
      <c r="B27" s="93" t="s">
        <v>74</v>
      </c>
      <c r="C27" s="93"/>
      <c r="D27" s="93"/>
      <c r="E27" s="3">
        <v>1</v>
      </c>
      <c r="F27" s="1" t="s">
        <v>10</v>
      </c>
      <c r="G27" s="44">
        <v>1754.5</v>
      </c>
      <c r="H27" s="28"/>
      <c r="I27" s="43">
        <f>E27*(G27+H27)</f>
        <v>1754.5</v>
      </c>
      <c r="J27" s="6"/>
    </row>
    <row r="28" spans="1:12" ht="24.95" customHeight="1" x14ac:dyDescent="0.2">
      <c r="A28" s="64"/>
      <c r="B28" s="93" t="s">
        <v>78</v>
      </c>
      <c r="C28" s="93"/>
      <c r="D28" s="93"/>
      <c r="E28" s="3">
        <v>16</v>
      </c>
      <c r="F28" s="1" t="s">
        <v>15</v>
      </c>
      <c r="G28" s="30">
        <v>171.77</v>
      </c>
      <c r="H28" s="30"/>
      <c r="I28" s="43">
        <f>E28*(G28+H28)</f>
        <v>2748.32</v>
      </c>
      <c r="J28" s="6"/>
      <c r="L28" s="31"/>
    </row>
    <row r="29" spans="1:12" ht="24" customHeight="1" x14ac:dyDescent="0.2">
      <c r="A29" s="65"/>
      <c r="B29" s="93" t="s">
        <v>75</v>
      </c>
      <c r="C29" s="94"/>
      <c r="D29" s="95"/>
      <c r="E29" s="4">
        <v>1</v>
      </c>
      <c r="F29" s="1" t="s">
        <v>11</v>
      </c>
      <c r="G29" s="30">
        <v>635.54999999999995</v>
      </c>
      <c r="H29" s="28"/>
      <c r="I29" s="43">
        <f t="shared" ref="I29:I31" si="2">E29*(G29+H29)</f>
        <v>635.54999999999995</v>
      </c>
      <c r="J29" s="6"/>
    </row>
    <row r="30" spans="1:12" ht="23.1" customHeight="1" x14ac:dyDescent="0.2">
      <c r="A30" s="65"/>
      <c r="B30" s="93" t="s">
        <v>83</v>
      </c>
      <c r="C30" s="94"/>
      <c r="D30" s="95"/>
      <c r="E30" s="3">
        <v>4</v>
      </c>
      <c r="F30" s="1" t="s">
        <v>15</v>
      </c>
      <c r="G30" s="30">
        <v>6.82</v>
      </c>
      <c r="H30" s="28"/>
      <c r="I30" s="43">
        <f t="shared" si="2"/>
        <v>27.28</v>
      </c>
      <c r="J30" s="6"/>
    </row>
    <row r="31" spans="1:12" ht="15" customHeight="1" x14ac:dyDescent="0.2">
      <c r="A31" s="64"/>
      <c r="B31" s="93" t="s">
        <v>84</v>
      </c>
      <c r="C31" s="94"/>
      <c r="D31" s="95"/>
      <c r="E31" s="3">
        <v>12</v>
      </c>
      <c r="F31" s="1" t="s">
        <v>21</v>
      </c>
      <c r="G31" s="28"/>
      <c r="H31" s="30">
        <v>23.48</v>
      </c>
      <c r="I31" s="43">
        <f t="shared" si="2"/>
        <v>281.76</v>
      </c>
      <c r="J31" s="6"/>
    </row>
    <row r="32" spans="1:12" ht="14.1" customHeight="1" x14ac:dyDescent="0.2">
      <c r="A32" s="64"/>
      <c r="B32" s="96" t="s">
        <v>12</v>
      </c>
      <c r="C32" s="97"/>
      <c r="D32" s="98"/>
      <c r="E32" s="2"/>
      <c r="F32" s="2"/>
      <c r="G32" s="50">
        <f>(E27*G27)+(E28*G28)+(E29*G29)+(E30*G30)</f>
        <v>5165.6499999999996</v>
      </c>
      <c r="H32" s="51">
        <f>(E31*H31)</f>
        <v>281.76</v>
      </c>
      <c r="I32" s="52">
        <f>SUM(I27:I31)</f>
        <v>5447.41</v>
      </c>
      <c r="J32" s="6"/>
    </row>
    <row r="33" spans="1:10" ht="15" customHeight="1" x14ac:dyDescent="0.2">
      <c r="A33" s="110"/>
      <c r="B33" s="111"/>
      <c r="C33" s="111"/>
      <c r="D33" s="111"/>
      <c r="E33" s="111"/>
      <c r="F33" s="111"/>
      <c r="G33" s="111"/>
      <c r="H33" s="111"/>
      <c r="I33" s="112"/>
      <c r="J33" s="6"/>
    </row>
    <row r="34" spans="1:10" ht="15" customHeight="1" x14ac:dyDescent="0.2">
      <c r="A34" s="53"/>
      <c r="B34" s="115" t="s">
        <v>85</v>
      </c>
      <c r="C34" s="116"/>
      <c r="D34" s="116"/>
      <c r="E34" s="116"/>
      <c r="F34" s="116"/>
      <c r="G34" s="116"/>
      <c r="H34" s="117"/>
      <c r="I34" s="55">
        <f>(H11+H17+H25+H32)</f>
        <v>42644.99</v>
      </c>
      <c r="J34" s="6"/>
    </row>
    <row r="35" spans="1:10" ht="15" customHeight="1" x14ac:dyDescent="0.2">
      <c r="A35" s="53"/>
      <c r="B35" s="115" t="s">
        <v>86</v>
      </c>
      <c r="C35" s="116"/>
      <c r="D35" s="116"/>
      <c r="E35" s="116"/>
      <c r="F35" s="116"/>
      <c r="G35" s="116"/>
      <c r="H35" s="117"/>
      <c r="I35" s="55">
        <f>(G11+G17+G25+G32)</f>
        <v>13572.28</v>
      </c>
      <c r="J35" s="6"/>
    </row>
    <row r="36" spans="1:10" ht="15" customHeight="1" x14ac:dyDescent="0.2">
      <c r="A36" s="113"/>
      <c r="B36" s="115" t="s">
        <v>23</v>
      </c>
      <c r="C36" s="116"/>
      <c r="D36" s="116"/>
      <c r="E36" s="116"/>
      <c r="F36" s="116"/>
      <c r="G36" s="116"/>
      <c r="H36" s="117"/>
      <c r="I36" s="56">
        <f>I11+I17+I25+I32</f>
        <v>56217.270000000004</v>
      </c>
      <c r="J36" s="6"/>
    </row>
    <row r="37" spans="1:10" ht="15" customHeight="1" x14ac:dyDescent="0.2">
      <c r="A37" s="113"/>
      <c r="B37" s="115" t="s">
        <v>87</v>
      </c>
      <c r="C37" s="116"/>
      <c r="D37" s="116"/>
      <c r="E37" s="116"/>
      <c r="F37" s="116"/>
      <c r="G37" s="116"/>
      <c r="H37" s="117"/>
      <c r="I37" s="54">
        <f t="shared" ref="I37:I38" si="3">I34+(I34*0.1985)</f>
        <v>51110.020514999997</v>
      </c>
      <c r="J37" s="6"/>
    </row>
    <row r="38" spans="1:10" ht="15" customHeight="1" x14ac:dyDescent="0.2">
      <c r="A38" s="113"/>
      <c r="B38" s="115" t="s">
        <v>88</v>
      </c>
      <c r="C38" s="116"/>
      <c r="D38" s="116"/>
      <c r="E38" s="116"/>
      <c r="F38" s="116"/>
      <c r="G38" s="116"/>
      <c r="H38" s="117"/>
      <c r="I38" s="54">
        <f t="shared" si="3"/>
        <v>16266.37758</v>
      </c>
      <c r="J38" s="6"/>
    </row>
    <row r="39" spans="1:10" ht="15" customHeight="1" x14ac:dyDescent="0.2">
      <c r="A39" s="113"/>
      <c r="B39" s="115" t="s">
        <v>24</v>
      </c>
      <c r="C39" s="116"/>
      <c r="D39" s="116"/>
      <c r="E39" s="116"/>
      <c r="F39" s="116"/>
      <c r="G39" s="116"/>
      <c r="H39" s="117"/>
      <c r="I39" s="54">
        <f>I36+(I36*0.1985)</f>
        <v>67376.398095000011</v>
      </c>
      <c r="J39" s="6"/>
    </row>
    <row r="40" spans="1:10" ht="14.85" customHeight="1" x14ac:dyDescent="0.2">
      <c r="A40" s="114"/>
      <c r="B40" s="118" t="s">
        <v>65</v>
      </c>
      <c r="C40" s="118"/>
      <c r="D40" s="118"/>
      <c r="E40" s="118"/>
      <c r="F40" s="118"/>
      <c r="G40" s="118"/>
      <c r="H40" s="118"/>
      <c r="I40" s="119"/>
      <c r="J40" s="6"/>
    </row>
    <row r="41" spans="1:10" ht="14.85" customHeight="1" x14ac:dyDescent="0.2">
      <c r="A41" s="6"/>
      <c r="B41" s="6"/>
      <c r="C41" s="120" t="s">
        <v>25</v>
      </c>
      <c r="D41" s="121"/>
      <c r="E41" s="121"/>
      <c r="F41" s="121"/>
      <c r="G41" s="122"/>
      <c r="H41" s="6"/>
      <c r="I41" s="6"/>
      <c r="J41" s="6"/>
    </row>
    <row r="42" spans="1:10" ht="10.5" customHeight="1" x14ac:dyDescent="0.2">
      <c r="A42" s="5"/>
      <c r="B42" s="5"/>
      <c r="C42" s="1" t="s">
        <v>26</v>
      </c>
      <c r="D42" s="1" t="s">
        <v>27</v>
      </c>
      <c r="E42" s="1" t="s">
        <v>28</v>
      </c>
      <c r="F42" s="67" t="s">
        <v>29</v>
      </c>
      <c r="G42" s="68"/>
      <c r="H42" s="5"/>
      <c r="I42" s="5"/>
      <c r="J42" s="5"/>
    </row>
    <row r="43" spans="1:10" ht="12" customHeight="1" x14ac:dyDescent="0.2">
      <c r="A43" s="5"/>
      <c r="B43" s="5"/>
      <c r="C43" s="3">
        <v>1</v>
      </c>
      <c r="D43" s="1" t="s">
        <v>30</v>
      </c>
      <c r="E43" s="8">
        <v>0.03</v>
      </c>
      <c r="F43" s="19">
        <v>0.03</v>
      </c>
      <c r="G43" s="20"/>
      <c r="H43" s="5"/>
      <c r="I43" s="5"/>
      <c r="J43" s="5"/>
    </row>
    <row r="44" spans="1:10" ht="11.1" customHeight="1" x14ac:dyDescent="0.2">
      <c r="A44" s="5"/>
      <c r="B44" s="5"/>
      <c r="C44" s="3">
        <v>2</v>
      </c>
      <c r="D44" s="1" t="s">
        <v>31</v>
      </c>
      <c r="E44" s="8">
        <v>0.02</v>
      </c>
      <c r="F44" s="19">
        <v>0.02</v>
      </c>
      <c r="G44" s="20"/>
      <c r="H44" s="5"/>
      <c r="I44" s="5"/>
      <c r="J44" s="5"/>
    </row>
    <row r="45" spans="1:10" ht="11.1" customHeight="1" x14ac:dyDescent="0.2">
      <c r="A45" s="5"/>
      <c r="B45" s="5"/>
      <c r="C45" s="3">
        <v>3</v>
      </c>
      <c r="D45" s="1" t="s">
        <v>32</v>
      </c>
      <c r="E45" s="8">
        <v>0.02</v>
      </c>
      <c r="F45" s="19">
        <v>0.02</v>
      </c>
      <c r="G45" s="20"/>
      <c r="H45" s="5"/>
      <c r="I45" s="5"/>
      <c r="J45" s="5"/>
    </row>
    <row r="46" spans="1:10" ht="11.1" customHeight="1" x14ac:dyDescent="0.2">
      <c r="A46" s="5"/>
      <c r="B46" s="5"/>
      <c r="C46" s="3">
        <v>4</v>
      </c>
      <c r="D46" s="1" t="s">
        <v>33</v>
      </c>
      <c r="E46" s="8">
        <v>0.02</v>
      </c>
      <c r="F46" s="17">
        <v>2.5000000000000001E-2</v>
      </c>
      <c r="G46" s="18"/>
      <c r="H46" s="5"/>
      <c r="I46" s="5"/>
      <c r="J46" s="5"/>
    </row>
    <row r="47" spans="1:10" ht="12" customHeight="1" x14ac:dyDescent="0.2">
      <c r="A47" s="5"/>
      <c r="B47" s="5"/>
      <c r="C47" s="3">
        <v>5</v>
      </c>
      <c r="D47" s="1" t="s">
        <v>34</v>
      </c>
      <c r="E47" s="8">
        <v>0.06</v>
      </c>
      <c r="F47" s="19">
        <v>0.06</v>
      </c>
      <c r="G47" s="20"/>
      <c r="H47" s="5"/>
      <c r="I47" s="5"/>
      <c r="J47" s="5"/>
    </row>
    <row r="48" spans="1:10" ht="11.1" customHeight="1" x14ac:dyDescent="0.2">
      <c r="A48" s="5"/>
      <c r="B48" s="5"/>
      <c r="C48" s="3">
        <v>6</v>
      </c>
      <c r="D48" s="1" t="s">
        <v>35</v>
      </c>
      <c r="E48" s="8">
        <v>0.03</v>
      </c>
      <c r="F48" s="19">
        <v>0.03</v>
      </c>
      <c r="G48" s="20"/>
      <c r="H48" s="5"/>
      <c r="I48" s="5"/>
      <c r="J48" s="5"/>
    </row>
    <row r="49" spans="1:11" ht="23.25" customHeight="1" x14ac:dyDescent="0.2">
      <c r="A49" s="5"/>
      <c r="B49" s="5"/>
      <c r="C49" s="107" t="s">
        <v>36</v>
      </c>
      <c r="D49" s="108"/>
      <c r="E49" s="108"/>
      <c r="F49" s="108"/>
      <c r="G49" s="109"/>
      <c r="H49" s="5"/>
      <c r="I49" s="5"/>
      <c r="J49" s="5"/>
    </row>
    <row r="50" spans="1:11" ht="21.75" customHeight="1" x14ac:dyDescent="0.2">
      <c r="A50" s="5"/>
      <c r="B50" s="5"/>
      <c r="H50" s="5"/>
      <c r="I50" s="5"/>
      <c r="J50" s="5"/>
    </row>
    <row r="51" spans="1:11" ht="21.75" customHeight="1" x14ac:dyDescent="0.2">
      <c r="A51" s="5"/>
      <c r="B51" s="5"/>
      <c r="C51" s="142" t="s">
        <v>89</v>
      </c>
      <c r="D51" s="142"/>
      <c r="E51" s="142"/>
      <c r="F51" s="142"/>
      <c r="G51" s="142"/>
      <c r="H51" s="142"/>
      <c r="I51" s="142"/>
      <c r="J51" s="142"/>
      <c r="K51" s="142"/>
    </row>
    <row r="52" spans="1:11" ht="27" customHeight="1" x14ac:dyDescent="0.2">
      <c r="A52" s="5"/>
      <c r="B52" s="5"/>
      <c r="C52" s="143" t="s">
        <v>90</v>
      </c>
      <c r="D52" s="143" t="s">
        <v>91</v>
      </c>
      <c r="E52" s="144" t="s">
        <v>92</v>
      </c>
      <c r="F52" s="144"/>
      <c r="G52" s="159" t="s">
        <v>99</v>
      </c>
      <c r="H52" s="143" t="s">
        <v>93</v>
      </c>
      <c r="I52" s="162" t="s">
        <v>100</v>
      </c>
      <c r="J52" s="145" t="s">
        <v>79</v>
      </c>
      <c r="K52" s="159" t="s">
        <v>97</v>
      </c>
    </row>
    <row r="53" spans="1:11" ht="21.75" customHeight="1" x14ac:dyDescent="0.2">
      <c r="A53" s="5"/>
      <c r="B53" s="5"/>
      <c r="C53" s="147">
        <v>1</v>
      </c>
      <c r="D53" s="146" t="s">
        <v>94</v>
      </c>
      <c r="E53" s="148">
        <v>1910.4</v>
      </c>
      <c r="F53" s="148"/>
      <c r="G53" s="160">
        <f>E53+(E53*0.1985)</f>
        <v>2289.6143999999999</v>
      </c>
      <c r="H53" s="149">
        <v>9997.48</v>
      </c>
      <c r="I53" s="163">
        <f>H53+(H53*0.1985)</f>
        <v>11981.97978</v>
      </c>
      <c r="J53" s="150">
        <f>E53+H53</f>
        <v>11907.88</v>
      </c>
      <c r="K53" s="160">
        <f>J53+(J53*0.1985)</f>
        <v>14271.59418</v>
      </c>
    </row>
    <row r="54" spans="1:11" ht="23.25" customHeight="1" x14ac:dyDescent="0.2">
      <c r="A54" s="7"/>
      <c r="B54" s="7"/>
      <c r="C54" s="147">
        <v>2</v>
      </c>
      <c r="D54" s="146" t="s">
        <v>80</v>
      </c>
      <c r="E54" s="151">
        <v>2458.3000000000002</v>
      </c>
      <c r="F54" s="151"/>
      <c r="G54" s="160">
        <f t="shared" ref="G54:G57" si="4">E54+(E54*0.1985)</f>
        <v>2946.2725500000001</v>
      </c>
      <c r="H54" s="149">
        <v>25972.5</v>
      </c>
      <c r="I54" s="163">
        <f t="shared" ref="I54:I57" si="5">H54+(H54*0.1985)</f>
        <v>31128.041250000002</v>
      </c>
      <c r="J54" s="150">
        <f>E54+H54</f>
        <v>28430.799999999999</v>
      </c>
      <c r="K54" s="160">
        <f t="shared" ref="K54:K57" si="6">J54+(J54*0.1985)</f>
        <v>34074.313799999996</v>
      </c>
    </row>
    <row r="55" spans="1:11" ht="28.7" customHeight="1" x14ac:dyDescent="0.2">
      <c r="A55" s="7"/>
      <c r="B55" s="7"/>
      <c r="C55" s="147">
        <v>3</v>
      </c>
      <c r="D55" s="146" t="s">
        <v>95</v>
      </c>
      <c r="E55" s="148">
        <v>4037.93</v>
      </c>
      <c r="F55" s="148"/>
      <c r="G55" s="160">
        <f t="shared" si="4"/>
        <v>4839.4591049999999</v>
      </c>
      <c r="H55" s="152">
        <v>6393.25</v>
      </c>
      <c r="I55" s="163">
        <f t="shared" si="5"/>
        <v>7662.310125</v>
      </c>
      <c r="J55" s="150">
        <f>E55+H55</f>
        <v>10431.18</v>
      </c>
      <c r="K55" s="160">
        <f t="shared" si="6"/>
        <v>12501.76923</v>
      </c>
    </row>
    <row r="56" spans="1:11" ht="28.5" customHeight="1" x14ac:dyDescent="0.2">
      <c r="C56" s="147">
        <v>4</v>
      </c>
      <c r="D56" s="146" t="s">
        <v>96</v>
      </c>
      <c r="E56" s="148">
        <v>5165.6499999999996</v>
      </c>
      <c r="F56" s="148"/>
      <c r="G56" s="160">
        <f t="shared" si="4"/>
        <v>6191.0315249999994</v>
      </c>
      <c r="H56" s="152">
        <v>281.76</v>
      </c>
      <c r="I56" s="163">
        <f>H56+(H56*0.1985)</f>
        <v>337.68935999999997</v>
      </c>
      <c r="J56" s="150">
        <f>E56+H56</f>
        <v>5447.41</v>
      </c>
      <c r="K56" s="160">
        <f t="shared" si="6"/>
        <v>6528.7208849999997</v>
      </c>
    </row>
    <row r="57" spans="1:11" x14ac:dyDescent="0.2">
      <c r="C57" s="153" t="s">
        <v>101</v>
      </c>
      <c r="D57" s="153"/>
      <c r="E57" s="154">
        <f>SUM(E53:F56)</f>
        <v>13572.28</v>
      </c>
      <c r="F57" s="154"/>
      <c r="G57" s="161">
        <f t="shared" si="4"/>
        <v>16266.37758</v>
      </c>
      <c r="H57" s="155">
        <f>SUM(H53:H56)</f>
        <v>42644.99</v>
      </c>
      <c r="I57" s="164">
        <f t="shared" si="5"/>
        <v>51110.020514999997</v>
      </c>
      <c r="J57" s="155">
        <f>SUM(J53:J56)</f>
        <v>56217.270000000004</v>
      </c>
      <c r="K57" s="161">
        <f t="shared" si="6"/>
        <v>67376.398095000011</v>
      </c>
    </row>
    <row r="58" spans="1:11" ht="16.5" customHeight="1" x14ac:dyDescent="0.2"/>
    <row r="59" spans="1:11" ht="22.5" customHeight="1" x14ac:dyDescent="0.2">
      <c r="A59" s="13"/>
      <c r="B59" s="104" t="s">
        <v>98</v>
      </c>
      <c r="C59" s="105"/>
      <c r="D59" s="105"/>
      <c r="E59" s="105"/>
      <c r="F59" s="105"/>
      <c r="G59" s="105"/>
      <c r="H59" s="106"/>
      <c r="I59" s="14"/>
      <c r="J59" s="14"/>
    </row>
    <row r="60" spans="1:11" ht="12.75" customHeight="1" x14ac:dyDescent="0.2">
      <c r="A60" s="13"/>
      <c r="B60" s="156" t="s">
        <v>45</v>
      </c>
      <c r="C60" s="157"/>
      <c r="D60" s="158"/>
      <c r="E60" s="57" t="s">
        <v>46</v>
      </c>
      <c r="F60" s="57" t="s">
        <v>47</v>
      </c>
      <c r="G60" s="57" t="s">
        <v>48</v>
      </c>
      <c r="H60" s="57" t="s">
        <v>49</v>
      </c>
      <c r="I60" s="14"/>
      <c r="J60" s="14"/>
    </row>
    <row r="61" spans="1:11" ht="22.5" customHeight="1" x14ac:dyDescent="0.2">
      <c r="A61" s="13"/>
      <c r="B61" s="124" t="s">
        <v>50</v>
      </c>
      <c r="C61" s="125"/>
      <c r="D61" s="126"/>
      <c r="E61" s="130">
        <v>5.07</v>
      </c>
      <c r="F61" s="132" t="s">
        <v>51</v>
      </c>
      <c r="G61" s="132" t="s">
        <v>52</v>
      </c>
      <c r="H61" s="137">
        <v>357.49</v>
      </c>
      <c r="I61" s="14"/>
      <c r="J61" s="14"/>
    </row>
    <row r="62" spans="1:11" ht="12.75" customHeight="1" x14ac:dyDescent="0.2">
      <c r="A62" s="13"/>
      <c r="B62" s="127"/>
      <c r="C62" s="128"/>
      <c r="D62" s="129"/>
      <c r="E62" s="131"/>
      <c r="F62" s="133"/>
      <c r="G62" s="133"/>
      <c r="H62" s="138"/>
      <c r="I62" s="14"/>
      <c r="J62" s="14"/>
    </row>
    <row r="63" spans="1:11" ht="12.75" customHeight="1" x14ac:dyDescent="0.2">
      <c r="A63" s="13"/>
      <c r="B63" s="139" t="s">
        <v>53</v>
      </c>
      <c r="C63" s="140"/>
      <c r="D63" s="141"/>
      <c r="E63" s="58">
        <v>223.14</v>
      </c>
      <c r="F63" s="59" t="s">
        <v>54</v>
      </c>
      <c r="G63" s="59" t="s">
        <v>55</v>
      </c>
      <c r="H63" s="60">
        <v>156.19999999999999</v>
      </c>
      <c r="I63" s="14"/>
      <c r="J63" s="14"/>
    </row>
    <row r="64" spans="1:11" ht="22.5" customHeight="1" x14ac:dyDescent="0.2">
      <c r="A64" s="13"/>
      <c r="B64" s="139" t="s">
        <v>56</v>
      </c>
      <c r="C64" s="140"/>
      <c r="D64" s="141"/>
      <c r="E64" s="58">
        <v>0.48</v>
      </c>
      <c r="F64" s="59" t="s">
        <v>51</v>
      </c>
      <c r="G64" s="59" t="s">
        <v>57</v>
      </c>
      <c r="H64" s="60">
        <v>33.119999999999997</v>
      </c>
      <c r="I64" s="14"/>
      <c r="J64" s="14"/>
    </row>
    <row r="65" spans="1:10" ht="22.5" customHeight="1" x14ac:dyDescent="0.2">
      <c r="A65" s="13"/>
      <c r="B65" s="139" t="s">
        <v>58</v>
      </c>
      <c r="C65" s="140"/>
      <c r="D65" s="141"/>
      <c r="E65" s="61">
        <v>1</v>
      </c>
      <c r="F65" s="59" t="s">
        <v>47</v>
      </c>
      <c r="G65" s="59" t="s">
        <v>59</v>
      </c>
      <c r="H65" s="60">
        <v>3500</v>
      </c>
      <c r="I65" s="14"/>
      <c r="J65" s="14"/>
    </row>
    <row r="66" spans="1:10" ht="12.75" customHeight="1" x14ac:dyDescent="0.2">
      <c r="A66" s="13"/>
      <c r="B66" s="139" t="s">
        <v>60</v>
      </c>
      <c r="C66" s="140"/>
      <c r="D66" s="141"/>
      <c r="E66" s="61">
        <v>1</v>
      </c>
      <c r="F66" s="59" t="s">
        <v>47</v>
      </c>
      <c r="G66" s="59" t="s">
        <v>61</v>
      </c>
      <c r="H66" s="60">
        <v>1340</v>
      </c>
      <c r="I66" s="14"/>
      <c r="J66" s="32"/>
    </row>
    <row r="67" spans="1:10" ht="13.5" customHeight="1" x14ac:dyDescent="0.2">
      <c r="A67" s="13"/>
      <c r="B67" s="139" t="s">
        <v>62</v>
      </c>
      <c r="C67" s="140"/>
      <c r="D67" s="141"/>
      <c r="E67" s="58">
        <v>19.850000000000001</v>
      </c>
      <c r="F67" s="59" t="s">
        <v>63</v>
      </c>
      <c r="G67" s="62"/>
      <c r="H67" s="63">
        <v>1069.2817849999999</v>
      </c>
      <c r="I67" s="14"/>
      <c r="J67" s="14"/>
    </row>
    <row r="68" spans="1:10" ht="28.5" customHeight="1" x14ac:dyDescent="0.2">
      <c r="A68" s="15"/>
      <c r="B68" s="69" t="s">
        <v>64</v>
      </c>
      <c r="C68" s="70"/>
      <c r="D68" s="71"/>
      <c r="E68" s="134">
        <f>SUM(H61:H67)</f>
        <v>6456.0917849999996</v>
      </c>
      <c r="F68" s="135"/>
      <c r="G68" s="135"/>
      <c r="H68" s="136"/>
      <c r="I68" s="14"/>
      <c r="J68" s="14"/>
    </row>
    <row r="69" spans="1:10" ht="24" customHeight="1" x14ac:dyDescent="0.2">
      <c r="A69" s="15"/>
      <c r="B69" s="15"/>
      <c r="C69" s="15"/>
      <c r="D69" s="14"/>
      <c r="E69" s="14"/>
      <c r="F69" s="14"/>
      <c r="G69" s="14"/>
      <c r="H69" s="14"/>
      <c r="I69" s="14"/>
      <c r="J69" s="14"/>
    </row>
    <row r="70" spans="1:10" ht="21.75" customHeight="1" x14ac:dyDescent="0.2">
      <c r="A70" s="16"/>
      <c r="B70" s="16"/>
      <c r="C70" s="16"/>
      <c r="D70" s="123" t="s">
        <v>81</v>
      </c>
      <c r="E70" s="123"/>
      <c r="F70" s="123"/>
      <c r="G70" s="123"/>
      <c r="H70" s="16"/>
      <c r="J70" s="16"/>
    </row>
    <row r="71" spans="1:10" x14ac:dyDescent="0.2">
      <c r="D71" s="123" t="s">
        <v>82</v>
      </c>
      <c r="E71" s="123"/>
      <c r="F71" s="123"/>
      <c r="G71" s="123"/>
    </row>
  </sheetData>
  <mergeCells count="75">
    <mergeCell ref="D71:G71"/>
    <mergeCell ref="B61:D62"/>
    <mergeCell ref="E61:E62"/>
    <mergeCell ref="F61:F62"/>
    <mergeCell ref="G61:G62"/>
    <mergeCell ref="B68:D68"/>
    <mergeCell ref="E68:H68"/>
    <mergeCell ref="H61:H62"/>
    <mergeCell ref="B67:D67"/>
    <mergeCell ref="B63:D63"/>
    <mergeCell ref="B64:D64"/>
    <mergeCell ref="B65:D65"/>
    <mergeCell ref="B66:D66"/>
    <mergeCell ref="E57:F57"/>
    <mergeCell ref="C41:G41"/>
    <mergeCell ref="D70:G70"/>
    <mergeCell ref="C51:K51"/>
    <mergeCell ref="B60:D60"/>
    <mergeCell ref="B34:H34"/>
    <mergeCell ref="B35:H35"/>
    <mergeCell ref="B37:H37"/>
    <mergeCell ref="B38:H38"/>
    <mergeCell ref="C57:D57"/>
    <mergeCell ref="G5:H5"/>
    <mergeCell ref="B59:H59"/>
    <mergeCell ref="C49:G49"/>
    <mergeCell ref="A33:I33"/>
    <mergeCell ref="A36:A40"/>
    <mergeCell ref="B36:H36"/>
    <mergeCell ref="B39:H39"/>
    <mergeCell ref="B40:I40"/>
    <mergeCell ref="B25:D25"/>
    <mergeCell ref="B24:D24"/>
    <mergeCell ref="B18:D18"/>
    <mergeCell ref="B19:D19"/>
    <mergeCell ref="B20:D20"/>
    <mergeCell ref="B21:D21"/>
    <mergeCell ref="B23:D23"/>
    <mergeCell ref="B32:D32"/>
    <mergeCell ref="A12:A17"/>
    <mergeCell ref="B12:D12"/>
    <mergeCell ref="B13:D13"/>
    <mergeCell ref="B14:D14"/>
    <mergeCell ref="B15:D15"/>
    <mergeCell ref="B16:D16"/>
    <mergeCell ref="B17:D17"/>
    <mergeCell ref="A5:F5"/>
    <mergeCell ref="B6:D6"/>
    <mergeCell ref="A7:A11"/>
    <mergeCell ref="B7:D7"/>
    <mergeCell ref="B8:D8"/>
    <mergeCell ref="B9:D9"/>
    <mergeCell ref="B10:D10"/>
    <mergeCell ref="B11:D11"/>
    <mergeCell ref="A1:I1"/>
    <mergeCell ref="A2:F2"/>
    <mergeCell ref="G2:I2"/>
    <mergeCell ref="A3:F3"/>
    <mergeCell ref="A4:F4"/>
    <mergeCell ref="H4:I4"/>
    <mergeCell ref="E53:F53"/>
    <mergeCell ref="E54:F54"/>
    <mergeCell ref="E55:F55"/>
    <mergeCell ref="E56:F56"/>
    <mergeCell ref="A18:A25"/>
    <mergeCell ref="F42:G42"/>
    <mergeCell ref="E52:F52"/>
    <mergeCell ref="B22:D22"/>
    <mergeCell ref="B31:D31"/>
    <mergeCell ref="B28:D28"/>
    <mergeCell ref="B27:D27"/>
    <mergeCell ref="B26:D26"/>
    <mergeCell ref="A26:A32"/>
    <mergeCell ref="B30:D30"/>
    <mergeCell ref="B29:D29"/>
  </mergeCells>
  <pageMargins left="0.7" right="0.7" top="0.75" bottom="0.75" header="0.3" footer="0.3"/>
  <pageSetup paperSize="9" scale="64" fitToHeight="0" orientation="portrait" r:id="rId1"/>
  <rowBreaks count="1" manualBreakCount="1">
    <brk id="40" max="10" man="1"/>
  </rowBreaks>
  <ignoredErrors>
    <ignoredError sqref="J53:J5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Table 1</vt:lpstr>
      <vt:lpstr>'Table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OrÃ§amento.xlsx</dc:title>
  <dc:creator>Jhonatan Almeida</dc:creator>
  <cp:lastModifiedBy>Jhonatan Almeida</cp:lastModifiedBy>
  <cp:lastPrinted>2026-06-17T14:03:11Z</cp:lastPrinted>
  <dcterms:created xsi:type="dcterms:W3CDTF">2025-11-25T17:43:51Z</dcterms:created>
  <dcterms:modified xsi:type="dcterms:W3CDTF">2026-06-17T18:25:43Z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2025-10-17T00:00:00Z</vt:filetime>
  </property>
  <property fmtid="{D5CDD505-2E9C-101B-9397-08002B2CF9AE}" pid="3" name="LastSaved">
    <vt:filetime>2025-11-25T00:00:00Z</vt:filetime>
  </property>
  <property fmtid="{D5CDD505-2E9C-101B-9397-08002B2CF9AE}" pid="4" name="Producer">
    <vt:lpwstr>Microsoft: Print To PDF</vt:lpwstr>
  </property>
</Properties>
</file>