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15" yWindow="5640" windowWidth="28005" windowHeight="6705" tabRatio="554" activeTab="5"/>
  </bookViews>
  <sheets>
    <sheet name="INDIC QUANTITATIVOS " sheetId="15" r:id="rId1"/>
    <sheet name="INCC" sheetId="22" r:id="rId2"/>
    <sheet name="BDI" sheetId="5" r:id="rId3"/>
    <sheet name="Cotações" sheetId="18" r:id="rId4"/>
    <sheet name="COMPOSIÇÕES" sheetId="11" r:id="rId5"/>
    <sheet name="ORÇAMENTO" sheetId="14" r:id="rId6"/>
    <sheet name="TR" sheetId="21" r:id="rId7"/>
    <sheet name="CURVA ABC SERVIÇOS" sheetId="17" r:id="rId8"/>
    <sheet name="ORÇ POR SEC" sheetId="20" r:id="rId9"/>
  </sheets>
  <definedNames>
    <definedName name="_xlnm._FilterDatabase" localSheetId="4" hidden="1">COMPOSIÇÕES!$A$9:$L$9</definedName>
    <definedName name="_xlnm.Print_Area" localSheetId="0">'INDIC QUANTITATIVOS '!$A$4:$E$91</definedName>
    <definedName name="_xlnm.Print_Area" localSheetId="5">ORÇAMENTO!$A$4:$N$93</definedName>
    <definedName name="_xlnm.Print_Area" localSheetId="6">TR!$A$4:$L$91</definedName>
  </definedNames>
  <calcPr calcId="124519"/>
</workbook>
</file>

<file path=xl/calcChain.xml><?xml version="1.0" encoding="utf-8"?>
<calcChain xmlns="http://schemas.openxmlformats.org/spreadsheetml/2006/main">
  <c r="J7" i="17"/>
  <c r="J9"/>
  <c r="L9" i="18"/>
  <c r="J29"/>
  <c r="L29" s="1"/>
  <c r="K32"/>
  <c r="L32" s="1"/>
  <c r="J32"/>
  <c r="K31"/>
  <c r="L31" s="1"/>
  <c r="J31"/>
  <c r="K30"/>
  <c r="J30"/>
  <c r="L16"/>
  <c r="L15"/>
  <c r="L14"/>
  <c r="L13"/>
  <c r="J15"/>
  <c r="J16"/>
  <c r="J14"/>
  <c r="J13"/>
  <c r="J23"/>
  <c r="J22"/>
  <c r="J24"/>
  <c r="J21"/>
  <c r="H24"/>
  <c r="K24"/>
  <c r="L24" s="1"/>
  <c r="K23"/>
  <c r="L23" s="1"/>
  <c r="K22"/>
  <c r="L22" s="1"/>
  <c r="K21"/>
  <c r="L21" s="1"/>
  <c r="G16" i="22"/>
  <c r="L17" i="18" l="1"/>
  <c r="L30"/>
  <c r="L25" s="1"/>
  <c r="G90" i="21"/>
  <c r="G84"/>
  <c r="G85"/>
  <c r="G86"/>
  <c r="G87"/>
  <c r="G88"/>
  <c r="G89"/>
  <c r="G79"/>
  <c r="G80"/>
  <c r="G81"/>
  <c r="G82"/>
  <c r="G83"/>
  <c r="G75"/>
  <c r="G76"/>
  <c r="G77"/>
  <c r="G78"/>
  <c r="G74"/>
  <c r="G67"/>
  <c r="G68"/>
  <c r="G69"/>
  <c r="G70"/>
  <c r="G71"/>
  <c r="G72"/>
  <c r="G73"/>
  <c r="G64"/>
  <c r="G65"/>
  <c r="G66"/>
  <c r="G61"/>
  <c r="G62"/>
  <c r="G63"/>
  <c r="G58"/>
  <c r="G59"/>
  <c r="G60"/>
  <c r="G54"/>
  <c r="G55"/>
  <c r="G56"/>
  <c r="G57"/>
  <c r="G48"/>
  <c r="G49"/>
  <c r="G50"/>
  <c r="G51"/>
  <c r="G52"/>
  <c r="G53"/>
  <c r="G46"/>
  <c r="G47"/>
  <c r="G43"/>
  <c r="G44"/>
  <c r="G39"/>
  <c r="G40"/>
  <c r="G41"/>
  <c r="G42"/>
  <c r="G37"/>
  <c r="G38"/>
  <c r="G33"/>
  <c r="G34"/>
  <c r="G35"/>
  <c r="G36"/>
  <c r="G31"/>
  <c r="G32"/>
  <c r="G24"/>
  <c r="G25"/>
  <c r="G26"/>
  <c r="G27"/>
  <c r="G28"/>
  <c r="G21"/>
  <c r="G22"/>
  <c r="G23"/>
  <c r="G11"/>
  <c r="G12"/>
  <c r="G13"/>
  <c r="G14"/>
  <c r="G15"/>
  <c r="G16"/>
  <c r="G17"/>
  <c r="G18"/>
  <c r="G19"/>
  <c r="G10"/>
  <c r="I92" i="14"/>
  <c r="I91"/>
  <c r="I90"/>
  <c r="I89"/>
  <c r="I88"/>
  <c r="I85"/>
  <c r="I84"/>
  <c r="I83"/>
  <c r="I82"/>
  <c r="I81"/>
  <c r="I80"/>
  <c r="I79"/>
  <c r="I76"/>
  <c r="I75"/>
  <c r="I74"/>
  <c r="I73"/>
  <c r="I72"/>
  <c r="I71"/>
  <c r="I70"/>
  <c r="I69"/>
  <c r="I68"/>
  <c r="I65"/>
  <c r="I64"/>
  <c r="I63"/>
  <c r="I62"/>
  <c r="I61"/>
  <c r="I60"/>
  <c r="I59"/>
  <c r="I58"/>
  <c r="I57"/>
  <c r="I56"/>
  <c r="I55"/>
  <c r="I54"/>
  <c r="I53"/>
  <c r="I52"/>
  <c r="I51"/>
  <c r="I50"/>
  <c r="I49"/>
  <c r="I47"/>
  <c r="G45" i="21" s="1"/>
  <c r="I46" i="14"/>
  <c r="I45"/>
  <c r="I44"/>
  <c r="I43"/>
  <c r="I42"/>
  <c r="I41"/>
  <c r="I40"/>
  <c r="I38"/>
  <c r="I37"/>
  <c r="I36"/>
  <c r="I35"/>
  <c r="I34"/>
  <c r="I32"/>
  <c r="G30" i="21" s="1"/>
  <c r="I31" i="14"/>
  <c r="G29" i="21" s="1"/>
  <c r="I30" i="14"/>
  <c r="I29"/>
  <c r="I28"/>
  <c r="I27"/>
  <c r="I26"/>
  <c r="I25"/>
  <c r="I13"/>
  <c r="I14"/>
  <c r="I15"/>
  <c r="I16"/>
  <c r="I17"/>
  <c r="I18"/>
  <c r="I19"/>
  <c r="I20"/>
  <c r="I21"/>
  <c r="I22"/>
  <c r="G20" i="21" s="1"/>
  <c r="I12" i="14"/>
  <c r="H92"/>
  <c r="H91"/>
  <c r="H90"/>
  <c r="H89"/>
  <c r="H88"/>
  <c r="H85"/>
  <c r="H84"/>
  <c r="H83"/>
  <c r="H82"/>
  <c r="H81"/>
  <c r="H80"/>
  <c r="H79"/>
  <c r="H76"/>
  <c r="H75"/>
  <c r="H74"/>
  <c r="H73"/>
  <c r="H72"/>
  <c r="H71"/>
  <c r="H70"/>
  <c r="H69"/>
  <c r="H68"/>
  <c r="H65"/>
  <c r="H64"/>
  <c r="H63"/>
  <c r="H62"/>
  <c r="H61"/>
  <c r="H60"/>
  <c r="H59"/>
  <c r="H58"/>
  <c r="H57"/>
  <c r="H56"/>
  <c r="H55"/>
  <c r="H54"/>
  <c r="H53"/>
  <c r="H52"/>
  <c r="H51"/>
  <c r="H50"/>
  <c r="H49"/>
  <c r="H47"/>
  <c r="H46"/>
  <c r="H45"/>
  <c r="H44"/>
  <c r="H43"/>
  <c r="H42"/>
  <c r="H41"/>
  <c r="H40"/>
  <c r="H38"/>
  <c r="H37"/>
  <c r="H36"/>
  <c r="H35"/>
  <c r="H34"/>
  <c r="H32"/>
  <c r="H31"/>
  <c r="H30"/>
  <c r="H29"/>
  <c r="H28"/>
  <c r="H27"/>
  <c r="H26"/>
  <c r="H25"/>
  <c r="H13"/>
  <c r="H14"/>
  <c r="H15"/>
  <c r="H16"/>
  <c r="H17"/>
  <c r="H18"/>
  <c r="H19"/>
  <c r="H20"/>
  <c r="H21"/>
  <c r="H22"/>
  <c r="H12"/>
  <c r="AL91" i="21" l="1"/>
  <c r="AJ90"/>
  <c r="AH90"/>
  <c r="AF90"/>
  <c r="AD90"/>
  <c r="AB90"/>
  <c r="Z90"/>
  <c r="X90"/>
  <c r="V90"/>
  <c r="T90"/>
  <c r="R90"/>
  <c r="P90"/>
  <c r="N90"/>
  <c r="L90"/>
  <c r="F90"/>
  <c r="I90" s="1"/>
  <c r="AJ89"/>
  <c r="AH89"/>
  <c r="AF89"/>
  <c r="AD89"/>
  <c r="AB89"/>
  <c r="Z89"/>
  <c r="X89"/>
  <c r="V89"/>
  <c r="T89"/>
  <c r="R89"/>
  <c r="P89"/>
  <c r="N89"/>
  <c r="L89"/>
  <c r="F89"/>
  <c r="AH88"/>
  <c r="AF88"/>
  <c r="AD88"/>
  <c r="AB88"/>
  <c r="Z88"/>
  <c r="X88"/>
  <c r="V88"/>
  <c r="T88"/>
  <c r="R88"/>
  <c r="P88"/>
  <c r="N88"/>
  <c r="K88"/>
  <c r="F88" s="1"/>
  <c r="I88" s="1"/>
  <c r="AJ87"/>
  <c r="AH87"/>
  <c r="AF87"/>
  <c r="AD87"/>
  <c r="AB87"/>
  <c r="Z87"/>
  <c r="X87"/>
  <c r="V87"/>
  <c r="T87"/>
  <c r="R87"/>
  <c r="P87"/>
  <c r="N87"/>
  <c r="L87"/>
  <c r="F87"/>
  <c r="I87" s="1"/>
  <c r="AJ86"/>
  <c r="AH86"/>
  <c r="AF86"/>
  <c r="AD86"/>
  <c r="AB86"/>
  <c r="Z86"/>
  <c r="X86"/>
  <c r="V86"/>
  <c r="T86"/>
  <c r="R86"/>
  <c r="P86"/>
  <c r="N86"/>
  <c r="L86"/>
  <c r="F86"/>
  <c r="I86" s="1"/>
  <c r="AJ83"/>
  <c r="AH83"/>
  <c r="AF83"/>
  <c r="AD83"/>
  <c r="AB83"/>
  <c r="Z83"/>
  <c r="X83"/>
  <c r="V83"/>
  <c r="T83"/>
  <c r="R83"/>
  <c r="P83"/>
  <c r="N83"/>
  <c r="L83"/>
  <c r="F83"/>
  <c r="I83" s="1"/>
  <c r="AJ82"/>
  <c r="AH82"/>
  <c r="AF82"/>
  <c r="AD82"/>
  <c r="AB82"/>
  <c r="Z82"/>
  <c r="X82"/>
  <c r="V82"/>
  <c r="T82"/>
  <c r="R82"/>
  <c r="P82"/>
  <c r="N82"/>
  <c r="L82"/>
  <c r="F82"/>
  <c r="I82" s="1"/>
  <c r="AJ81"/>
  <c r="AH81"/>
  <c r="AF81"/>
  <c r="AD81"/>
  <c r="AB81"/>
  <c r="Z81"/>
  <c r="X81"/>
  <c r="V81"/>
  <c r="T81"/>
  <c r="R81"/>
  <c r="P81"/>
  <c r="N81"/>
  <c r="L81"/>
  <c r="F81"/>
  <c r="I81" s="1"/>
  <c r="AJ80"/>
  <c r="AH80"/>
  <c r="AF80"/>
  <c r="AD80"/>
  <c r="AB80"/>
  <c r="Z80"/>
  <c r="X80"/>
  <c r="V80"/>
  <c r="T80"/>
  <c r="R80"/>
  <c r="P80"/>
  <c r="N80"/>
  <c r="L80"/>
  <c r="F80"/>
  <c r="I80" s="1"/>
  <c r="AJ79"/>
  <c r="AH79"/>
  <c r="AF79"/>
  <c r="AD79"/>
  <c r="AB79"/>
  <c r="Z79"/>
  <c r="X79"/>
  <c r="V79"/>
  <c r="T79"/>
  <c r="R79"/>
  <c r="P79"/>
  <c r="N79"/>
  <c r="L79"/>
  <c r="F79"/>
  <c r="I79" s="1"/>
  <c r="AJ78"/>
  <c r="AH78"/>
  <c r="AF78"/>
  <c r="AD78"/>
  <c r="AB78"/>
  <c r="Z78"/>
  <c r="X78"/>
  <c r="V78"/>
  <c r="T78"/>
  <c r="R78"/>
  <c r="P78"/>
  <c r="N78"/>
  <c r="L78"/>
  <c r="F78"/>
  <c r="I78" s="1"/>
  <c r="AJ77"/>
  <c r="AH77"/>
  <c r="AF77"/>
  <c r="AD77"/>
  <c r="AB77"/>
  <c r="Z77"/>
  <c r="X77"/>
  <c r="V77"/>
  <c r="T77"/>
  <c r="R77"/>
  <c r="P77"/>
  <c r="N77"/>
  <c r="L77"/>
  <c r="F77"/>
  <c r="I77" s="1"/>
  <c r="AJ74"/>
  <c r="AH74"/>
  <c r="AF74"/>
  <c r="AD74"/>
  <c r="AB74"/>
  <c r="Z74"/>
  <c r="X74"/>
  <c r="V74"/>
  <c r="T74"/>
  <c r="R74"/>
  <c r="P74"/>
  <c r="N74"/>
  <c r="L74"/>
  <c r="F74"/>
  <c r="I74" s="1"/>
  <c r="AJ73"/>
  <c r="AH73"/>
  <c r="AF73"/>
  <c r="AD73"/>
  <c r="AB73"/>
  <c r="Z73"/>
  <c r="X73"/>
  <c r="V73"/>
  <c r="T73"/>
  <c r="R73"/>
  <c r="P73"/>
  <c r="N73"/>
  <c r="L73"/>
  <c r="F73"/>
  <c r="I73" s="1"/>
  <c r="AJ72"/>
  <c r="AH72"/>
  <c r="AF72"/>
  <c r="AD72"/>
  <c r="AB72"/>
  <c r="Z72"/>
  <c r="X72"/>
  <c r="V72"/>
  <c r="T72"/>
  <c r="R72"/>
  <c r="P72"/>
  <c r="N72"/>
  <c r="L72"/>
  <c r="F72"/>
  <c r="I72" s="1"/>
  <c r="AJ71"/>
  <c r="AH71"/>
  <c r="AF71"/>
  <c r="AD71"/>
  <c r="AB71"/>
  <c r="Z71"/>
  <c r="X71"/>
  <c r="V71"/>
  <c r="T71"/>
  <c r="R71"/>
  <c r="P71"/>
  <c r="N71"/>
  <c r="L71"/>
  <c r="F71"/>
  <c r="I71" s="1"/>
  <c r="AJ70"/>
  <c r="AH70"/>
  <c r="AF70"/>
  <c r="AD70"/>
  <c r="AB70"/>
  <c r="Z70"/>
  <c r="X70"/>
  <c r="V70"/>
  <c r="T70"/>
  <c r="R70"/>
  <c r="P70"/>
  <c r="N70"/>
  <c r="L70"/>
  <c r="F70"/>
  <c r="I70" s="1"/>
  <c r="AJ69"/>
  <c r="AH69"/>
  <c r="AF69"/>
  <c r="AD69"/>
  <c r="AB69"/>
  <c r="Z69"/>
  <c r="X69"/>
  <c r="V69"/>
  <c r="T69"/>
  <c r="R69"/>
  <c r="P69"/>
  <c r="N69"/>
  <c r="L69"/>
  <c r="F69"/>
  <c r="I69" s="1"/>
  <c r="AJ68"/>
  <c r="AH68"/>
  <c r="AF68"/>
  <c r="AD68"/>
  <c r="AB68"/>
  <c r="Z68"/>
  <c r="X68"/>
  <c r="V68"/>
  <c r="T68"/>
  <c r="R68"/>
  <c r="P68"/>
  <c r="N68"/>
  <c r="L68"/>
  <c r="F68"/>
  <c r="I68" s="1"/>
  <c r="AJ67"/>
  <c r="AH67"/>
  <c r="AF67"/>
  <c r="AD67"/>
  <c r="AB67"/>
  <c r="Z67"/>
  <c r="X67"/>
  <c r="V67"/>
  <c r="T67"/>
  <c r="R67"/>
  <c r="P67"/>
  <c r="N67"/>
  <c r="L67"/>
  <c r="F67"/>
  <c r="I67" s="1"/>
  <c r="AJ66"/>
  <c r="AH66"/>
  <c r="AF66"/>
  <c r="AD66"/>
  <c r="AB66"/>
  <c r="Z66"/>
  <c r="X66"/>
  <c r="V66"/>
  <c r="T66"/>
  <c r="R66"/>
  <c r="P66"/>
  <c r="N66"/>
  <c r="L66"/>
  <c r="F66"/>
  <c r="I66" s="1"/>
  <c r="AJ63"/>
  <c r="AH63"/>
  <c r="AF63"/>
  <c r="AD63"/>
  <c r="AB63"/>
  <c r="Z63"/>
  <c r="X63"/>
  <c r="V63"/>
  <c r="T63"/>
  <c r="R63"/>
  <c r="P63"/>
  <c r="N63"/>
  <c r="L63"/>
  <c r="F63"/>
  <c r="I63" s="1"/>
  <c r="AJ62"/>
  <c r="AH62"/>
  <c r="AF62"/>
  <c r="AD62"/>
  <c r="AB62"/>
  <c r="Z62"/>
  <c r="X62"/>
  <c r="V62"/>
  <c r="T62"/>
  <c r="R62"/>
  <c r="P62"/>
  <c r="N62"/>
  <c r="L62"/>
  <c r="F62"/>
  <c r="I62" s="1"/>
  <c r="AJ61"/>
  <c r="AH61"/>
  <c r="AF61"/>
  <c r="AD61"/>
  <c r="AB61"/>
  <c r="Z61"/>
  <c r="X61"/>
  <c r="V61"/>
  <c r="T61"/>
  <c r="R61"/>
  <c r="P61"/>
  <c r="N61"/>
  <c r="L61"/>
  <c r="F61"/>
  <c r="I61" s="1"/>
  <c r="AJ60"/>
  <c r="AH60"/>
  <c r="AF60"/>
  <c r="AD60"/>
  <c r="AB60"/>
  <c r="Z60"/>
  <c r="X60"/>
  <c r="V60"/>
  <c r="T60"/>
  <c r="R60"/>
  <c r="P60"/>
  <c r="N60"/>
  <c r="L60"/>
  <c r="F60"/>
  <c r="I60" s="1"/>
  <c r="AJ59"/>
  <c r="AH59"/>
  <c r="AF59"/>
  <c r="AD59"/>
  <c r="AB59"/>
  <c r="Z59"/>
  <c r="X59"/>
  <c r="V59"/>
  <c r="T59"/>
  <c r="R59"/>
  <c r="P59"/>
  <c r="N59"/>
  <c r="L59"/>
  <c r="F59"/>
  <c r="I59" s="1"/>
  <c r="AJ58"/>
  <c r="AH58"/>
  <c r="AF58"/>
  <c r="AD58"/>
  <c r="AB58"/>
  <c r="Z58"/>
  <c r="X58"/>
  <c r="V58"/>
  <c r="T58"/>
  <c r="R58"/>
  <c r="P58"/>
  <c r="N58"/>
  <c r="L58"/>
  <c r="F58"/>
  <c r="I58" s="1"/>
  <c r="AJ57"/>
  <c r="AH57"/>
  <c r="AF57"/>
  <c r="AD57"/>
  <c r="AB57"/>
  <c r="Z57"/>
  <c r="X57"/>
  <c r="V57"/>
  <c r="T57"/>
  <c r="R57"/>
  <c r="P57"/>
  <c r="N57"/>
  <c r="L57"/>
  <c r="F57"/>
  <c r="I57" s="1"/>
  <c r="AJ56"/>
  <c r="AH56"/>
  <c r="AF56"/>
  <c r="AD56"/>
  <c r="AB56"/>
  <c r="Z56"/>
  <c r="X56"/>
  <c r="V56"/>
  <c r="T56"/>
  <c r="R56"/>
  <c r="P56"/>
  <c r="N56"/>
  <c r="L56"/>
  <c r="F56"/>
  <c r="I56" s="1"/>
  <c r="AJ55"/>
  <c r="AH55"/>
  <c r="AF55"/>
  <c r="AD55"/>
  <c r="AB55"/>
  <c r="Z55"/>
  <c r="X55"/>
  <c r="V55"/>
  <c r="T55"/>
  <c r="R55"/>
  <c r="P55"/>
  <c r="N55"/>
  <c r="L55"/>
  <c r="F55"/>
  <c r="I55" s="1"/>
  <c r="AJ54"/>
  <c r="AH54"/>
  <c r="AF54"/>
  <c r="AD54"/>
  <c r="AB54"/>
  <c r="Z54"/>
  <c r="X54"/>
  <c r="V54"/>
  <c r="T54"/>
  <c r="R54"/>
  <c r="P54"/>
  <c r="N54"/>
  <c r="L54"/>
  <c r="F54"/>
  <c r="I54" s="1"/>
  <c r="AJ53"/>
  <c r="AH53"/>
  <c r="AF53"/>
  <c r="AD53"/>
  <c r="AB53"/>
  <c r="Z53"/>
  <c r="X53"/>
  <c r="V53"/>
  <c r="T53"/>
  <c r="R53"/>
  <c r="P53"/>
  <c r="N53"/>
  <c r="L53"/>
  <c r="F53"/>
  <c r="I53" s="1"/>
  <c r="AJ52"/>
  <c r="AH52"/>
  <c r="AF52"/>
  <c r="AD52"/>
  <c r="AB52"/>
  <c r="Z52"/>
  <c r="X52"/>
  <c r="V52"/>
  <c r="T52"/>
  <c r="R52"/>
  <c r="P52"/>
  <c r="N52"/>
  <c r="L52"/>
  <c r="F52"/>
  <c r="I52" s="1"/>
  <c r="AJ51"/>
  <c r="AH51"/>
  <c r="AF51"/>
  <c r="AD51"/>
  <c r="AB51"/>
  <c r="Z51"/>
  <c r="X51"/>
  <c r="V51"/>
  <c r="T51"/>
  <c r="R51"/>
  <c r="P51"/>
  <c r="N51"/>
  <c r="L51"/>
  <c r="F51"/>
  <c r="I51" s="1"/>
  <c r="AJ50"/>
  <c r="AH50"/>
  <c r="AF50"/>
  <c r="AD50"/>
  <c r="AB50"/>
  <c r="Z50"/>
  <c r="X50"/>
  <c r="V50"/>
  <c r="T50"/>
  <c r="R50"/>
  <c r="P50"/>
  <c r="N50"/>
  <c r="L50"/>
  <c r="F50"/>
  <c r="I50" s="1"/>
  <c r="AJ49"/>
  <c r="AH49"/>
  <c r="AF49"/>
  <c r="AD49"/>
  <c r="AB49"/>
  <c r="Z49"/>
  <c r="X49"/>
  <c r="V49"/>
  <c r="T49"/>
  <c r="R49"/>
  <c r="P49"/>
  <c r="N49"/>
  <c r="L49"/>
  <c r="F49"/>
  <c r="I49" s="1"/>
  <c r="AJ48"/>
  <c r="AH48"/>
  <c r="AF48"/>
  <c r="AD48"/>
  <c r="AB48"/>
  <c r="Z48"/>
  <c r="X48"/>
  <c r="V48"/>
  <c r="T48"/>
  <c r="R48"/>
  <c r="P48"/>
  <c r="N48"/>
  <c r="L48"/>
  <c r="F48"/>
  <c r="I48" s="1"/>
  <c r="AJ47"/>
  <c r="AH47"/>
  <c r="AF47"/>
  <c r="AD47"/>
  <c r="AB47"/>
  <c r="Z47"/>
  <c r="X47"/>
  <c r="V47"/>
  <c r="T47"/>
  <c r="R47"/>
  <c r="P47"/>
  <c r="N47"/>
  <c r="L47"/>
  <c r="F47"/>
  <c r="I47" s="1"/>
  <c r="AJ45"/>
  <c r="AH45"/>
  <c r="AF45"/>
  <c r="AD45"/>
  <c r="AB45"/>
  <c r="Z45"/>
  <c r="X45"/>
  <c r="V45"/>
  <c r="T45"/>
  <c r="R45"/>
  <c r="P45"/>
  <c r="N45"/>
  <c r="L45"/>
  <c r="F45"/>
  <c r="I45" s="1"/>
  <c r="AJ44"/>
  <c r="AH44"/>
  <c r="AF44"/>
  <c r="AD44"/>
  <c r="AB44"/>
  <c r="Z44"/>
  <c r="X44"/>
  <c r="V44"/>
  <c r="T44"/>
  <c r="R44"/>
  <c r="P44"/>
  <c r="N44"/>
  <c r="L44"/>
  <c r="F44"/>
  <c r="I44" s="1"/>
  <c r="AJ43"/>
  <c r="AH43"/>
  <c r="AF43"/>
  <c r="AD43"/>
  <c r="AB43"/>
  <c r="Z43"/>
  <c r="X43"/>
  <c r="V43"/>
  <c r="T43"/>
  <c r="R43"/>
  <c r="P43"/>
  <c r="N43"/>
  <c r="L43"/>
  <c r="F43"/>
  <c r="I43" s="1"/>
  <c r="AJ42"/>
  <c r="AH42"/>
  <c r="AF42"/>
  <c r="AD42"/>
  <c r="AB42"/>
  <c r="Z42"/>
  <c r="X42"/>
  <c r="V42"/>
  <c r="T42"/>
  <c r="R42"/>
  <c r="P42"/>
  <c r="N42"/>
  <c r="L42"/>
  <c r="F42"/>
  <c r="I42" s="1"/>
  <c r="AJ41"/>
  <c r="AH41"/>
  <c r="AF41"/>
  <c r="AD41"/>
  <c r="AB41"/>
  <c r="Z41"/>
  <c r="X41"/>
  <c r="V41"/>
  <c r="T41"/>
  <c r="R41"/>
  <c r="P41"/>
  <c r="N41"/>
  <c r="L41"/>
  <c r="F41"/>
  <c r="I41" s="1"/>
  <c r="AJ40"/>
  <c r="AH40"/>
  <c r="AF40"/>
  <c r="AD40"/>
  <c r="AB40"/>
  <c r="Z40"/>
  <c r="X40"/>
  <c r="V40"/>
  <c r="T40"/>
  <c r="R40"/>
  <c r="P40"/>
  <c r="N40"/>
  <c r="L40"/>
  <c r="F40"/>
  <c r="I40" s="1"/>
  <c r="AJ39"/>
  <c r="AH39"/>
  <c r="AF39"/>
  <c r="AD39"/>
  <c r="AB39"/>
  <c r="Z39"/>
  <c r="X39"/>
  <c r="V39"/>
  <c r="T39"/>
  <c r="R39"/>
  <c r="P39"/>
  <c r="N39"/>
  <c r="L39"/>
  <c r="F39"/>
  <c r="I39" s="1"/>
  <c r="AJ38"/>
  <c r="AH38"/>
  <c r="AF38"/>
  <c r="AD38"/>
  <c r="AB38"/>
  <c r="Z38"/>
  <c r="X38"/>
  <c r="V38"/>
  <c r="T38"/>
  <c r="R38"/>
  <c r="P38"/>
  <c r="N38"/>
  <c r="L38"/>
  <c r="F38"/>
  <c r="I38" s="1"/>
  <c r="AJ36"/>
  <c r="AH36"/>
  <c r="AF36"/>
  <c r="AD36"/>
  <c r="AB36"/>
  <c r="Z36"/>
  <c r="X36"/>
  <c r="V36"/>
  <c r="T36"/>
  <c r="R36"/>
  <c r="P36"/>
  <c r="N36"/>
  <c r="L36"/>
  <c r="F36"/>
  <c r="I36" s="1"/>
  <c r="AJ35"/>
  <c r="AH35"/>
  <c r="AF35"/>
  <c r="AD35"/>
  <c r="AB35"/>
  <c r="Z35"/>
  <c r="X35"/>
  <c r="V35"/>
  <c r="T35"/>
  <c r="R35"/>
  <c r="P35"/>
  <c r="N35"/>
  <c r="L35"/>
  <c r="F35"/>
  <c r="I35" s="1"/>
  <c r="AJ34"/>
  <c r="AH34"/>
  <c r="AF34"/>
  <c r="AD34"/>
  <c r="AB34"/>
  <c r="Z34"/>
  <c r="X34"/>
  <c r="V34"/>
  <c r="T34"/>
  <c r="R34"/>
  <c r="P34"/>
  <c r="N34"/>
  <c r="L34"/>
  <c r="F34"/>
  <c r="I34" s="1"/>
  <c r="AJ33"/>
  <c r="AH33"/>
  <c r="AF33"/>
  <c r="AD33"/>
  <c r="AB33"/>
  <c r="Z33"/>
  <c r="X33"/>
  <c r="V33"/>
  <c r="T33"/>
  <c r="R33"/>
  <c r="P33"/>
  <c r="N33"/>
  <c r="L33"/>
  <c r="F33"/>
  <c r="AJ32"/>
  <c r="AH32"/>
  <c r="AF32"/>
  <c r="AD32"/>
  <c r="AB32"/>
  <c r="Z32"/>
  <c r="X32"/>
  <c r="V32"/>
  <c r="T32"/>
  <c r="R32"/>
  <c r="P32"/>
  <c r="N32"/>
  <c r="L32"/>
  <c r="F32"/>
  <c r="I32" s="1"/>
  <c r="AJ30"/>
  <c r="AH30"/>
  <c r="AF30"/>
  <c r="AD30"/>
  <c r="AB30"/>
  <c r="Z30"/>
  <c r="X30"/>
  <c r="V30"/>
  <c r="T30"/>
  <c r="R30"/>
  <c r="P30"/>
  <c r="N30"/>
  <c r="L30"/>
  <c r="F30"/>
  <c r="I30" s="1"/>
  <c r="AJ29"/>
  <c r="AH29"/>
  <c r="AF29"/>
  <c r="AD29"/>
  <c r="AB29"/>
  <c r="Z29"/>
  <c r="X29"/>
  <c r="V29"/>
  <c r="T29"/>
  <c r="R29"/>
  <c r="P29"/>
  <c r="N29"/>
  <c r="L29"/>
  <c r="F29"/>
  <c r="I29" s="1"/>
  <c r="AJ28"/>
  <c r="AH28"/>
  <c r="AF28"/>
  <c r="AD28"/>
  <c r="AB28"/>
  <c r="Z28"/>
  <c r="X28"/>
  <c r="V28"/>
  <c r="T28"/>
  <c r="R28"/>
  <c r="P28"/>
  <c r="N28"/>
  <c r="L28"/>
  <c r="F28"/>
  <c r="I28" s="1"/>
  <c r="AJ27"/>
  <c r="AH27"/>
  <c r="AF27"/>
  <c r="AD27"/>
  <c r="AB27"/>
  <c r="Z27"/>
  <c r="X27"/>
  <c r="V27"/>
  <c r="T27"/>
  <c r="R27"/>
  <c r="P27"/>
  <c r="N27"/>
  <c r="L27"/>
  <c r="F27"/>
  <c r="I27" s="1"/>
  <c r="AJ26"/>
  <c r="AH26"/>
  <c r="AF26"/>
  <c r="AD26"/>
  <c r="AB26"/>
  <c r="Z26"/>
  <c r="X26"/>
  <c r="V26"/>
  <c r="T26"/>
  <c r="R26"/>
  <c r="P26"/>
  <c r="N26"/>
  <c r="L26"/>
  <c r="F26"/>
  <c r="I26" s="1"/>
  <c r="AJ25"/>
  <c r="AH25"/>
  <c r="AF25"/>
  <c r="AD25"/>
  <c r="AB25"/>
  <c r="Z25"/>
  <c r="X25"/>
  <c r="V25"/>
  <c r="T25"/>
  <c r="R25"/>
  <c r="P25"/>
  <c r="N25"/>
  <c r="L25"/>
  <c r="F25"/>
  <c r="I25" s="1"/>
  <c r="AJ24"/>
  <c r="AH24"/>
  <c r="AF24"/>
  <c r="AD24"/>
  <c r="AB24"/>
  <c r="Z24"/>
  <c r="X24"/>
  <c r="V24"/>
  <c r="T24"/>
  <c r="R24"/>
  <c r="P24"/>
  <c r="N24"/>
  <c r="L24"/>
  <c r="F24"/>
  <c r="I24" s="1"/>
  <c r="AJ23"/>
  <c r="AH23"/>
  <c r="AF23"/>
  <c r="AD23"/>
  <c r="AB23"/>
  <c r="Z23"/>
  <c r="X23"/>
  <c r="V23"/>
  <c r="T23"/>
  <c r="R23"/>
  <c r="P23"/>
  <c r="N23"/>
  <c r="L23"/>
  <c r="F23"/>
  <c r="I23" s="1"/>
  <c r="AJ20"/>
  <c r="AH20"/>
  <c r="AF20"/>
  <c r="AD20"/>
  <c r="AB20"/>
  <c r="Z20"/>
  <c r="X20"/>
  <c r="T20"/>
  <c r="R20"/>
  <c r="P20"/>
  <c r="N20"/>
  <c r="L20"/>
  <c r="F20"/>
  <c r="I20" s="1"/>
  <c r="AJ19"/>
  <c r="AH19"/>
  <c r="AF19"/>
  <c r="AD19"/>
  <c r="AB19"/>
  <c r="Z19"/>
  <c r="X19"/>
  <c r="V19"/>
  <c r="T19"/>
  <c r="R19"/>
  <c r="P19"/>
  <c r="N19"/>
  <c r="L19"/>
  <c r="F19"/>
  <c r="I19" s="1"/>
  <c r="AJ18"/>
  <c r="AH18"/>
  <c r="AF18"/>
  <c r="AD18"/>
  <c r="AB18"/>
  <c r="Z18"/>
  <c r="X18"/>
  <c r="V18"/>
  <c r="T18"/>
  <c r="R18"/>
  <c r="P18"/>
  <c r="N18"/>
  <c r="L18"/>
  <c r="F18"/>
  <c r="I18" s="1"/>
  <c r="AJ17"/>
  <c r="AH17"/>
  <c r="AF17"/>
  <c r="AD17"/>
  <c r="AB17"/>
  <c r="Z17"/>
  <c r="X17"/>
  <c r="V17"/>
  <c r="T17"/>
  <c r="R17"/>
  <c r="P17"/>
  <c r="N17"/>
  <c r="L17"/>
  <c r="F17"/>
  <c r="AJ16"/>
  <c r="AH16"/>
  <c r="AF16"/>
  <c r="AD16"/>
  <c r="AB16"/>
  <c r="Z16"/>
  <c r="X16"/>
  <c r="V16"/>
  <c r="T16"/>
  <c r="R16"/>
  <c r="P16"/>
  <c r="N16"/>
  <c r="L16"/>
  <c r="F16"/>
  <c r="I16" s="1"/>
  <c r="AJ15"/>
  <c r="AH15"/>
  <c r="AF15"/>
  <c r="AD15"/>
  <c r="AB15"/>
  <c r="Z15"/>
  <c r="X15"/>
  <c r="V15"/>
  <c r="T15"/>
  <c r="R15"/>
  <c r="P15"/>
  <c r="N15"/>
  <c r="L15"/>
  <c r="F15"/>
  <c r="I15" s="1"/>
  <c r="AJ14"/>
  <c r="AH14"/>
  <c r="AF14"/>
  <c r="AD14"/>
  <c r="AB14"/>
  <c r="Z14"/>
  <c r="X14"/>
  <c r="V14"/>
  <c r="T14"/>
  <c r="R14"/>
  <c r="P14"/>
  <c r="N14"/>
  <c r="L14"/>
  <c r="F14"/>
  <c r="I14" s="1"/>
  <c r="AJ13"/>
  <c r="AH13"/>
  <c r="AF13"/>
  <c r="AD13"/>
  <c r="AB13"/>
  <c r="Z13"/>
  <c r="X13"/>
  <c r="V13"/>
  <c r="T13"/>
  <c r="R13"/>
  <c r="P13"/>
  <c r="N13"/>
  <c r="L13"/>
  <c r="F13"/>
  <c r="I13" s="1"/>
  <c r="AJ12"/>
  <c r="AH12"/>
  <c r="AF12"/>
  <c r="AD12"/>
  <c r="AB12"/>
  <c r="Z12"/>
  <c r="X12"/>
  <c r="V12"/>
  <c r="T12"/>
  <c r="R12"/>
  <c r="P12"/>
  <c r="N12"/>
  <c r="L12"/>
  <c r="F12"/>
  <c r="I12" s="1"/>
  <c r="AJ11"/>
  <c r="AH11"/>
  <c r="AF11"/>
  <c r="AD11"/>
  <c r="AB11"/>
  <c r="Z11"/>
  <c r="X11"/>
  <c r="V11"/>
  <c r="T11"/>
  <c r="R11"/>
  <c r="P11"/>
  <c r="N11"/>
  <c r="L11"/>
  <c r="F11"/>
  <c r="I11" s="1"/>
  <c r="AJ10"/>
  <c r="AH10"/>
  <c r="AF10"/>
  <c r="AD10"/>
  <c r="AB10"/>
  <c r="Z10"/>
  <c r="X10"/>
  <c r="V10"/>
  <c r="T10"/>
  <c r="R10"/>
  <c r="P10"/>
  <c r="N10"/>
  <c r="L10"/>
  <c r="F10"/>
  <c r="I10" s="1"/>
  <c r="AL33" l="1"/>
  <c r="AL20"/>
  <c r="AL41"/>
  <c r="AL42"/>
  <c r="AL13"/>
  <c r="AL29"/>
  <c r="AL32"/>
  <c r="AL34"/>
  <c r="AL39"/>
  <c r="AL81"/>
  <c r="AL70"/>
  <c r="AL74"/>
  <c r="AL89"/>
  <c r="AL19"/>
  <c r="AL25"/>
  <c r="AL56"/>
  <c r="AL69"/>
  <c r="AL38"/>
  <c r="AL54"/>
  <c r="AL63"/>
  <c r="AL80"/>
  <c r="AB91"/>
  <c r="AL16"/>
  <c r="AK24"/>
  <c r="AM24" s="1"/>
  <c r="AL45"/>
  <c r="AL66"/>
  <c r="AL73"/>
  <c r="AL77"/>
  <c r="AL86"/>
  <c r="T91"/>
  <c r="AL17"/>
  <c r="AL48"/>
  <c r="AL59"/>
  <c r="AL87"/>
  <c r="AL10"/>
  <c r="AL23"/>
  <c r="AL28"/>
  <c r="AL51"/>
  <c r="AL60"/>
  <c r="AK36"/>
  <c r="AM36" s="1"/>
  <c r="AL43"/>
  <c r="AK47"/>
  <c r="AM47" s="1"/>
  <c r="AL49"/>
  <c r="AL52"/>
  <c r="AK55"/>
  <c r="AM55" s="1"/>
  <c r="AL57"/>
  <c r="AL61"/>
  <c r="AL67"/>
  <c r="AK68"/>
  <c r="AM68" s="1"/>
  <c r="AL71"/>
  <c r="AL78"/>
  <c r="AK79"/>
  <c r="AM79" s="1"/>
  <c r="AL82"/>
  <c r="AK83"/>
  <c r="AM83" s="1"/>
  <c r="AK87"/>
  <c r="AM87" s="1"/>
  <c r="AD91"/>
  <c r="AK16"/>
  <c r="AM16" s="1"/>
  <c r="AL24"/>
  <c r="AK41"/>
  <c r="AM41" s="1"/>
  <c r="AK49"/>
  <c r="AM49" s="1"/>
  <c r="AK57"/>
  <c r="AM57" s="1"/>
  <c r="AK61"/>
  <c r="AM61" s="1"/>
  <c r="AK73"/>
  <c r="AM73" s="1"/>
  <c r="AK80"/>
  <c r="AM80" s="1"/>
  <c r="AK90"/>
  <c r="AM90" s="1"/>
  <c r="N91"/>
  <c r="P91"/>
  <c r="X91"/>
  <c r="AL14"/>
  <c r="AL30"/>
  <c r="AK32"/>
  <c r="AM32" s="1"/>
  <c r="AK45"/>
  <c r="AM45" s="1"/>
  <c r="AK51"/>
  <c r="AM51" s="1"/>
  <c r="AL53"/>
  <c r="AK66"/>
  <c r="AM66" s="1"/>
  <c r="AK70"/>
  <c r="AM70" s="1"/>
  <c r="AK74"/>
  <c r="AM74" s="1"/>
  <c r="AK77"/>
  <c r="AM77" s="1"/>
  <c r="AK81"/>
  <c r="AM81" s="1"/>
  <c r="AL90"/>
  <c r="AK23"/>
  <c r="AM23" s="1"/>
  <c r="V91"/>
  <c r="AL12"/>
  <c r="AF91"/>
  <c r="AK12"/>
  <c r="AM12" s="1"/>
  <c r="I17"/>
  <c r="AL18"/>
  <c r="AL11"/>
  <c r="AK14"/>
  <c r="AM14" s="1"/>
  <c r="AL15"/>
  <c r="AK18"/>
  <c r="AM18" s="1"/>
  <c r="AL26"/>
  <c r="AK28"/>
  <c r="AM28" s="1"/>
  <c r="I33"/>
  <c r="AK34"/>
  <c r="AM34" s="1"/>
  <c r="AL35"/>
  <c r="AL36"/>
  <c r="AL47"/>
  <c r="AL50"/>
  <c r="AK53"/>
  <c r="AM53" s="1"/>
  <c r="AL55"/>
  <c r="AL58"/>
  <c r="AK59"/>
  <c r="AM59" s="1"/>
  <c r="AL62"/>
  <c r="AK63"/>
  <c r="AM63" s="1"/>
  <c r="AL68"/>
  <c r="AL72"/>
  <c r="AK78"/>
  <c r="AM78" s="1"/>
  <c r="AL79"/>
  <c r="AK82"/>
  <c r="AM82" s="1"/>
  <c r="AL83"/>
  <c r="AK86"/>
  <c r="AM86" s="1"/>
  <c r="L88"/>
  <c r="L91" s="1"/>
  <c r="AK89"/>
  <c r="AK13"/>
  <c r="AM13" s="1"/>
  <c r="AK54"/>
  <c r="AM54" s="1"/>
  <c r="AK72"/>
  <c r="AM72" s="1"/>
  <c r="R91"/>
  <c r="Z91"/>
  <c r="AK11"/>
  <c r="AM11" s="1"/>
  <c r="AH91"/>
  <c r="AK20"/>
  <c r="AM20" s="1"/>
  <c r="AK25"/>
  <c r="AM25" s="1"/>
  <c r="AK29"/>
  <c r="AM29" s="1"/>
  <c r="AK33"/>
  <c r="AK38"/>
  <c r="AM38" s="1"/>
  <c r="AK42"/>
  <c r="AM42" s="1"/>
  <c r="AK52"/>
  <c r="AM52" s="1"/>
  <c r="AK35"/>
  <c r="AM35" s="1"/>
  <c r="AK26"/>
  <c r="AM26" s="1"/>
  <c r="AL27"/>
  <c r="AK30"/>
  <c r="AM30" s="1"/>
  <c r="AK39"/>
  <c r="AM39" s="1"/>
  <c r="AL40"/>
  <c r="AK43"/>
  <c r="AM43" s="1"/>
  <c r="AL44"/>
  <c r="AK50"/>
  <c r="AM50" s="1"/>
  <c r="AK58"/>
  <c r="AM58" s="1"/>
  <c r="AK60"/>
  <c r="AM60" s="1"/>
  <c r="AK62"/>
  <c r="AM62" s="1"/>
  <c r="AK10"/>
  <c r="AM10" s="1"/>
  <c r="AK15"/>
  <c r="AM15" s="1"/>
  <c r="AK17"/>
  <c r="AK19"/>
  <c r="AM19" s="1"/>
  <c r="AK27"/>
  <c r="AM27" s="1"/>
  <c r="AK40"/>
  <c r="AM40" s="1"/>
  <c r="AK44"/>
  <c r="AM44" s="1"/>
  <c r="AK48"/>
  <c r="AM48" s="1"/>
  <c r="AK56"/>
  <c r="AM56" s="1"/>
  <c r="AK67"/>
  <c r="AM67" s="1"/>
  <c r="AK69"/>
  <c r="AM69" s="1"/>
  <c r="AK71"/>
  <c r="AM71" s="1"/>
  <c r="I89"/>
  <c r="K9" i="17"/>
  <c r="L9" s="1"/>
  <c r="K7"/>
  <c r="L7" s="1"/>
  <c r="I91" i="21" l="1"/>
  <c r="AM89"/>
  <c r="AM17"/>
  <c r="AM33"/>
  <c r="AK91"/>
  <c r="T91" i="15"/>
  <c r="S90"/>
  <c r="E90"/>
  <c r="S89"/>
  <c r="E89"/>
  <c r="F88"/>
  <c r="E88" s="1"/>
  <c r="S87"/>
  <c r="E87"/>
  <c r="S86"/>
  <c r="E86"/>
  <c r="S83"/>
  <c r="E83"/>
  <c r="S82"/>
  <c r="E82"/>
  <c r="S81"/>
  <c r="E81"/>
  <c r="S80"/>
  <c r="E80"/>
  <c r="S79"/>
  <c r="E79"/>
  <c r="S78"/>
  <c r="E78"/>
  <c r="S77"/>
  <c r="E77"/>
  <c r="S74"/>
  <c r="E74"/>
  <c r="S73"/>
  <c r="E73"/>
  <c r="S72"/>
  <c r="E72"/>
  <c r="S71"/>
  <c r="E71"/>
  <c r="S70"/>
  <c r="E70"/>
  <c r="S69"/>
  <c r="E69"/>
  <c r="S68"/>
  <c r="E68"/>
  <c r="S67"/>
  <c r="E67"/>
  <c r="S66"/>
  <c r="E66"/>
  <c r="S63"/>
  <c r="E63"/>
  <c r="S62"/>
  <c r="E62"/>
  <c r="S61"/>
  <c r="E61"/>
  <c r="S60"/>
  <c r="E60"/>
  <c r="S59"/>
  <c r="E59"/>
  <c r="S58"/>
  <c r="E58"/>
  <c r="S57"/>
  <c r="E57"/>
  <c r="S56"/>
  <c r="E56"/>
  <c r="S55"/>
  <c r="E55"/>
  <c r="S54"/>
  <c r="E54"/>
  <c r="S53"/>
  <c r="E53"/>
  <c r="S52"/>
  <c r="E52"/>
  <c r="S51"/>
  <c r="E51"/>
  <c r="S50"/>
  <c r="E50"/>
  <c r="S49"/>
  <c r="E49"/>
  <c r="S48"/>
  <c r="E48"/>
  <c r="S47"/>
  <c r="E47"/>
  <c r="S45"/>
  <c r="E45"/>
  <c r="S44"/>
  <c r="E44"/>
  <c r="S43"/>
  <c r="E43"/>
  <c r="S42"/>
  <c r="E42"/>
  <c r="S41"/>
  <c r="E41"/>
  <c r="S40"/>
  <c r="E40"/>
  <c r="S39"/>
  <c r="E39"/>
  <c r="S38"/>
  <c r="E38"/>
  <c r="S36"/>
  <c r="E36"/>
  <c r="S35"/>
  <c r="E35"/>
  <c r="S34"/>
  <c r="E34"/>
  <c r="S33"/>
  <c r="E33"/>
  <c r="S32"/>
  <c r="E32"/>
  <c r="S30"/>
  <c r="E30"/>
  <c r="S29"/>
  <c r="E29"/>
  <c r="S28"/>
  <c r="E28"/>
  <c r="S27"/>
  <c r="E27"/>
  <c r="S26"/>
  <c r="E26"/>
  <c r="S25"/>
  <c r="E25"/>
  <c r="S24"/>
  <c r="E24"/>
  <c r="S23"/>
  <c r="E23"/>
  <c r="S20"/>
  <c r="E20"/>
  <c r="S19"/>
  <c r="E19"/>
  <c r="S18"/>
  <c r="E18"/>
  <c r="S17"/>
  <c r="E17"/>
  <c r="S16"/>
  <c r="E16"/>
  <c r="S15"/>
  <c r="E15"/>
  <c r="S14"/>
  <c r="E14"/>
  <c r="S13"/>
  <c r="E13"/>
  <c r="S12"/>
  <c r="E12"/>
  <c r="S11"/>
  <c r="E11"/>
  <c r="S10"/>
  <c r="E10"/>
  <c r="AN93" i="14"/>
  <c r="AL92"/>
  <c r="AJ92"/>
  <c r="AH92"/>
  <c r="AF92"/>
  <c r="AD92"/>
  <c r="AB92"/>
  <c r="Z92"/>
  <c r="X92"/>
  <c r="V92"/>
  <c r="T92"/>
  <c r="R92"/>
  <c r="P92"/>
  <c r="N92"/>
  <c r="F92"/>
  <c r="K92" s="1"/>
  <c r="AL91"/>
  <c r="AJ91"/>
  <c r="AH91"/>
  <c r="AF91"/>
  <c r="AD91"/>
  <c r="AB91"/>
  <c r="Z91"/>
  <c r="X91"/>
  <c r="V91"/>
  <c r="T91"/>
  <c r="R91"/>
  <c r="P91"/>
  <c r="N91"/>
  <c r="F91"/>
  <c r="K91" s="1"/>
  <c r="AJ90"/>
  <c r="AH90"/>
  <c r="AF90"/>
  <c r="AD90"/>
  <c r="AB90"/>
  <c r="Z90"/>
  <c r="X90"/>
  <c r="V90"/>
  <c r="T90"/>
  <c r="R90"/>
  <c r="P90"/>
  <c r="M90"/>
  <c r="AL89"/>
  <c r="AJ89"/>
  <c r="AH89"/>
  <c r="AF89"/>
  <c r="AD89"/>
  <c r="AB89"/>
  <c r="Z89"/>
  <c r="X89"/>
  <c r="V89"/>
  <c r="T89"/>
  <c r="R89"/>
  <c r="P89"/>
  <c r="N89"/>
  <c r="F89"/>
  <c r="K89" s="1"/>
  <c r="AL88"/>
  <c r="AJ88"/>
  <c r="AH88"/>
  <c r="AF88"/>
  <c r="AD88"/>
  <c r="AB88"/>
  <c r="Z88"/>
  <c r="X88"/>
  <c r="V88"/>
  <c r="T88"/>
  <c r="R88"/>
  <c r="P88"/>
  <c r="N88"/>
  <c r="F88"/>
  <c r="K88" s="1"/>
  <c r="AL85"/>
  <c r="AJ85"/>
  <c r="AH85"/>
  <c r="AF85"/>
  <c r="AD85"/>
  <c r="AB85"/>
  <c r="Z85"/>
  <c r="X85"/>
  <c r="V85"/>
  <c r="T85"/>
  <c r="R85"/>
  <c r="P85"/>
  <c r="N85"/>
  <c r="F85"/>
  <c r="K85" s="1"/>
  <c r="AL84"/>
  <c r="AJ84"/>
  <c r="AH84"/>
  <c r="AF84"/>
  <c r="AD84"/>
  <c r="AB84"/>
  <c r="Z84"/>
  <c r="X84"/>
  <c r="V84"/>
  <c r="T84"/>
  <c r="R84"/>
  <c r="P84"/>
  <c r="N84"/>
  <c r="F84"/>
  <c r="K84" s="1"/>
  <c r="AL83"/>
  <c r="AJ83"/>
  <c r="AH83"/>
  <c r="AF83"/>
  <c r="AD83"/>
  <c r="AB83"/>
  <c r="Z83"/>
  <c r="X83"/>
  <c r="V83"/>
  <c r="T83"/>
  <c r="R83"/>
  <c r="P83"/>
  <c r="N83"/>
  <c r="F83"/>
  <c r="K83" s="1"/>
  <c r="AL82"/>
  <c r="AJ82"/>
  <c r="AH82"/>
  <c r="AF82"/>
  <c r="AD82"/>
  <c r="AB82"/>
  <c r="Z82"/>
  <c r="X82"/>
  <c r="V82"/>
  <c r="T82"/>
  <c r="R82"/>
  <c r="P82"/>
  <c r="N82"/>
  <c r="K82"/>
  <c r="F82"/>
  <c r="AL81"/>
  <c r="AJ81"/>
  <c r="AH81"/>
  <c r="AF81"/>
  <c r="AD81"/>
  <c r="AB81"/>
  <c r="Z81"/>
  <c r="X81"/>
  <c r="V81"/>
  <c r="T81"/>
  <c r="R81"/>
  <c r="P81"/>
  <c r="N81"/>
  <c r="F81"/>
  <c r="K81" s="1"/>
  <c r="AL80"/>
  <c r="AJ80"/>
  <c r="AH80"/>
  <c r="AF80"/>
  <c r="AD80"/>
  <c r="AB80"/>
  <c r="Z80"/>
  <c r="X80"/>
  <c r="V80"/>
  <c r="T80"/>
  <c r="R80"/>
  <c r="P80"/>
  <c r="N80"/>
  <c r="F80"/>
  <c r="K80" s="1"/>
  <c r="AL79"/>
  <c r="AJ79"/>
  <c r="AH79"/>
  <c r="AF79"/>
  <c r="AD79"/>
  <c r="AB79"/>
  <c r="Z79"/>
  <c r="X79"/>
  <c r="V79"/>
  <c r="T79"/>
  <c r="R79"/>
  <c r="P79"/>
  <c r="N79"/>
  <c r="F79"/>
  <c r="K79" s="1"/>
  <c r="AL76"/>
  <c r="AJ76"/>
  <c r="AH76"/>
  <c r="AF76"/>
  <c r="AD76"/>
  <c r="AB76"/>
  <c r="Z76"/>
  <c r="X76"/>
  <c r="V76"/>
  <c r="T76"/>
  <c r="R76"/>
  <c r="P76"/>
  <c r="N76"/>
  <c r="F76"/>
  <c r="AL75"/>
  <c r="AJ75"/>
  <c r="AH75"/>
  <c r="AF75"/>
  <c r="AD75"/>
  <c r="AB75"/>
  <c r="Z75"/>
  <c r="X75"/>
  <c r="V75"/>
  <c r="T75"/>
  <c r="R75"/>
  <c r="P75"/>
  <c r="N75"/>
  <c r="F75"/>
  <c r="K75" s="1"/>
  <c r="AL74"/>
  <c r="AJ74"/>
  <c r="AH74"/>
  <c r="AF74"/>
  <c r="AD74"/>
  <c r="AB74"/>
  <c r="Z74"/>
  <c r="X74"/>
  <c r="V74"/>
  <c r="T74"/>
  <c r="R74"/>
  <c r="P74"/>
  <c r="N74"/>
  <c r="F74"/>
  <c r="AL73"/>
  <c r="AJ73"/>
  <c r="AH73"/>
  <c r="AF73"/>
  <c r="AD73"/>
  <c r="AB73"/>
  <c r="Z73"/>
  <c r="X73"/>
  <c r="V73"/>
  <c r="T73"/>
  <c r="R73"/>
  <c r="P73"/>
  <c r="N73"/>
  <c r="K73"/>
  <c r="F73"/>
  <c r="AL72"/>
  <c r="AJ72"/>
  <c r="AH72"/>
  <c r="AF72"/>
  <c r="AD72"/>
  <c r="AB72"/>
  <c r="Z72"/>
  <c r="X72"/>
  <c r="V72"/>
  <c r="T72"/>
  <c r="R72"/>
  <c r="P72"/>
  <c r="N72"/>
  <c r="F72"/>
  <c r="AL71"/>
  <c r="AN71" s="1"/>
  <c r="AJ71"/>
  <c r="AH71"/>
  <c r="AF71"/>
  <c r="AD71"/>
  <c r="AB71"/>
  <c r="Z71"/>
  <c r="X71"/>
  <c r="V71"/>
  <c r="T71"/>
  <c r="R71"/>
  <c r="P71"/>
  <c r="N71"/>
  <c r="F71"/>
  <c r="K71" s="1"/>
  <c r="AL70"/>
  <c r="AJ70"/>
  <c r="AH70"/>
  <c r="AF70"/>
  <c r="AD70"/>
  <c r="AB70"/>
  <c r="Z70"/>
  <c r="X70"/>
  <c r="V70"/>
  <c r="T70"/>
  <c r="R70"/>
  <c r="P70"/>
  <c r="N70"/>
  <c r="F70"/>
  <c r="AL69"/>
  <c r="AJ69"/>
  <c r="AH69"/>
  <c r="AF69"/>
  <c r="AD69"/>
  <c r="AB69"/>
  <c r="Z69"/>
  <c r="X69"/>
  <c r="V69"/>
  <c r="T69"/>
  <c r="R69"/>
  <c r="P69"/>
  <c r="N69"/>
  <c r="F69"/>
  <c r="K69" s="1"/>
  <c r="AL68"/>
  <c r="AJ68"/>
  <c r="AH68"/>
  <c r="AF68"/>
  <c r="AD68"/>
  <c r="AB68"/>
  <c r="Z68"/>
  <c r="X68"/>
  <c r="V68"/>
  <c r="T68"/>
  <c r="R68"/>
  <c r="P68"/>
  <c r="N68"/>
  <c r="F68"/>
  <c r="AL65"/>
  <c r="AN65" s="1"/>
  <c r="AJ65"/>
  <c r="AH65"/>
  <c r="AF65"/>
  <c r="AD65"/>
  <c r="AB65"/>
  <c r="Z65"/>
  <c r="X65"/>
  <c r="V65"/>
  <c r="T65"/>
  <c r="R65"/>
  <c r="P65"/>
  <c r="N65"/>
  <c r="F65"/>
  <c r="K65" s="1"/>
  <c r="AL64"/>
  <c r="AJ64"/>
  <c r="AH64"/>
  <c r="AF64"/>
  <c r="AD64"/>
  <c r="AB64"/>
  <c r="Z64"/>
  <c r="X64"/>
  <c r="V64"/>
  <c r="T64"/>
  <c r="R64"/>
  <c r="P64"/>
  <c r="N64"/>
  <c r="F64"/>
  <c r="K64" s="1"/>
  <c r="AN63"/>
  <c r="AL63"/>
  <c r="AJ63"/>
  <c r="AH63"/>
  <c r="AF63"/>
  <c r="AD63"/>
  <c r="AB63"/>
  <c r="Z63"/>
  <c r="X63"/>
  <c r="V63"/>
  <c r="T63"/>
  <c r="R63"/>
  <c r="P63"/>
  <c r="N63"/>
  <c r="F63"/>
  <c r="K63" s="1"/>
  <c r="AL62"/>
  <c r="AJ62"/>
  <c r="AH62"/>
  <c r="AF62"/>
  <c r="AD62"/>
  <c r="AB62"/>
  <c r="Z62"/>
  <c r="X62"/>
  <c r="V62"/>
  <c r="T62"/>
  <c r="R62"/>
  <c r="P62"/>
  <c r="N62"/>
  <c r="K62"/>
  <c r="F62"/>
  <c r="AL61"/>
  <c r="AJ61"/>
  <c r="AH61"/>
  <c r="AF61"/>
  <c r="AD61"/>
  <c r="AB61"/>
  <c r="Z61"/>
  <c r="X61"/>
  <c r="V61"/>
  <c r="T61"/>
  <c r="R61"/>
  <c r="P61"/>
  <c r="N61"/>
  <c r="F61"/>
  <c r="K61" s="1"/>
  <c r="AL60"/>
  <c r="AJ60"/>
  <c r="AH60"/>
  <c r="AF60"/>
  <c r="AD60"/>
  <c r="AB60"/>
  <c r="Z60"/>
  <c r="X60"/>
  <c r="V60"/>
  <c r="T60"/>
  <c r="R60"/>
  <c r="P60"/>
  <c r="N60"/>
  <c r="F60"/>
  <c r="K60" s="1"/>
  <c r="AL59"/>
  <c r="AJ59"/>
  <c r="AH59"/>
  <c r="AF59"/>
  <c r="AD59"/>
  <c r="AB59"/>
  <c r="Z59"/>
  <c r="X59"/>
  <c r="V59"/>
  <c r="T59"/>
  <c r="R59"/>
  <c r="P59"/>
  <c r="N59"/>
  <c r="F59"/>
  <c r="K59" s="1"/>
  <c r="AL58"/>
  <c r="AJ58"/>
  <c r="AH58"/>
  <c r="AF58"/>
  <c r="AD58"/>
  <c r="AB58"/>
  <c r="Z58"/>
  <c r="X58"/>
  <c r="V58"/>
  <c r="T58"/>
  <c r="R58"/>
  <c r="P58"/>
  <c r="N58"/>
  <c r="K58"/>
  <c r="F58"/>
  <c r="AL57"/>
  <c r="AJ57"/>
  <c r="AH57"/>
  <c r="AF57"/>
  <c r="AD57"/>
  <c r="AB57"/>
  <c r="Z57"/>
  <c r="X57"/>
  <c r="V57"/>
  <c r="T57"/>
  <c r="R57"/>
  <c r="P57"/>
  <c r="N57"/>
  <c r="F57"/>
  <c r="K57" s="1"/>
  <c r="AL56"/>
  <c r="AJ56"/>
  <c r="AH56"/>
  <c r="AF56"/>
  <c r="AD56"/>
  <c r="AB56"/>
  <c r="Z56"/>
  <c r="X56"/>
  <c r="V56"/>
  <c r="T56"/>
  <c r="R56"/>
  <c r="P56"/>
  <c r="N56"/>
  <c r="F56"/>
  <c r="K56" s="1"/>
  <c r="AL55"/>
  <c r="AN55" s="1"/>
  <c r="AJ55"/>
  <c r="AH55"/>
  <c r="AF55"/>
  <c r="AD55"/>
  <c r="AB55"/>
  <c r="Z55"/>
  <c r="X55"/>
  <c r="V55"/>
  <c r="T55"/>
  <c r="R55"/>
  <c r="P55"/>
  <c r="N55"/>
  <c r="F55"/>
  <c r="K55" s="1"/>
  <c r="AL54"/>
  <c r="AJ54"/>
  <c r="AH54"/>
  <c r="AF54"/>
  <c r="AD54"/>
  <c r="AB54"/>
  <c r="Z54"/>
  <c r="X54"/>
  <c r="V54"/>
  <c r="T54"/>
  <c r="R54"/>
  <c r="P54"/>
  <c r="N54"/>
  <c r="F54"/>
  <c r="K54" s="1"/>
  <c r="AL53"/>
  <c r="AN53" s="1"/>
  <c r="AJ53"/>
  <c r="AH53"/>
  <c r="AF53"/>
  <c r="AD53"/>
  <c r="AB53"/>
  <c r="Z53"/>
  <c r="X53"/>
  <c r="V53"/>
  <c r="T53"/>
  <c r="R53"/>
  <c r="P53"/>
  <c r="N53"/>
  <c r="F53"/>
  <c r="K53" s="1"/>
  <c r="AL52"/>
  <c r="AJ52"/>
  <c r="AH52"/>
  <c r="AF52"/>
  <c r="AD52"/>
  <c r="AB52"/>
  <c r="Z52"/>
  <c r="X52"/>
  <c r="V52"/>
  <c r="T52"/>
  <c r="R52"/>
  <c r="P52"/>
  <c r="N52"/>
  <c r="F52"/>
  <c r="K52" s="1"/>
  <c r="AL51"/>
  <c r="AJ51"/>
  <c r="AH51"/>
  <c r="AF51"/>
  <c r="AD51"/>
  <c r="AB51"/>
  <c r="Z51"/>
  <c r="X51"/>
  <c r="V51"/>
  <c r="T51"/>
  <c r="R51"/>
  <c r="P51"/>
  <c r="N51"/>
  <c r="F51"/>
  <c r="K51" s="1"/>
  <c r="AL50"/>
  <c r="AJ50"/>
  <c r="AH50"/>
  <c r="AF50"/>
  <c r="AD50"/>
  <c r="AB50"/>
  <c r="Z50"/>
  <c r="X50"/>
  <c r="V50"/>
  <c r="T50"/>
  <c r="R50"/>
  <c r="P50"/>
  <c r="N50"/>
  <c r="F50"/>
  <c r="K50" s="1"/>
  <c r="AL49"/>
  <c r="AJ49"/>
  <c r="AH49"/>
  <c r="AF49"/>
  <c r="AD49"/>
  <c r="AB49"/>
  <c r="Z49"/>
  <c r="X49"/>
  <c r="V49"/>
  <c r="T49"/>
  <c r="R49"/>
  <c r="P49"/>
  <c r="N49"/>
  <c r="F49"/>
  <c r="K49" s="1"/>
  <c r="AL47"/>
  <c r="AJ47"/>
  <c r="AH47"/>
  <c r="AF47"/>
  <c r="AD47"/>
  <c r="AB47"/>
  <c r="Z47"/>
  <c r="X47"/>
  <c r="V47"/>
  <c r="T47"/>
  <c r="R47"/>
  <c r="P47"/>
  <c r="N47"/>
  <c r="F47"/>
  <c r="K47" s="1"/>
  <c r="AL46"/>
  <c r="AJ46"/>
  <c r="AH46"/>
  <c r="AF46"/>
  <c r="AD46"/>
  <c r="AB46"/>
  <c r="Z46"/>
  <c r="X46"/>
  <c r="V46"/>
  <c r="T46"/>
  <c r="R46"/>
  <c r="P46"/>
  <c r="N46"/>
  <c r="F46"/>
  <c r="K46" s="1"/>
  <c r="AL45"/>
  <c r="AJ45"/>
  <c r="AH45"/>
  <c r="AF45"/>
  <c r="AD45"/>
  <c r="AB45"/>
  <c r="Z45"/>
  <c r="X45"/>
  <c r="V45"/>
  <c r="T45"/>
  <c r="R45"/>
  <c r="P45"/>
  <c r="N45"/>
  <c r="F45"/>
  <c r="K45" s="1"/>
  <c r="AL44"/>
  <c r="AN44" s="1"/>
  <c r="AJ44"/>
  <c r="AH44"/>
  <c r="AF44"/>
  <c r="AD44"/>
  <c r="AB44"/>
  <c r="Z44"/>
  <c r="X44"/>
  <c r="V44"/>
  <c r="T44"/>
  <c r="R44"/>
  <c r="P44"/>
  <c r="N44"/>
  <c r="F44"/>
  <c r="K44" s="1"/>
  <c r="AL43"/>
  <c r="AJ43"/>
  <c r="AH43"/>
  <c r="AF43"/>
  <c r="AD43"/>
  <c r="AB43"/>
  <c r="Z43"/>
  <c r="X43"/>
  <c r="V43"/>
  <c r="T43"/>
  <c r="R43"/>
  <c r="P43"/>
  <c r="N43"/>
  <c r="F43"/>
  <c r="K43" s="1"/>
  <c r="AL42"/>
  <c r="AJ42"/>
  <c r="AH42"/>
  <c r="AF42"/>
  <c r="AD42"/>
  <c r="AB42"/>
  <c r="Z42"/>
  <c r="X42"/>
  <c r="V42"/>
  <c r="T42"/>
  <c r="R42"/>
  <c r="P42"/>
  <c r="N42"/>
  <c r="F42"/>
  <c r="K42" s="1"/>
  <c r="AL41"/>
  <c r="AJ41"/>
  <c r="AH41"/>
  <c r="AF41"/>
  <c r="AD41"/>
  <c r="AB41"/>
  <c r="Z41"/>
  <c r="X41"/>
  <c r="V41"/>
  <c r="T41"/>
  <c r="R41"/>
  <c r="P41"/>
  <c r="N41"/>
  <c r="F41"/>
  <c r="K41" s="1"/>
  <c r="AL40"/>
  <c r="AJ40"/>
  <c r="AH40"/>
  <c r="AF40"/>
  <c r="AD40"/>
  <c r="AB40"/>
  <c r="Z40"/>
  <c r="X40"/>
  <c r="V40"/>
  <c r="T40"/>
  <c r="R40"/>
  <c r="P40"/>
  <c r="N40"/>
  <c r="F40"/>
  <c r="K40" s="1"/>
  <c r="AL38"/>
  <c r="AJ38"/>
  <c r="AH38"/>
  <c r="AF38"/>
  <c r="AD38"/>
  <c r="AB38"/>
  <c r="Z38"/>
  <c r="X38"/>
  <c r="V38"/>
  <c r="T38"/>
  <c r="R38"/>
  <c r="P38"/>
  <c r="N38"/>
  <c r="F38"/>
  <c r="K38" s="1"/>
  <c r="AL37"/>
  <c r="AJ37"/>
  <c r="AH37"/>
  <c r="AF37"/>
  <c r="AD37"/>
  <c r="AB37"/>
  <c r="Z37"/>
  <c r="X37"/>
  <c r="V37"/>
  <c r="T37"/>
  <c r="R37"/>
  <c r="P37"/>
  <c r="N37"/>
  <c r="F37"/>
  <c r="K37" s="1"/>
  <c r="AL36"/>
  <c r="AJ36"/>
  <c r="AH36"/>
  <c r="AF36"/>
  <c r="AD36"/>
  <c r="AB36"/>
  <c r="Z36"/>
  <c r="X36"/>
  <c r="V36"/>
  <c r="T36"/>
  <c r="R36"/>
  <c r="P36"/>
  <c r="N36"/>
  <c r="F36"/>
  <c r="K36" s="1"/>
  <c r="AL35"/>
  <c r="AJ35"/>
  <c r="AH35"/>
  <c r="AF35"/>
  <c r="AD35"/>
  <c r="AB35"/>
  <c r="Z35"/>
  <c r="X35"/>
  <c r="V35"/>
  <c r="T35"/>
  <c r="R35"/>
  <c r="P35"/>
  <c r="N35"/>
  <c r="F35"/>
  <c r="K35" s="1"/>
  <c r="AL34"/>
  <c r="AJ34"/>
  <c r="AH34"/>
  <c r="AF34"/>
  <c r="AD34"/>
  <c r="AB34"/>
  <c r="Z34"/>
  <c r="X34"/>
  <c r="V34"/>
  <c r="T34"/>
  <c r="R34"/>
  <c r="P34"/>
  <c r="N34"/>
  <c r="F34"/>
  <c r="K34" s="1"/>
  <c r="AL32"/>
  <c r="AJ32"/>
  <c r="AH32"/>
  <c r="AF32"/>
  <c r="AD32"/>
  <c r="AB32"/>
  <c r="Z32"/>
  <c r="X32"/>
  <c r="V32"/>
  <c r="T32"/>
  <c r="R32"/>
  <c r="P32"/>
  <c r="N32"/>
  <c r="F32"/>
  <c r="K32" s="1"/>
  <c r="AL31"/>
  <c r="AJ31"/>
  <c r="AH31"/>
  <c r="AF31"/>
  <c r="AD31"/>
  <c r="AB31"/>
  <c r="Z31"/>
  <c r="X31"/>
  <c r="V31"/>
  <c r="T31"/>
  <c r="R31"/>
  <c r="P31"/>
  <c r="N31"/>
  <c r="F31"/>
  <c r="K31" s="1"/>
  <c r="AL30"/>
  <c r="AJ30"/>
  <c r="AH30"/>
  <c r="AF30"/>
  <c r="AD30"/>
  <c r="AB30"/>
  <c r="Z30"/>
  <c r="X30"/>
  <c r="V30"/>
  <c r="T30"/>
  <c r="R30"/>
  <c r="P30"/>
  <c r="N30"/>
  <c r="F30"/>
  <c r="K30" s="1"/>
  <c r="AL29"/>
  <c r="AN29" s="1"/>
  <c r="AJ29"/>
  <c r="AH29"/>
  <c r="AF29"/>
  <c r="AD29"/>
  <c r="AB29"/>
  <c r="Z29"/>
  <c r="X29"/>
  <c r="V29"/>
  <c r="T29"/>
  <c r="R29"/>
  <c r="P29"/>
  <c r="N29"/>
  <c r="F29"/>
  <c r="K29" s="1"/>
  <c r="AL28"/>
  <c r="AJ28"/>
  <c r="AH28"/>
  <c r="AF28"/>
  <c r="AD28"/>
  <c r="AB28"/>
  <c r="Z28"/>
  <c r="X28"/>
  <c r="V28"/>
  <c r="T28"/>
  <c r="R28"/>
  <c r="P28"/>
  <c r="N28"/>
  <c r="F28"/>
  <c r="K28" s="1"/>
  <c r="AL27"/>
  <c r="AN27" s="1"/>
  <c r="AJ27"/>
  <c r="AH27"/>
  <c r="AF27"/>
  <c r="AD27"/>
  <c r="AB27"/>
  <c r="Z27"/>
  <c r="X27"/>
  <c r="V27"/>
  <c r="T27"/>
  <c r="R27"/>
  <c r="P27"/>
  <c r="N27"/>
  <c r="F27"/>
  <c r="K27" s="1"/>
  <c r="AL26"/>
  <c r="AJ26"/>
  <c r="AH26"/>
  <c r="AF26"/>
  <c r="AD26"/>
  <c r="AB26"/>
  <c r="Z26"/>
  <c r="X26"/>
  <c r="V26"/>
  <c r="T26"/>
  <c r="R26"/>
  <c r="P26"/>
  <c r="N26"/>
  <c r="F26"/>
  <c r="K26" s="1"/>
  <c r="AL25"/>
  <c r="AN25" s="1"/>
  <c r="AJ25"/>
  <c r="AH25"/>
  <c r="AF25"/>
  <c r="AD25"/>
  <c r="AB25"/>
  <c r="Z25"/>
  <c r="X25"/>
  <c r="V25"/>
  <c r="T25"/>
  <c r="R25"/>
  <c r="P25"/>
  <c r="N25"/>
  <c r="F25"/>
  <c r="K25" s="1"/>
  <c r="AL22"/>
  <c r="AJ22"/>
  <c r="AH22"/>
  <c r="AF22"/>
  <c r="AD22"/>
  <c r="AB22"/>
  <c r="Z22"/>
  <c r="V22"/>
  <c r="T22"/>
  <c r="R22"/>
  <c r="P22"/>
  <c r="N22"/>
  <c r="F22"/>
  <c r="K22" s="1"/>
  <c r="AL21"/>
  <c r="AJ21"/>
  <c r="AH21"/>
  <c r="AF21"/>
  <c r="AD21"/>
  <c r="AB21"/>
  <c r="Z21"/>
  <c r="X21"/>
  <c r="V21"/>
  <c r="T21"/>
  <c r="R21"/>
  <c r="P21"/>
  <c r="N21"/>
  <c r="F21"/>
  <c r="K21" s="1"/>
  <c r="AL20"/>
  <c r="AJ20"/>
  <c r="AH20"/>
  <c r="AF20"/>
  <c r="AD20"/>
  <c r="AB20"/>
  <c r="Z20"/>
  <c r="X20"/>
  <c r="V20"/>
  <c r="T20"/>
  <c r="R20"/>
  <c r="P20"/>
  <c r="N20"/>
  <c r="F20"/>
  <c r="K20" s="1"/>
  <c r="AL19"/>
  <c r="AJ19"/>
  <c r="AH19"/>
  <c r="AF19"/>
  <c r="AD19"/>
  <c r="AB19"/>
  <c r="Z19"/>
  <c r="X19"/>
  <c r="V19"/>
  <c r="T19"/>
  <c r="R19"/>
  <c r="P19"/>
  <c r="N19"/>
  <c r="F19"/>
  <c r="K19" s="1"/>
  <c r="AL18"/>
  <c r="AJ18"/>
  <c r="AH18"/>
  <c r="AF18"/>
  <c r="AD18"/>
  <c r="AB18"/>
  <c r="Z18"/>
  <c r="X18"/>
  <c r="V18"/>
  <c r="T18"/>
  <c r="R18"/>
  <c r="P18"/>
  <c r="N18"/>
  <c r="F18"/>
  <c r="K18" s="1"/>
  <c r="AL17"/>
  <c r="AJ17"/>
  <c r="AH17"/>
  <c r="AF17"/>
  <c r="AD17"/>
  <c r="AB17"/>
  <c r="Z17"/>
  <c r="X17"/>
  <c r="V17"/>
  <c r="T17"/>
  <c r="R17"/>
  <c r="P17"/>
  <c r="N17"/>
  <c r="F17"/>
  <c r="K17" s="1"/>
  <c r="AL16"/>
  <c r="AJ16"/>
  <c r="AH16"/>
  <c r="AF16"/>
  <c r="AD16"/>
  <c r="AB16"/>
  <c r="Z16"/>
  <c r="X16"/>
  <c r="V16"/>
  <c r="T16"/>
  <c r="R16"/>
  <c r="P16"/>
  <c r="N16"/>
  <c r="F16"/>
  <c r="K16" s="1"/>
  <c r="AL15"/>
  <c r="AJ15"/>
  <c r="AH15"/>
  <c r="AF15"/>
  <c r="AD15"/>
  <c r="AB15"/>
  <c r="Z15"/>
  <c r="X15"/>
  <c r="V15"/>
  <c r="T15"/>
  <c r="R15"/>
  <c r="P15"/>
  <c r="N15"/>
  <c r="F15"/>
  <c r="K15" s="1"/>
  <c r="AL14"/>
  <c r="AJ14"/>
  <c r="AH14"/>
  <c r="AF14"/>
  <c r="AD14"/>
  <c r="AB14"/>
  <c r="Z14"/>
  <c r="X14"/>
  <c r="V14"/>
  <c r="T14"/>
  <c r="R14"/>
  <c r="P14"/>
  <c r="N14"/>
  <c r="F14"/>
  <c r="K14" s="1"/>
  <c r="AL13"/>
  <c r="AJ13"/>
  <c r="AH13"/>
  <c r="AF13"/>
  <c r="AD13"/>
  <c r="AB13"/>
  <c r="Z13"/>
  <c r="X13"/>
  <c r="V13"/>
  <c r="T13"/>
  <c r="R13"/>
  <c r="P13"/>
  <c r="N13"/>
  <c r="F13"/>
  <c r="K13" s="1"/>
  <c r="AL12"/>
  <c r="AJ12"/>
  <c r="AH12"/>
  <c r="AF12"/>
  <c r="AD12"/>
  <c r="AB12"/>
  <c r="Z12"/>
  <c r="X12"/>
  <c r="V12"/>
  <c r="T12"/>
  <c r="R12"/>
  <c r="P12"/>
  <c r="N12"/>
  <c r="F12"/>
  <c r="K12" s="1"/>
  <c r="N93" l="1"/>
  <c r="A2" i="20" s="1"/>
  <c r="AM91" i="21"/>
  <c r="T26" i="15"/>
  <c r="T33"/>
  <c r="T71"/>
  <c r="T77"/>
  <c r="T81"/>
  <c r="T17"/>
  <c r="T69"/>
  <c r="T10"/>
  <c r="T13"/>
  <c r="T23"/>
  <c r="T27"/>
  <c r="T32"/>
  <c r="T34"/>
  <c r="T36"/>
  <c r="T41"/>
  <c r="T45"/>
  <c r="T48"/>
  <c r="T50"/>
  <c r="T52"/>
  <c r="T54"/>
  <c r="T56"/>
  <c r="T58"/>
  <c r="T60"/>
  <c r="T62"/>
  <c r="T66"/>
  <c r="T68"/>
  <c r="T74"/>
  <c r="T80"/>
  <c r="T86"/>
  <c r="T12"/>
  <c r="T38"/>
  <c r="T42"/>
  <c r="T87"/>
  <c r="T14"/>
  <c r="T16"/>
  <c r="T20"/>
  <c r="T25"/>
  <c r="T29"/>
  <c r="T39"/>
  <c r="T43"/>
  <c r="T47"/>
  <c r="T49"/>
  <c r="T51"/>
  <c r="T53"/>
  <c r="T55"/>
  <c r="T57"/>
  <c r="T59"/>
  <c r="T61"/>
  <c r="T63"/>
  <c r="T67"/>
  <c r="T72"/>
  <c r="T78"/>
  <c r="T82"/>
  <c r="T90"/>
  <c r="T11"/>
  <c r="T18"/>
  <c r="T24"/>
  <c r="T28"/>
  <c r="T30"/>
  <c r="T35"/>
  <c r="T40"/>
  <c r="T44"/>
  <c r="T70"/>
  <c r="T73"/>
  <c r="T79"/>
  <c r="T83"/>
  <c r="T15"/>
  <c r="T19"/>
  <c r="T89"/>
  <c r="AN26" i="14"/>
  <c r="AN61"/>
  <c r="AN46"/>
  <c r="AN49"/>
  <c r="AN83"/>
  <c r="K78"/>
  <c r="K77" s="1"/>
  <c r="AN57"/>
  <c r="AN15"/>
  <c r="AN19"/>
  <c r="AN31"/>
  <c r="AN34"/>
  <c r="AN36"/>
  <c r="AN38"/>
  <c r="AN41"/>
  <c r="AN62"/>
  <c r="AN89"/>
  <c r="K33"/>
  <c r="AM51"/>
  <c r="AO51" s="1"/>
  <c r="AN51"/>
  <c r="AM59"/>
  <c r="AO59" s="1"/>
  <c r="AN59"/>
  <c r="AN79"/>
  <c r="AM15"/>
  <c r="AO15" s="1"/>
  <c r="AN20"/>
  <c r="AN37"/>
  <c r="AN40"/>
  <c r="AN42"/>
  <c r="AN88"/>
  <c r="AM55"/>
  <c r="AO55" s="1"/>
  <c r="AM32"/>
  <c r="AO32" s="1"/>
  <c r="K11"/>
  <c r="K10" s="1"/>
  <c r="AB93"/>
  <c r="H2" i="20" s="1"/>
  <c r="V93" i="14"/>
  <c r="E2" i="20" s="1"/>
  <c r="AN13" i="14"/>
  <c r="AM14"/>
  <c r="AO14" s="1"/>
  <c r="AN18"/>
  <c r="AM20"/>
  <c r="AO20" s="1"/>
  <c r="AM30"/>
  <c r="AO30" s="1"/>
  <c r="AN32"/>
  <c r="AM34"/>
  <c r="AO34" s="1"/>
  <c r="AM38"/>
  <c r="AO38" s="1"/>
  <c r="AN47"/>
  <c r="AN52"/>
  <c r="AN56"/>
  <c r="AN60"/>
  <c r="AN64"/>
  <c r="AN69"/>
  <c r="AM72"/>
  <c r="AN80"/>
  <c r="AN84"/>
  <c r="AN91"/>
  <c r="AM74"/>
  <c r="AM91"/>
  <c r="AO91" s="1"/>
  <c r="AM19"/>
  <c r="AO19" s="1"/>
  <c r="AM26"/>
  <c r="AO26" s="1"/>
  <c r="AN28"/>
  <c r="AM36"/>
  <c r="AO36" s="1"/>
  <c r="AN43"/>
  <c r="AN50"/>
  <c r="AN54"/>
  <c r="AN58"/>
  <c r="AM68"/>
  <c r="AN73"/>
  <c r="AM76"/>
  <c r="AN82"/>
  <c r="AN92"/>
  <c r="AM63"/>
  <c r="AO63" s="1"/>
  <c r="AM13"/>
  <c r="AO13" s="1"/>
  <c r="AM16"/>
  <c r="AO16" s="1"/>
  <c r="AN17"/>
  <c r="AN21"/>
  <c r="AM28"/>
  <c r="AO28" s="1"/>
  <c r="AN30"/>
  <c r="AN35"/>
  <c r="AM43"/>
  <c r="AO43" s="1"/>
  <c r="AN45"/>
  <c r="AM49"/>
  <c r="AO49" s="1"/>
  <c r="AM53"/>
  <c r="AO53" s="1"/>
  <c r="AM57"/>
  <c r="AO57" s="1"/>
  <c r="AM61"/>
  <c r="AO61" s="1"/>
  <c r="AM65"/>
  <c r="AO65" s="1"/>
  <c r="AM70"/>
  <c r="AN75"/>
  <c r="AN81"/>
  <c r="AN85"/>
  <c r="AM92"/>
  <c r="AO92" s="1"/>
  <c r="AM52"/>
  <c r="AO52" s="1"/>
  <c r="AM85"/>
  <c r="AO85" s="1"/>
  <c r="AD93"/>
  <c r="I2" i="20" s="1"/>
  <c r="AM17" i="14"/>
  <c r="AO17" s="1"/>
  <c r="AM45"/>
  <c r="AO45" s="1"/>
  <c r="K68"/>
  <c r="AO68" s="1"/>
  <c r="AN68"/>
  <c r="K76"/>
  <c r="AN76"/>
  <c r="AM83"/>
  <c r="AO83" s="1"/>
  <c r="K39"/>
  <c r="AM47"/>
  <c r="AO47" s="1"/>
  <c r="K48"/>
  <c r="AM50"/>
  <c r="AO50" s="1"/>
  <c r="AM54"/>
  <c r="AO54" s="1"/>
  <c r="AM58"/>
  <c r="AO58" s="1"/>
  <c r="AM62"/>
  <c r="AO62" s="1"/>
  <c r="K70"/>
  <c r="AO70" s="1"/>
  <c r="AN70"/>
  <c r="AM81"/>
  <c r="AO81" s="1"/>
  <c r="AM88"/>
  <c r="AO88" s="1"/>
  <c r="AM56"/>
  <c r="AO56" s="1"/>
  <c r="AM60"/>
  <c r="AO60" s="1"/>
  <c r="AM64"/>
  <c r="AO64" s="1"/>
  <c r="K74"/>
  <c r="AN74"/>
  <c r="AN16"/>
  <c r="T93"/>
  <c r="D2" i="20" s="1"/>
  <c r="AM18" i="14"/>
  <c r="AO18" s="1"/>
  <c r="K24"/>
  <c r="AM41"/>
  <c r="AO41" s="1"/>
  <c r="K72"/>
  <c r="AN72"/>
  <c r="AM79"/>
  <c r="AO79" s="1"/>
  <c r="F90"/>
  <c r="K90" s="1"/>
  <c r="K87" s="1"/>
  <c r="K86" s="1"/>
  <c r="N90"/>
  <c r="X93"/>
  <c r="F2" i="20" s="1"/>
  <c r="AM22" i="14"/>
  <c r="AO22" s="1"/>
  <c r="AM73"/>
  <c r="AO73" s="1"/>
  <c r="AM75"/>
  <c r="AO75" s="1"/>
  <c r="AJ93"/>
  <c r="L2" i="20" s="1"/>
  <c r="Z93" i="14"/>
  <c r="G2" i="20" s="1"/>
  <c r="AM80" i="14"/>
  <c r="AO80" s="1"/>
  <c r="AM82"/>
  <c r="AO82" s="1"/>
  <c r="AM84"/>
  <c r="AO84" s="1"/>
  <c r="P93"/>
  <c r="B2" i="20" s="1"/>
  <c r="AF93" i="14"/>
  <c r="J2" i="20" s="1"/>
  <c r="AM12" i="14"/>
  <c r="AO12" s="1"/>
  <c r="AN14"/>
  <c r="AM69"/>
  <c r="AO69" s="1"/>
  <c r="AM71"/>
  <c r="AO71" s="1"/>
  <c r="R93"/>
  <c r="C2" i="20" s="1"/>
  <c r="AH93" i="14"/>
  <c r="K2" i="20" s="1"/>
  <c r="AN12" i="14"/>
  <c r="AM25"/>
  <c r="AO25" s="1"/>
  <c r="AM27"/>
  <c r="AO27" s="1"/>
  <c r="AM29"/>
  <c r="AO29" s="1"/>
  <c r="AM31"/>
  <c r="AO31" s="1"/>
  <c r="AM21"/>
  <c r="AO21" s="1"/>
  <c r="AN22"/>
  <c r="AM35"/>
  <c r="AO35" s="1"/>
  <c r="AM37"/>
  <c r="AO37" s="1"/>
  <c r="AM40"/>
  <c r="AO40" s="1"/>
  <c r="AM42"/>
  <c r="AO42" s="1"/>
  <c r="AM44"/>
  <c r="AO44" s="1"/>
  <c r="AM46"/>
  <c r="AO46" s="1"/>
  <c r="AM89"/>
  <c r="AO89" s="1"/>
  <c r="M2" i="20" l="1"/>
  <c r="AO76" i="14"/>
  <c r="AO74"/>
  <c r="AO72"/>
  <c r="K67"/>
  <c r="K66" s="1"/>
  <c r="K23"/>
  <c r="AM93"/>
  <c r="K93" l="1"/>
  <c r="AO93" l="1"/>
</calcChain>
</file>

<file path=xl/sharedStrings.xml><?xml version="1.0" encoding="utf-8"?>
<sst xmlns="http://schemas.openxmlformats.org/spreadsheetml/2006/main" count="1459" uniqueCount="530">
  <si>
    <t>REFERÊNCIA</t>
  </si>
  <si>
    <t>Unidade</t>
  </si>
  <si>
    <t>SEMAD</t>
  </si>
  <si>
    <t>SEMAS</t>
  </si>
  <si>
    <t>SEMDE</t>
  </si>
  <si>
    <t>SEMED</t>
  </si>
  <si>
    <t>SEMEL</t>
  </si>
  <si>
    <t>SEMMA</t>
  </si>
  <si>
    <t>SEMSA</t>
  </si>
  <si>
    <t>SEMUR</t>
  </si>
  <si>
    <t>SEPFO</t>
  </si>
  <si>
    <t>SESET</t>
  </si>
  <si>
    <t>QUANTIDADE</t>
  </si>
  <si>
    <t>VALOR</t>
  </si>
  <si>
    <t>SEMOP</t>
  </si>
  <si>
    <t>CATSER</t>
  </si>
  <si>
    <t>P. PREV.</t>
  </si>
  <si>
    <t>ITEM</t>
  </si>
  <si>
    <t>MUNICÍPIO DE PINHAIS</t>
  </si>
  <si>
    <t>RODOVIA JOAO LEOPOLDO JACOMEL - 12162, Centro</t>
  </si>
  <si>
    <t>CEP: 83323410 - Pinhais - PR</t>
  </si>
  <si>
    <t>Data de referência</t>
  </si>
  <si>
    <t>Encargos sociais desonerados</t>
  </si>
  <si>
    <t>COMPOSIÇÕES DO ORÇAMENTO</t>
  </si>
  <si>
    <t>Empreendimento</t>
  </si>
  <si>
    <t>Composição do Serviço</t>
  </si>
  <si>
    <t>APLICAÇÃO MANUAL DE MASSA DE REJUNTE PRONTA PARA TRATAMENTO DE JUNTAS, EM PAREDES DE DRYWALL</t>
  </si>
  <si>
    <t>M2</t>
  </si>
  <si>
    <t>Referência</t>
  </si>
  <si>
    <t>Descrição dos Serviços</t>
  </si>
  <si>
    <t>Tipo</t>
  </si>
  <si>
    <t>Coef.</t>
  </si>
  <si>
    <t>Unitário (R$)</t>
  </si>
  <si>
    <t>Total (R$)</t>
  </si>
  <si>
    <t>Gesseiro com encargos complementares</t>
  </si>
  <si>
    <t>H</t>
  </si>
  <si>
    <t>COMPOSIÇÃO</t>
  </si>
  <si>
    <t>Servente com encargos complementares</t>
  </si>
  <si>
    <t>Massa de rejunte pronta para tratamento de juntas de chapa de gesso para drywall, sem adicao de agua</t>
  </si>
  <si>
    <t>KG</t>
  </si>
  <si>
    <t>INSUMO</t>
  </si>
  <si>
    <t>TOTAL (R$)</t>
  </si>
  <si>
    <t>APLICAÇÃO DE MASSA TEXTURIZADA ACRÍLICA PROJETADA EM PANOS COM PRESENÇA DE VÃOS DE EDIFÍCIOS DE MÚLTIPLOS PAVIMENTOS, UMA COR. AF_06/2014</t>
  </si>
  <si>
    <t>Massa premium para textura lisa de base acrilica, uso interno e externo</t>
  </si>
  <si>
    <t>Pintor com encargos complementares</t>
  </si>
  <si>
    <t>Projetor de argamassa, capacidade de projeção 1,5 m3/h, alcance de 30 até 60 m, motor elétrico potência 7,5 HP - CHP diurno. af_06/2014</t>
  </si>
  <si>
    <t>CHP</t>
  </si>
  <si>
    <t>Projetor de argamassa, capacidade de projeção 1,5 m3/h, alcance de 30 até 60 m, motor elétrico potência 7,5 HP - CHI diurno. af_06/2014</t>
  </si>
  <si>
    <t>CHI</t>
  </si>
  <si>
    <t>APLICAÇÃO DE MASSA TEXTURIZADA ACRÍLICA PROJETADA EM PANOS CEGOS DE FACHADA (SEM PRESENÇA DE VÃOS) DE EDIFÍCIOS DE MÚLTIPLOS PAVIMENTOS, UMA COR. AF_06/2014</t>
  </si>
  <si>
    <t>APLICAÇÃO DE MASSA TEXTURIZADA ACRÍLICA PROJETADA EM PANOS COM PRESENÇA DE VÃOS DE EDIFÍCIOS DE MÚLTIPLOS PAVIMENTOS, DUAS CORES. AF_06/2014</t>
  </si>
  <si>
    <t>APLICAÇÃO DE MASSA TEXTURIZADA ACRÍLICA PROJETADA EM PANOS CEGOS DE FACHADA (SEM PRESENÇA DE VÃOS) DE EDIFÍCIOS DE MÚLTIPLOS PAVIMENTOS, DUAS CORES. AF_06/2014</t>
  </si>
  <si>
    <t>UN</t>
  </si>
  <si>
    <t>L</t>
  </si>
  <si>
    <t>Colocação, manutenção e retirada de lona, com reaproveitamento, isolamento/proteção para pintura</t>
  </si>
  <si>
    <t>m2</t>
  </si>
  <si>
    <t>Lona plastica pesada preta, E = 150 micra</t>
  </si>
  <si>
    <t>PINTURA COM TINTA ESMALTE ACETINADO EFEITO LOUSA SECA, APLICADA A ROLO OU PINCEL EM PAREDES, 2 DEMÃOS</t>
  </si>
  <si>
    <t>Diluente aguarras</t>
  </si>
  <si>
    <t>Tinta esmalte acetinado preto, efeito lousa seca, lata de 800 ml - tinta esmalte acetinado preto, efeito lousa seca, lata de 800 ml</t>
  </si>
  <si>
    <t>M</t>
  </si>
  <si>
    <t>OBRA:</t>
  </si>
  <si>
    <t>ENDEREÇO:</t>
  </si>
  <si>
    <t>PLANILHA ORÇAMENTÁRIA</t>
  </si>
  <si>
    <t>BDI:</t>
  </si>
  <si>
    <t>BASE DO ORÇAMENTO:</t>
  </si>
  <si>
    <t>DESCRIÇÃO</t>
  </si>
  <si>
    <t>UN.</t>
  </si>
  <si>
    <t>QUANT.</t>
  </si>
  <si>
    <t>CUSTO UN.(R$)</t>
  </si>
  <si>
    <t>BDI(%)</t>
  </si>
  <si>
    <t>PREÇO(R$)</t>
  </si>
  <si>
    <t>PREÇO TOTAL(R$)</t>
  </si>
  <si>
    <t>1</t>
  </si>
  <si>
    <t>SERVIÇOS PRELIMINARES</t>
  </si>
  <si>
    <t>1.1</t>
  </si>
  <si>
    <t>TRATAMENTO, PREPARO E LIMPEZA DE SUPERFÍCIE</t>
  </si>
  <si>
    <t>1.1.1</t>
  </si>
  <si>
    <t>Lixamento manual em superfícies metálicas em obra. af_01/2020</t>
  </si>
  <si>
    <t>1.1.2</t>
  </si>
  <si>
    <t>Lixamento de madeira para aplicação de fundo ou pintura. af_01/2021</t>
  </si>
  <si>
    <t>1.1.3</t>
  </si>
  <si>
    <t>Preparo do piso cimentado para pintura - lixamento e limpeza. af_05/2021</t>
  </si>
  <si>
    <t>1.1.4</t>
  </si>
  <si>
    <t>Limpeza de superfície com jato de alta pressão. af_04/2019</t>
  </si>
  <si>
    <t>1.1.5</t>
  </si>
  <si>
    <t>Tratamento de rodapé com tela de poliéster. af_09/2023</t>
  </si>
  <si>
    <t>1.1.6</t>
  </si>
  <si>
    <t>Aplicação manual de massa de rejunte pronta para tratamento de juntas, em paredes de drywall</t>
  </si>
  <si>
    <t>1.1.7</t>
  </si>
  <si>
    <t>Demolição de argamassas, de forma manual, sem reaproveitamento. af_09/2023</t>
  </si>
  <si>
    <t>1.1.8</t>
  </si>
  <si>
    <t>Impermeabilização de superfície com argamassa de cimento e areia, com aditivo impermeabilizante, E = 1,5cm. af_09/2023</t>
  </si>
  <si>
    <t>1.1.9</t>
  </si>
  <si>
    <t>Colocação de fita protetora para pintura. af_01/2020</t>
  </si>
  <si>
    <t>1.1.10</t>
  </si>
  <si>
    <t>1.1.11</t>
  </si>
  <si>
    <t>Primer convertedor de ferrugem em fundo de protecao, duas demaos. fornecimento e aplicação</t>
  </si>
  <si>
    <t>2</t>
  </si>
  <si>
    <t>PINTURA EM CONCRETO/ALVENARIA/GESSO ACARTONADO</t>
  </si>
  <si>
    <t>2.1</t>
  </si>
  <si>
    <t>AMBIENTE INTERNO PAREDE</t>
  </si>
  <si>
    <t>2.1.1</t>
  </si>
  <si>
    <t>Fundo selador acrílico, aplicação manual em parede, uma demão. af_04/2023</t>
  </si>
  <si>
    <t>2.1.2</t>
  </si>
  <si>
    <t>Emassamento com massa látex, aplicação em parede, uma demão, lixamento manual. af_04/2023</t>
  </si>
  <si>
    <t>2.1.3</t>
  </si>
  <si>
    <t>Emassamento com massa látex, aplicação em parede, duas demãos, lixamento manual. af_04/2023</t>
  </si>
  <si>
    <t>2.1.4</t>
  </si>
  <si>
    <t>Pintura látex acrílica standard, aplicação manual em paredes, duas demãos. af_04/2023</t>
  </si>
  <si>
    <t>2.1.5</t>
  </si>
  <si>
    <t>Textura acrílica, aplicação manual em parede, uma demão. af_04/2023</t>
  </si>
  <si>
    <t>2.1.6</t>
  </si>
  <si>
    <t>Pintura de rodapé com tinta epóxi, aplicação manual, 2 demãos, inclusão primer epóxi. af_05/2021</t>
  </si>
  <si>
    <t>2.1.7</t>
  </si>
  <si>
    <t>Aplicação manual de pintura com tinta látex acrílica em paredes, cores variadas, duas demãos. ref. suvinil, renner, sherwin willians, coral, lukscolor ou equivalente</t>
  </si>
  <si>
    <t>2.1.8</t>
  </si>
  <si>
    <t>Pintura com tinta esmalte acetinado efeito lousa seca, aplicada a rolo ou pincel em paredes, 2 demãos</t>
  </si>
  <si>
    <t>2.2</t>
  </si>
  <si>
    <t>AMBIENTE INTERNO TETO</t>
  </si>
  <si>
    <t>2.2.1</t>
  </si>
  <si>
    <t>Fundo selador acrílico, aplicação manual em teto, uma demão. af_04/2023</t>
  </si>
  <si>
    <t>2.2.2</t>
  </si>
  <si>
    <t>Emassamento com massa látex, aplicação em teto, uma demão, lixamento manual. af_04/2023</t>
  </si>
  <si>
    <t>2.2.3</t>
  </si>
  <si>
    <t>Emassamento com massa látex, aplicação em teto, duas demãos, lixamento manual. af_04/2023</t>
  </si>
  <si>
    <t>2.2.4</t>
  </si>
  <si>
    <t>Pintura látex acrílica standard, aplicação manual em teto, duas demãos. af_04/2023</t>
  </si>
  <si>
    <t>2.2.5</t>
  </si>
  <si>
    <t>Textura acrílica, aplicação manual em teto, uma demão. af_04/2023</t>
  </si>
  <si>
    <t>2.3</t>
  </si>
  <si>
    <t>AMBIENTE EXTERNO EDIFICAÇÃO TÉRREA</t>
  </si>
  <si>
    <t>2.3.1</t>
  </si>
  <si>
    <t>Aplicação manual de massa acrílica em paredes externas de casas, uma demão. af_05/2017</t>
  </si>
  <si>
    <t>2.3.2</t>
  </si>
  <si>
    <t>Aplicação manual de massa acrílica em paredes externas de casas, duas demãos. af_05/2017</t>
  </si>
  <si>
    <t>2.3.3</t>
  </si>
  <si>
    <t>Aplicação manual de fundo selador acrílico em paredes externas de casas. af_06/2014</t>
  </si>
  <si>
    <t>2.3.4</t>
  </si>
  <si>
    <t>Aplicação manual de pintura com tinta texturizada acrílica em paredes externas de casas, uma cor. af_06/2014</t>
  </si>
  <si>
    <t>2.3.5</t>
  </si>
  <si>
    <t>Aplicação manual de pintura com tinta texturizada acrílica em paredes externas de casas, duas cores. af_06/2014</t>
  </si>
  <si>
    <t>2.3.6</t>
  </si>
  <si>
    <t>Pintura hidrofugante com silicone, aplicação manual, 2 demãos. af_05/2021</t>
  </si>
  <si>
    <t>2.3.7</t>
  </si>
  <si>
    <t>Aplicação manual de tinta látex acrílica em parede externas de casas, duas demãos. af_11/2016</t>
  </si>
  <si>
    <t>2.3.8</t>
  </si>
  <si>
    <t>Aplicação manual de pintura com tinta látex acrílica em paredes externas, cores variadas, duas demãos. ref. suvinil, renner, sherwin willians, coral, lukscolor ou equivalente.</t>
  </si>
  <si>
    <t>2.4</t>
  </si>
  <si>
    <t>AMBIENTE EXTERNO EDIFICAÇÃO MÚLTIPLOS PAVIMENTOS</t>
  </si>
  <si>
    <t>2.4.1</t>
  </si>
  <si>
    <t>Aplicação manual de massa acrílica em panos de fachada com presença de vãos, de edifícios de múltiplos pavimentos, uma demão. af_05/2017</t>
  </si>
  <si>
    <t>2.4.2</t>
  </si>
  <si>
    <t>Aplicação manual de massa acrílica em panos de fachada com presença de vãos, de edifícios de múltiplos pavimentos, duas demãos. af_05/2017</t>
  </si>
  <si>
    <t>2.4.3</t>
  </si>
  <si>
    <t>Aplicação manual de massa acrílica em panos de fachada sem presença de vãos, de edifícios de múltiplos pavimentos, uma demão. af_05/2017</t>
  </si>
  <si>
    <t>2.4.4</t>
  </si>
  <si>
    <t>Aplicação manual de massa acrílica em panos de fachada sem presença de vãos, de edifícios de múltiplos pavimentos, duas demãos. af_05/2017</t>
  </si>
  <si>
    <t>2.4.5</t>
  </si>
  <si>
    <t>Aplicação manual de fundo selador acrílico em panos com presença de vãos de edifícios de múltiplos pavimentos. af_06/2014</t>
  </si>
  <si>
    <t>2.4.6</t>
  </si>
  <si>
    <t>Aplicação manual de fundo selador acrílico em panos cegos de fachada (sem presença de vãos) de edifícios de múltiplos pavimentos. af_06/2014</t>
  </si>
  <si>
    <t>2.4.7</t>
  </si>
  <si>
    <t>Aplicação manual de pintura com tinta texturizada acrílica em panos com presença de vãos de edifícios de múltiplos pavimentos, uma cor. af_06/2014</t>
  </si>
  <si>
    <t>2.4.8</t>
  </si>
  <si>
    <t>Aplicação manual de pintura com tinta texturizada acrílica em panos cegos de fachada (sem presença de vãos) de edifícios de múltiplos pavimentos, uma cor. af_06/2014</t>
  </si>
  <si>
    <t>2.4.9</t>
  </si>
  <si>
    <t>Aplicação manual de pintura com tinta texturizada acrílica em panos com presença de vãos de edifícios de múltiplos pavimentos, duas cores. af_06/2014</t>
  </si>
  <si>
    <t>2.4.10</t>
  </si>
  <si>
    <t>2.4.11</t>
  </si>
  <si>
    <t>2.4.12</t>
  </si>
  <si>
    <t>2.4.13</t>
  </si>
  <si>
    <t>2.4.14</t>
  </si>
  <si>
    <t>2.4.15</t>
  </si>
  <si>
    <t>2.4.16</t>
  </si>
  <si>
    <t>2.4.17</t>
  </si>
  <si>
    <t>3</t>
  </si>
  <si>
    <t>PINTURA EM SUPERFÍCIE METÁLICA</t>
  </si>
  <si>
    <t>3.1</t>
  </si>
  <si>
    <t>AMBIENTES EM GERAL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</si>
  <si>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</si>
  <si>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</si>
  <si>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</si>
  <si>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</si>
  <si>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</si>
  <si>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</si>
  <si>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</si>
  <si>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</si>
  <si>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</si>
  <si>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4</t>
  </si>
  <si>
    <t>PINTURA EM MADEIRA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</si>
  <si>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</si>
  <si>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</si>
  <si>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</si>
  <si>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</si>
  <si>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</si>
  <si>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</si>
  <si>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</si>
  <si>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</si>
  <si>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5</t>
  </si>
  <si>
    <t>PINTURA EM QUADRA ESPORTIVA</t>
  </si>
  <si>
    <t>5.1</t>
  </si>
  <si>
    <t>PISO CIMENTADO</t>
  </si>
  <si>
    <t>5.1.1</t>
  </si>
  <si>
    <t>5.1.2</t>
  </si>
  <si>
    <t>5.1.3</t>
  </si>
  <si>
    <t>5.1.4</t>
  </si>
  <si>
    <t>5.1.5</t>
  </si>
  <si>
    <t>TOTAL</t>
  </si>
  <si>
    <r>
      <t xml:space="preserve">Pintura com tinta alquídica de fundo (tipo </t>
    </r>
    <r>
      <rPr>
        <b/>
        <sz val="10"/>
        <color rgb="FF000000"/>
        <rFont val="Calibri"/>
        <family val="2"/>
        <scheme val="minor"/>
      </rPr>
      <t>zarcão</t>
    </r>
    <r>
      <rPr>
        <sz val="10"/>
        <color rgb="FF000000"/>
        <rFont val="Calibri"/>
        <family val="2"/>
        <scheme val="minor"/>
      </rPr>
      <t>)</t>
    </r>
    <r>
      <rPr>
        <b/>
        <sz val="10"/>
        <color rgb="FF000000"/>
        <rFont val="Calibri"/>
        <family val="2"/>
        <scheme val="minor"/>
      </rPr>
      <t xml:space="preserve"> pulverizada</t>
    </r>
    <r>
      <rPr>
        <sz val="10"/>
        <color rgb="FF000000"/>
        <rFont val="Calibri"/>
        <family val="2"/>
        <scheme val="minor"/>
      </rPr>
      <t xml:space="preserve"> sobre superfícies metálicas (exceto perfil) executado em obra (por demão). af_01/2020_pe</t>
    </r>
  </si>
  <si>
    <r>
      <t>Pintura com tinta alquídica de fundo (tipo</t>
    </r>
    <r>
      <rPr>
        <b/>
        <sz val="10"/>
        <color rgb="FF000000"/>
        <rFont val="Calibri"/>
        <family val="2"/>
        <scheme val="minor"/>
      </rPr>
      <t xml:space="preserve"> zarcão</t>
    </r>
    <r>
      <rPr>
        <sz val="10"/>
        <color rgb="FF000000"/>
        <rFont val="Calibri"/>
        <family val="2"/>
        <scheme val="minor"/>
      </rPr>
      <t xml:space="preserve">) aplicada a </t>
    </r>
    <r>
      <rPr>
        <b/>
        <sz val="10"/>
        <color rgb="FF000000"/>
        <rFont val="Calibri"/>
        <family val="2"/>
        <scheme val="minor"/>
      </rPr>
      <t xml:space="preserve">rolo ou pincel </t>
    </r>
    <r>
      <rPr>
        <sz val="10"/>
        <color rgb="FF000000"/>
        <rFont val="Calibri"/>
        <family val="2"/>
        <scheme val="minor"/>
      </rPr>
      <t>sobre superfícies metálicas (exceto perfil) executado em obra (por demão). af_01/2020</t>
    </r>
  </si>
  <si>
    <r>
      <t>Pintura com tinta alquídica de fundo e acabamento (</t>
    </r>
    <r>
      <rPr>
        <b/>
        <sz val="10"/>
        <color rgb="FF000000"/>
        <rFont val="Calibri"/>
        <family val="2"/>
        <scheme val="minor"/>
      </rPr>
      <t>esmalte sintético grafite</t>
    </r>
    <r>
      <rPr>
        <sz val="10"/>
        <color rgb="FF000000"/>
        <rFont val="Calibri"/>
        <family val="2"/>
        <scheme val="minor"/>
      </rPr>
      <t>)</t>
    </r>
    <r>
      <rPr>
        <b/>
        <sz val="10"/>
        <color rgb="FF000000"/>
        <rFont val="Calibri"/>
        <family val="2"/>
        <scheme val="minor"/>
      </rPr>
      <t xml:space="preserve"> pulverizada</t>
    </r>
    <r>
      <rPr>
        <sz val="10"/>
        <color rgb="FF000000"/>
        <rFont val="Calibri"/>
        <family val="2"/>
        <scheme val="minor"/>
      </rPr>
      <t xml:space="preserve"> sobre superfícies metálicas (exceto perfil) executado em obra (por demão). af_01/2020_pe</t>
    </r>
  </si>
  <si>
    <r>
      <t xml:space="preserve">Pintura com tinta alquídica de fundo e acabamento </t>
    </r>
    <r>
      <rPr>
        <b/>
        <sz val="10"/>
        <color rgb="FF000000"/>
        <rFont val="Calibri"/>
        <family val="2"/>
        <scheme val="minor"/>
      </rPr>
      <t>(esmalte sintético grafite</t>
    </r>
    <r>
      <rPr>
        <sz val="10"/>
        <color rgb="FF000000"/>
        <rFont val="Calibri"/>
        <family val="2"/>
        <scheme val="minor"/>
      </rPr>
      <t>) aplicada a</t>
    </r>
    <r>
      <rPr>
        <b/>
        <sz val="10"/>
        <color rgb="FF000000"/>
        <rFont val="Calibri"/>
        <family val="2"/>
        <scheme val="minor"/>
      </rPr>
      <t xml:space="preserve"> rolo ou pincel</t>
    </r>
    <r>
      <rPr>
        <sz val="10"/>
        <color rgb="FF000000"/>
        <rFont val="Calibri"/>
        <family val="2"/>
        <scheme val="minor"/>
      </rPr>
      <t xml:space="preserve"> sobre superfícies metálicas (exceto perfil) executado em obra (por demão). af_01/2020</t>
    </r>
  </si>
  <si>
    <r>
      <t>Pintura com</t>
    </r>
    <r>
      <rPr>
        <b/>
        <sz val="10"/>
        <color rgb="FF000000"/>
        <rFont val="Calibri"/>
        <family val="2"/>
        <scheme val="minor"/>
      </rPr>
      <t xml:space="preserve"> tinta acrílica </t>
    </r>
    <r>
      <rPr>
        <sz val="10"/>
        <color rgb="FF000000"/>
        <rFont val="Calibri"/>
        <family val="2"/>
        <scheme val="minor"/>
      </rPr>
      <t xml:space="preserve">de fundo </t>
    </r>
    <r>
      <rPr>
        <b/>
        <sz val="10"/>
        <color rgb="FF000000"/>
        <rFont val="Calibri"/>
        <family val="2"/>
        <scheme val="minor"/>
      </rPr>
      <t xml:space="preserve">pulverizada </t>
    </r>
    <r>
      <rPr>
        <sz val="10"/>
        <color rgb="FF000000"/>
        <rFont val="Calibri"/>
        <family val="2"/>
        <scheme val="minor"/>
      </rPr>
      <t>sobre superfícies metálicas (exceto perfil) executado em obra (por demão). af_01/2020_pe</t>
    </r>
  </si>
  <si>
    <r>
      <t>Pintura com tinta alquídica de acabamento (</t>
    </r>
    <r>
      <rPr>
        <b/>
        <sz val="10"/>
        <color rgb="FF000000"/>
        <rFont val="Calibri"/>
        <family val="2"/>
        <scheme val="minor"/>
      </rPr>
      <t>esmalte sintético acetinado</t>
    </r>
    <r>
      <rPr>
        <sz val="10"/>
        <color rgb="FF000000"/>
        <rFont val="Calibri"/>
        <family val="2"/>
        <scheme val="minor"/>
      </rPr>
      <t xml:space="preserve">) </t>
    </r>
    <r>
      <rPr>
        <b/>
        <sz val="10"/>
        <color rgb="FF000000"/>
        <rFont val="Calibri"/>
        <family val="2"/>
        <scheme val="minor"/>
      </rPr>
      <t xml:space="preserve">pulverizada </t>
    </r>
    <r>
      <rPr>
        <sz val="10"/>
        <color rgb="FF000000"/>
        <rFont val="Calibri"/>
        <family val="2"/>
        <scheme val="minor"/>
      </rPr>
      <t>sobre superfícies metálicas (exceto perfil) executado em obra (por demão). af_01/2020_pe</t>
    </r>
  </si>
  <si>
    <r>
      <t xml:space="preserve">Pintura com tinta alquídica de acabamento </t>
    </r>
    <r>
      <rPr>
        <b/>
        <sz val="10"/>
        <color rgb="FF000000"/>
        <rFont val="Calibri"/>
        <family val="2"/>
        <scheme val="minor"/>
      </rPr>
      <t>(esmalte sintético acetinado</t>
    </r>
    <r>
      <rPr>
        <sz val="10"/>
        <color rgb="FF000000"/>
        <rFont val="Calibri"/>
        <family val="2"/>
        <scheme val="minor"/>
      </rPr>
      <t>) aplicada a</t>
    </r>
    <r>
      <rPr>
        <b/>
        <sz val="10"/>
        <color rgb="FF000000"/>
        <rFont val="Calibri"/>
        <family val="2"/>
        <scheme val="minor"/>
      </rPr>
      <t xml:space="preserve"> rolo ou pincel </t>
    </r>
    <r>
      <rPr>
        <sz val="10"/>
        <color rgb="FF000000"/>
        <rFont val="Calibri"/>
        <family val="2"/>
        <scheme val="minor"/>
      </rPr>
      <t>sobre superfícies metálicas (exceto perfil) executado em obra (por demão). af_01/2020</t>
    </r>
  </si>
  <si>
    <r>
      <t>Pintura com tinta alquídica de acabamento (</t>
    </r>
    <r>
      <rPr>
        <b/>
        <sz val="10"/>
        <color rgb="FF000000"/>
        <rFont val="Calibri"/>
        <family val="2"/>
        <scheme val="minor"/>
      </rPr>
      <t>esmalte sintético brilhante</t>
    </r>
    <r>
      <rPr>
        <sz val="10"/>
        <color rgb="FF000000"/>
        <rFont val="Calibri"/>
        <family val="2"/>
        <scheme val="minor"/>
      </rPr>
      <t xml:space="preserve">) </t>
    </r>
    <r>
      <rPr>
        <b/>
        <sz val="10"/>
        <color rgb="FF000000"/>
        <rFont val="Calibri"/>
        <family val="2"/>
        <scheme val="minor"/>
      </rPr>
      <t xml:space="preserve">pulverizada </t>
    </r>
    <r>
      <rPr>
        <sz val="10"/>
        <color rgb="FF000000"/>
        <rFont val="Calibri"/>
        <family val="2"/>
        <scheme val="minor"/>
      </rPr>
      <t>sobre superfícies metálicas (exceto perfil) executado em obra  (por demão). af_01/2020_pe</t>
    </r>
  </si>
  <si>
    <r>
      <t>Pintura com tinta alquídica de acabamento (</t>
    </r>
    <r>
      <rPr>
        <b/>
        <sz val="10"/>
        <color rgb="FF000000"/>
        <rFont val="Calibri"/>
        <family val="2"/>
        <scheme val="minor"/>
      </rPr>
      <t>esmalte sintético brilhante</t>
    </r>
    <r>
      <rPr>
        <sz val="10"/>
        <color rgb="FF000000"/>
        <rFont val="Calibri"/>
        <family val="2"/>
        <scheme val="minor"/>
      </rPr>
      <t>) aplicada a</t>
    </r>
    <r>
      <rPr>
        <b/>
        <sz val="10"/>
        <color rgb="FF000000"/>
        <rFont val="Calibri"/>
        <family val="2"/>
        <scheme val="minor"/>
      </rPr>
      <t xml:space="preserve"> rolo ou pincel</t>
    </r>
    <r>
      <rPr>
        <sz val="10"/>
        <color rgb="FF000000"/>
        <rFont val="Calibri"/>
        <family val="2"/>
        <scheme val="minor"/>
      </rPr>
      <t xml:space="preserve"> sobre superfícies metálicas (exceto perfil) executado em obra (por demão). af_01/2020</t>
    </r>
  </si>
  <si>
    <r>
      <t xml:space="preserve">Pintura de </t>
    </r>
    <r>
      <rPr>
        <b/>
        <sz val="10"/>
        <color rgb="FF000000"/>
        <rFont val="Calibri"/>
        <family val="2"/>
        <scheme val="minor"/>
      </rPr>
      <t>demarcação</t>
    </r>
    <r>
      <rPr>
        <sz val="10"/>
        <color rgb="FF000000"/>
        <rFont val="Calibri"/>
        <family val="2"/>
        <scheme val="minor"/>
      </rPr>
      <t xml:space="preserve"> de quadra poliesportiva com tinta </t>
    </r>
    <r>
      <rPr>
        <b/>
        <sz val="10"/>
        <color rgb="FF000000"/>
        <rFont val="Calibri"/>
        <family val="2"/>
        <scheme val="minor"/>
      </rPr>
      <t>epóxi</t>
    </r>
    <r>
      <rPr>
        <sz val="10"/>
        <color rgb="FF000000"/>
        <rFont val="Calibri"/>
        <family val="2"/>
        <scheme val="minor"/>
      </rPr>
      <t>, E = 5 cm, aplicação manual. af_05/2021</t>
    </r>
  </si>
  <si>
    <r>
      <t xml:space="preserve">Pintura de </t>
    </r>
    <r>
      <rPr>
        <b/>
        <sz val="10"/>
        <color rgb="FF000000"/>
        <rFont val="Calibri"/>
        <family val="2"/>
        <scheme val="minor"/>
      </rPr>
      <t>demarcação</t>
    </r>
    <r>
      <rPr>
        <sz val="10"/>
        <color rgb="FF000000"/>
        <rFont val="Calibri"/>
        <family val="2"/>
        <scheme val="minor"/>
      </rPr>
      <t xml:space="preserve"> de quadra poliesportiva com tinta </t>
    </r>
    <r>
      <rPr>
        <b/>
        <sz val="10"/>
        <color rgb="FF000000"/>
        <rFont val="Calibri"/>
        <family val="2"/>
        <scheme val="minor"/>
      </rPr>
      <t>acrílica</t>
    </r>
    <r>
      <rPr>
        <sz val="10"/>
        <color rgb="FF000000"/>
        <rFont val="Calibri"/>
        <family val="2"/>
        <scheme val="minor"/>
      </rPr>
      <t>, E = 5 cm, aplicação manual. af_05/2021</t>
    </r>
  </si>
  <si>
    <r>
      <t>Pintura de</t>
    </r>
    <r>
      <rPr>
        <b/>
        <sz val="10"/>
        <color rgb="FF000000"/>
        <rFont val="Calibri"/>
        <family val="2"/>
        <scheme val="minor"/>
      </rPr>
      <t xml:space="preserve"> piso com tinta acrílica</t>
    </r>
    <r>
      <rPr>
        <sz val="10"/>
        <color rgb="FF000000"/>
        <rFont val="Calibri"/>
        <family val="2"/>
        <scheme val="minor"/>
      </rPr>
      <t xml:space="preserve">, aplicação manual, </t>
    </r>
    <r>
      <rPr>
        <b/>
        <sz val="10"/>
        <color rgb="FF000000"/>
        <rFont val="Calibri"/>
        <family val="2"/>
        <scheme val="minor"/>
      </rPr>
      <t>3 demãos</t>
    </r>
    <r>
      <rPr>
        <sz val="10"/>
        <color rgb="FF000000"/>
        <rFont val="Calibri"/>
        <family val="2"/>
        <scheme val="minor"/>
      </rPr>
      <t>, incluso fundo preparador. af_05/2021</t>
    </r>
  </si>
  <si>
    <r>
      <t xml:space="preserve">Pintura de </t>
    </r>
    <r>
      <rPr>
        <b/>
        <sz val="10"/>
        <color rgb="FF000000"/>
        <rFont val="Calibri"/>
        <family val="2"/>
        <scheme val="minor"/>
      </rPr>
      <t>piso com tinta acrílica</t>
    </r>
    <r>
      <rPr>
        <sz val="10"/>
        <color rgb="FF000000"/>
        <rFont val="Calibri"/>
        <family val="2"/>
        <scheme val="minor"/>
      </rPr>
      <t>, aplicação manual,</t>
    </r>
    <r>
      <rPr>
        <b/>
        <sz val="10"/>
        <color rgb="FF000000"/>
        <rFont val="Calibri"/>
        <family val="2"/>
        <scheme val="minor"/>
      </rPr>
      <t xml:space="preserve"> 2 demãos</t>
    </r>
    <r>
      <rPr>
        <sz val="10"/>
        <color rgb="FF000000"/>
        <rFont val="Calibri"/>
        <family val="2"/>
        <scheme val="minor"/>
      </rPr>
      <t>, incluso fundo preparador. af_05/2021</t>
    </r>
  </si>
  <si>
    <r>
      <t xml:space="preserve">Pintura de </t>
    </r>
    <r>
      <rPr>
        <b/>
        <sz val="10"/>
        <color rgb="FF000000"/>
        <rFont val="Calibri"/>
        <family val="2"/>
        <scheme val="minor"/>
      </rPr>
      <t>piso com tinta epóxi</t>
    </r>
    <r>
      <rPr>
        <sz val="10"/>
        <color rgb="FF000000"/>
        <rFont val="Calibri"/>
        <family val="2"/>
        <scheme val="minor"/>
      </rPr>
      <t xml:space="preserve">, aplicação manual, </t>
    </r>
    <r>
      <rPr>
        <b/>
        <sz val="10"/>
        <color rgb="FF000000"/>
        <rFont val="Calibri"/>
        <family val="2"/>
        <scheme val="minor"/>
      </rPr>
      <t>2 demãos</t>
    </r>
    <r>
      <rPr>
        <sz val="10"/>
        <color rgb="FF000000"/>
        <rFont val="Calibri"/>
        <family val="2"/>
        <scheme val="minor"/>
      </rPr>
      <t>, incluso primer epóxi. af_05/2021</t>
    </r>
  </si>
  <si>
    <r>
      <t>Pintura tinta de acabamento (pigmentada)</t>
    </r>
    <r>
      <rPr>
        <b/>
        <sz val="10"/>
        <color rgb="FF000000"/>
        <rFont val="Calibri"/>
        <family val="2"/>
        <scheme val="minor"/>
      </rPr>
      <t xml:space="preserve"> esmalte sintético acetinado</t>
    </r>
    <r>
      <rPr>
        <sz val="10"/>
        <color rgb="FF000000"/>
        <rFont val="Calibri"/>
        <family val="2"/>
        <scheme val="minor"/>
      </rPr>
      <t xml:space="preserve"> em madeira, 1 demão. af_01/2021</t>
    </r>
  </si>
  <si>
    <r>
      <t>Pintura tinta de acabamento (pigmentada)</t>
    </r>
    <r>
      <rPr>
        <b/>
        <sz val="10"/>
        <color rgb="FF000000"/>
        <rFont val="Calibri"/>
        <family val="2"/>
        <scheme val="minor"/>
      </rPr>
      <t xml:space="preserve"> esmalte sintético brilhante</t>
    </r>
    <r>
      <rPr>
        <sz val="10"/>
        <color rgb="FF000000"/>
        <rFont val="Calibri"/>
        <family val="2"/>
        <scheme val="minor"/>
      </rPr>
      <t xml:space="preserve"> em madeira, 1 demão. af_01/2021</t>
    </r>
  </si>
  <si>
    <r>
      <t xml:space="preserve">Pintura </t>
    </r>
    <r>
      <rPr>
        <b/>
        <sz val="10"/>
        <color rgb="FF000000"/>
        <rFont val="Calibri"/>
        <family val="2"/>
        <scheme val="minor"/>
      </rPr>
      <t xml:space="preserve">verniz (incolor) poliuretânico </t>
    </r>
    <r>
      <rPr>
        <sz val="10"/>
        <color rgb="FF000000"/>
        <rFont val="Calibri"/>
        <family val="2"/>
        <scheme val="minor"/>
      </rPr>
      <t>(resina alquídica modificada) em madeira, 1 demão. af_01/2021</t>
    </r>
  </si>
  <si>
    <r>
      <t xml:space="preserve">Pintura </t>
    </r>
    <r>
      <rPr>
        <b/>
        <sz val="10"/>
        <color rgb="FF000000"/>
        <rFont val="Calibri"/>
        <family val="2"/>
        <scheme val="minor"/>
      </rPr>
      <t>verniz (incolor) alquídico</t>
    </r>
    <r>
      <rPr>
        <sz val="10"/>
        <color rgb="FF000000"/>
        <rFont val="Calibri"/>
        <family val="2"/>
        <scheme val="minor"/>
      </rPr>
      <t xml:space="preserve"> em madeira, uso interno e externo, 1 demão. af_01/2021</t>
    </r>
  </si>
  <si>
    <r>
      <t xml:space="preserve">Pintura </t>
    </r>
    <r>
      <rPr>
        <b/>
        <sz val="10"/>
        <color rgb="FF000000"/>
        <rFont val="Calibri"/>
        <family val="2"/>
        <scheme val="minor"/>
      </rPr>
      <t xml:space="preserve">imunizante </t>
    </r>
    <r>
      <rPr>
        <sz val="10"/>
        <color rgb="FF000000"/>
        <rFont val="Calibri"/>
        <family val="2"/>
        <scheme val="minor"/>
      </rPr>
      <t>para madeira, 1 demão. af_01/2021</t>
    </r>
  </si>
  <si>
    <r>
      <t xml:space="preserve">Aplicação </t>
    </r>
    <r>
      <rPr>
        <b/>
        <sz val="10"/>
        <color rgb="FF000000"/>
        <rFont val="Calibri"/>
        <family val="2"/>
        <scheme val="minor"/>
      </rPr>
      <t>massa alquídica</t>
    </r>
    <r>
      <rPr>
        <sz val="10"/>
        <color rgb="FF000000"/>
        <rFont val="Calibri"/>
        <family val="2"/>
        <scheme val="minor"/>
      </rPr>
      <t xml:space="preserve"> para madeira, para pintura com tinta de acabamento (pigmentada). af_01/2021</t>
    </r>
  </si>
  <si>
    <r>
      <rPr>
        <b/>
        <sz val="10"/>
        <color rgb="FF000000"/>
        <rFont val="Calibri"/>
        <family val="2"/>
        <scheme val="minor"/>
      </rPr>
      <t>Lixamento</t>
    </r>
    <r>
      <rPr>
        <sz val="10"/>
        <color rgb="FF000000"/>
        <rFont val="Calibri"/>
        <family val="2"/>
        <scheme val="minor"/>
      </rPr>
      <t xml:space="preserve"> de massa para madeira. af_01/2021</t>
    </r>
  </si>
  <si>
    <r>
      <t>Aplicação de massa texturizada acrílica</t>
    </r>
    <r>
      <rPr>
        <b/>
        <sz val="10"/>
        <color rgb="FF000000"/>
        <rFont val="Calibri"/>
        <family val="2"/>
        <scheme val="minor"/>
      </rPr>
      <t xml:space="preserve"> projetada </t>
    </r>
    <r>
      <rPr>
        <sz val="10"/>
        <color rgb="FF000000"/>
        <rFont val="Calibri"/>
        <family val="2"/>
        <scheme val="minor"/>
      </rPr>
      <t>em</t>
    </r>
    <r>
      <rPr>
        <b/>
        <sz val="10"/>
        <color rgb="FF000000"/>
        <rFont val="Calibri"/>
        <family val="2"/>
        <scheme val="minor"/>
      </rPr>
      <t xml:space="preserve"> panos cegos </t>
    </r>
    <r>
      <rPr>
        <sz val="10"/>
        <color rgb="FF000000"/>
        <rFont val="Calibri"/>
        <family val="2"/>
        <scheme val="minor"/>
      </rPr>
      <t>de fachada (sem presença de vãos) de edifícios de múltiplos pavimentos, uma cor. af_06/2014</t>
    </r>
  </si>
  <si>
    <r>
      <t>Aplicação de massa texturizada acrílica</t>
    </r>
    <r>
      <rPr>
        <b/>
        <sz val="10"/>
        <color rgb="FF000000"/>
        <rFont val="Calibri"/>
        <family val="2"/>
        <scheme val="minor"/>
      </rPr>
      <t xml:space="preserve"> projetada</t>
    </r>
    <r>
      <rPr>
        <sz val="10"/>
        <color rgb="FF000000"/>
        <rFont val="Calibri"/>
        <family val="2"/>
        <scheme val="minor"/>
      </rPr>
      <t xml:space="preserve"> em panos</t>
    </r>
    <r>
      <rPr>
        <b/>
        <sz val="10"/>
        <color rgb="FF000000"/>
        <rFont val="Calibri"/>
        <family val="2"/>
        <scheme val="minor"/>
      </rPr>
      <t xml:space="preserve"> com presença de vãos</t>
    </r>
    <r>
      <rPr>
        <sz val="10"/>
        <color rgb="FF000000"/>
        <rFont val="Calibri"/>
        <family val="2"/>
        <scheme val="minor"/>
      </rPr>
      <t xml:space="preserve"> de edifícios de múltiplos pavimentos, </t>
    </r>
    <r>
      <rPr>
        <b/>
        <sz val="10"/>
        <color rgb="FF000000"/>
        <rFont val="Calibri"/>
        <family val="2"/>
        <scheme val="minor"/>
      </rPr>
      <t>duas cores</t>
    </r>
    <r>
      <rPr>
        <sz val="10"/>
        <color rgb="FF000000"/>
        <rFont val="Calibri"/>
        <family val="2"/>
        <scheme val="minor"/>
      </rPr>
      <t>. af_06/2014</t>
    </r>
  </si>
  <si>
    <r>
      <t xml:space="preserve">Aplicação de massa texturizada acrílica </t>
    </r>
    <r>
      <rPr>
        <b/>
        <sz val="10"/>
        <color rgb="FF000000"/>
        <rFont val="Calibri"/>
        <family val="2"/>
        <scheme val="minor"/>
      </rPr>
      <t>projetada</t>
    </r>
    <r>
      <rPr>
        <sz val="10"/>
        <color rgb="FF000000"/>
        <rFont val="Calibri"/>
        <family val="2"/>
        <scheme val="minor"/>
      </rPr>
      <t xml:space="preserve"> em panos </t>
    </r>
    <r>
      <rPr>
        <b/>
        <sz val="10"/>
        <color rgb="FF000000"/>
        <rFont val="Calibri"/>
        <family val="2"/>
        <scheme val="minor"/>
      </rPr>
      <t xml:space="preserve">com presença de vãos </t>
    </r>
    <r>
      <rPr>
        <sz val="10"/>
        <color rgb="FF000000"/>
        <rFont val="Calibri"/>
        <family val="2"/>
        <scheme val="minor"/>
      </rPr>
      <t xml:space="preserve">de edifícios de múltiplos pavimentos, </t>
    </r>
    <r>
      <rPr>
        <b/>
        <sz val="10"/>
        <color rgb="FF000000"/>
        <rFont val="Calibri"/>
        <family val="2"/>
        <scheme val="minor"/>
      </rPr>
      <t>uma cor</t>
    </r>
    <r>
      <rPr>
        <sz val="10"/>
        <color rgb="FF000000"/>
        <rFont val="Calibri"/>
        <family val="2"/>
        <scheme val="minor"/>
      </rPr>
      <t>. af_06/2014</t>
    </r>
  </si>
  <si>
    <r>
      <t xml:space="preserve">Aplicação de massa texturizada acrílica </t>
    </r>
    <r>
      <rPr>
        <b/>
        <sz val="10"/>
        <color rgb="FF000000"/>
        <rFont val="Calibri"/>
        <family val="2"/>
        <scheme val="minor"/>
      </rPr>
      <t xml:space="preserve">projetada </t>
    </r>
    <r>
      <rPr>
        <sz val="10"/>
        <color rgb="FF000000"/>
        <rFont val="Calibri"/>
        <family val="2"/>
        <scheme val="minor"/>
      </rPr>
      <t>em</t>
    </r>
    <r>
      <rPr>
        <b/>
        <sz val="10"/>
        <color rgb="FF000000"/>
        <rFont val="Calibri"/>
        <family val="2"/>
        <scheme val="minor"/>
      </rPr>
      <t xml:space="preserve"> panos cegos</t>
    </r>
    <r>
      <rPr>
        <sz val="10"/>
        <color rgb="FF000000"/>
        <rFont val="Calibri"/>
        <family val="2"/>
        <scheme val="minor"/>
      </rPr>
      <t xml:space="preserve"> de fachada</t>
    </r>
    <r>
      <rPr>
        <b/>
        <sz val="10"/>
        <color rgb="FF000000"/>
        <rFont val="Calibri"/>
        <family val="2"/>
        <scheme val="minor"/>
      </rPr>
      <t xml:space="preserve"> </t>
    </r>
    <r>
      <rPr>
        <sz val="10"/>
        <color rgb="FF000000"/>
        <rFont val="Calibri"/>
        <family val="2"/>
        <scheme val="minor"/>
      </rPr>
      <t xml:space="preserve">(sem presença de vãos) de edifícios de múltiplos pavimentos, </t>
    </r>
    <r>
      <rPr>
        <b/>
        <sz val="10"/>
        <color rgb="FF000000"/>
        <rFont val="Calibri"/>
        <family val="2"/>
        <scheme val="minor"/>
      </rPr>
      <t>duas cores</t>
    </r>
    <r>
      <rPr>
        <sz val="10"/>
        <color rgb="FF000000"/>
        <rFont val="Calibri"/>
        <family val="2"/>
        <scheme val="minor"/>
      </rPr>
      <t>. af_06/2014</t>
    </r>
  </si>
  <si>
    <r>
      <t xml:space="preserve">Aplicação manual de tinta </t>
    </r>
    <r>
      <rPr>
        <b/>
        <sz val="10"/>
        <color rgb="FF000000"/>
        <rFont val="Calibri"/>
        <family val="2"/>
        <scheme val="minor"/>
      </rPr>
      <t>látex acrílica</t>
    </r>
    <r>
      <rPr>
        <sz val="10"/>
        <color rgb="FF000000"/>
        <rFont val="Calibri"/>
        <family val="2"/>
        <scheme val="minor"/>
      </rPr>
      <t xml:space="preserve"> em panos</t>
    </r>
    <r>
      <rPr>
        <b/>
        <sz val="10"/>
        <color rgb="FF000000"/>
        <rFont val="Calibri"/>
        <family val="2"/>
        <scheme val="minor"/>
      </rPr>
      <t xml:space="preserve"> sem presença de vãos </t>
    </r>
    <r>
      <rPr>
        <sz val="10"/>
        <color rgb="FF000000"/>
        <rFont val="Calibri"/>
        <family val="2"/>
        <scheme val="minor"/>
      </rPr>
      <t>de edifícios de múltiplos pavimentos, duas demãos. af_11/2016</t>
    </r>
  </si>
  <si>
    <r>
      <t>Aplicação manual de tinta</t>
    </r>
    <r>
      <rPr>
        <b/>
        <sz val="10"/>
        <color rgb="FF000000"/>
        <rFont val="Calibri"/>
        <family val="2"/>
        <scheme val="minor"/>
      </rPr>
      <t xml:space="preserve"> látex acrílica</t>
    </r>
    <r>
      <rPr>
        <sz val="10"/>
        <color rgb="FF000000"/>
        <rFont val="Calibri"/>
        <family val="2"/>
        <scheme val="minor"/>
      </rPr>
      <t xml:space="preserve"> em panos </t>
    </r>
    <r>
      <rPr>
        <b/>
        <sz val="10"/>
        <color rgb="FF000000"/>
        <rFont val="Calibri"/>
        <family val="2"/>
        <scheme val="minor"/>
      </rPr>
      <t>com presença de vãos</t>
    </r>
    <r>
      <rPr>
        <sz val="10"/>
        <color rgb="FF000000"/>
        <rFont val="Calibri"/>
        <family val="2"/>
        <scheme val="minor"/>
      </rPr>
      <t xml:space="preserve"> de edifícios de múltiplos pavimentos, duas demãos. af_11/2016</t>
    </r>
  </si>
  <si>
    <r>
      <t xml:space="preserve">Aplicação manual de pintura com </t>
    </r>
    <r>
      <rPr>
        <b/>
        <sz val="10"/>
        <color rgb="FF000000"/>
        <rFont val="Calibri"/>
        <family val="2"/>
        <scheme val="minor"/>
      </rPr>
      <t>tinta texturizada acrílica</t>
    </r>
    <r>
      <rPr>
        <sz val="10"/>
        <color rgb="FF000000"/>
        <rFont val="Calibri"/>
        <family val="2"/>
        <scheme val="minor"/>
      </rPr>
      <t xml:space="preserve"> em molduras de </t>
    </r>
    <r>
      <rPr>
        <b/>
        <sz val="10"/>
        <color rgb="FF000000"/>
        <rFont val="Calibri"/>
        <family val="2"/>
        <scheme val="minor"/>
      </rPr>
      <t>eps, pré-fabricados, ou outros</t>
    </r>
    <r>
      <rPr>
        <sz val="10"/>
        <color rgb="FF000000"/>
        <rFont val="Calibri"/>
        <family val="2"/>
        <scheme val="minor"/>
      </rPr>
      <t>. af_06/2014</t>
    </r>
  </si>
  <si>
    <r>
      <t xml:space="preserve">Aplicação manual de pintura com </t>
    </r>
    <r>
      <rPr>
        <b/>
        <sz val="10"/>
        <color rgb="FF000000"/>
        <rFont val="Calibri"/>
        <family val="2"/>
        <scheme val="minor"/>
      </rPr>
      <t xml:space="preserve">tinta texturizada acrílica </t>
    </r>
    <r>
      <rPr>
        <sz val="10"/>
        <color rgb="FF000000"/>
        <rFont val="Calibri"/>
        <family val="2"/>
        <scheme val="minor"/>
      </rPr>
      <t xml:space="preserve">em </t>
    </r>
    <r>
      <rPr>
        <b/>
        <sz val="10"/>
        <color rgb="FF000000"/>
        <rFont val="Calibri"/>
        <family val="2"/>
        <scheme val="minor"/>
      </rPr>
      <t xml:space="preserve">panos cegos </t>
    </r>
    <r>
      <rPr>
        <sz val="10"/>
        <color rgb="FF000000"/>
        <rFont val="Calibri"/>
        <family val="2"/>
        <scheme val="minor"/>
      </rPr>
      <t xml:space="preserve">de fachada (sem presença de vãos) de edifícios de múltiplos pavimentos, </t>
    </r>
    <r>
      <rPr>
        <b/>
        <sz val="10"/>
        <color rgb="FF000000"/>
        <rFont val="Calibri"/>
        <family val="2"/>
        <scheme val="minor"/>
      </rPr>
      <t>duas cores</t>
    </r>
    <r>
      <rPr>
        <sz val="10"/>
        <color rgb="FF000000"/>
        <rFont val="Calibri"/>
        <family val="2"/>
        <scheme val="minor"/>
      </rPr>
      <t>. af_06/2014</t>
    </r>
  </si>
  <si>
    <t>Pintura de demarcação de quadra poliesportiva com tinta acrílica, E = 5 cm, aplicação manual. af_05/2021</t>
  </si>
  <si>
    <t>Pintura de piso com tinta acrílica, aplicação manual, 2 demãos, incluso fundo preparador. af_05/2021</t>
  </si>
  <si>
    <t>Pintura de piso com tinta acrílica, aplicação manual, 3 demãos, incluso fundo preparador. af_05/2021</t>
  </si>
  <si>
    <t>Pintura de piso com tinta epóxi, aplicação manual, 2 demãos, incluso primer epóxi. af_05/2021</t>
  </si>
  <si>
    <t>Curva ABC</t>
  </si>
  <si>
    <t>Obra</t>
  </si>
  <si>
    <t>CÓDIGO</t>
  </si>
  <si>
    <t xml:space="preserve">PREÇO UN. </t>
  </si>
  <si>
    <t>PESO %</t>
  </si>
  <si>
    <t>ACUM. %</t>
  </si>
  <si>
    <t>104642</t>
  </si>
  <si>
    <t>88423</t>
  </si>
  <si>
    <t>102491</t>
  </si>
  <si>
    <t>C.P. 2942311155275</t>
  </si>
  <si>
    <t>Aplicação de massa texturizada acrílica projetada em panos com presença de vãos de edifícios de múltiplos pavimentos, duas cores. af_06/2014</t>
  </si>
  <si>
    <t>95622</t>
  </si>
  <si>
    <t>Aplicação manual de tinta látex acrílica em panos com presença de vãos de edifícios de múltiplos pavimentos, duas demãos. af_11/2016</t>
  </si>
  <si>
    <t>C.P. 2942311155272</t>
  </si>
  <si>
    <t>Aplicação de massa texturizada acrílica projetada em panos cegos de fachada (sem presença de vãos) de edifícios de múltiplos pavimentos, uma cor. af_06/2014</t>
  </si>
  <si>
    <t>104640</t>
  </si>
  <si>
    <t>88497</t>
  </si>
  <si>
    <t>96135</t>
  </si>
  <si>
    <t>98562</t>
  </si>
  <si>
    <t>C.P. 2942310153230</t>
  </si>
  <si>
    <t>96130</t>
  </si>
  <si>
    <t>88495</t>
  </si>
  <si>
    <t>88494</t>
  </si>
  <si>
    <t>88431</t>
  </si>
  <si>
    <t>102494</t>
  </si>
  <si>
    <t>C.P. 2942311155276</t>
  </si>
  <si>
    <t>Aplicação de massa texturizada acrílica projetada em panos cegos de fachada (sem presença de vãos) de edifícios de múltiplos pavimentos, duas cores. af_06/2014</t>
  </si>
  <si>
    <t>88496</t>
  </si>
  <si>
    <t>95306</t>
  </si>
  <si>
    <t>100717</t>
  </si>
  <si>
    <t>88415</t>
  </si>
  <si>
    <t>102492</t>
  </si>
  <si>
    <t>88485</t>
  </si>
  <si>
    <t>102504</t>
  </si>
  <si>
    <t>96126</t>
  </si>
  <si>
    <t>102200</t>
  </si>
  <si>
    <t>Aplicação massa alquídica para madeira, para pintura com tinta de acabamento (pigmentada). af_01/2021</t>
  </si>
  <si>
    <t>102496</t>
  </si>
  <si>
    <t>99814</t>
  </si>
  <si>
    <t>96127</t>
  </si>
  <si>
    <t>102488</t>
  </si>
  <si>
    <t>100745</t>
  </si>
  <si>
    <t>Pintura com tinta alquídica de acabamento (esmalte sintético brilhante) pulverizada sobre superfícies metálicas (exceto perfil) executado em obra  (por demão). af_01/2020_pe</t>
  </si>
  <si>
    <t>100725</t>
  </si>
  <si>
    <t>Pintura com tinta alquídica de fundo e acabamento (esmalte sintético grafite) pulverizada sobre superfícies metálicas (exceto perfil) executado em obra (por demão). af_01/2020_pe</t>
  </si>
  <si>
    <t>100721</t>
  </si>
  <si>
    <t>Pintura com tinta alquídica de fundo (tipo zarcão) pulverizada sobre superfícies metálicas (exceto perfil) executado em obra (por demão). af_01/2020_pe</t>
  </si>
  <si>
    <t>100726</t>
  </si>
  <si>
    <t>Pintura com tinta alquídica de fundo e acabamento (esmalte sintético grafite) aplicada a rolo ou pincel sobre superfícies metálicas (exceto perfil) executado em obra (por demão). af_01/2020</t>
  </si>
  <si>
    <t>88484</t>
  </si>
  <si>
    <t>97631</t>
  </si>
  <si>
    <t>100722</t>
  </si>
  <si>
    <t>Pintura com tinta alquídica de fundo (tipo zarcão) aplicada a rolo ou pincel sobre superfícies metálicas (exceto perfil) executado em obra (por demão). af_01/2020</t>
  </si>
  <si>
    <t>C.P. 2942311155268</t>
  </si>
  <si>
    <t>Aplicação de massa texturizada acrílica projetada em panos com presença de vãos de edifícios de múltiplos pavimentos, uma cor. af_06/2014</t>
  </si>
  <si>
    <t>95305</t>
  </si>
  <si>
    <t>102233</t>
  </si>
  <si>
    <t>Pintura imunizante para madeira, 1 demão. af_01/2021</t>
  </si>
  <si>
    <t>100718</t>
  </si>
  <si>
    <t>102210</t>
  </si>
  <si>
    <t>Pintura tinta de acabamento (pigmentada) esmalte sintético brilhante em madeira, 1 demão. af_01/2021</t>
  </si>
  <si>
    <t>88424</t>
  </si>
  <si>
    <t>102194</t>
  </si>
  <si>
    <t>Lixamento de massa para madeira. af_01/2021</t>
  </si>
  <si>
    <t>102193</t>
  </si>
  <si>
    <t>102489</t>
  </si>
  <si>
    <t>102203</t>
  </si>
  <si>
    <t>Pintura verniz (incolor) alquídico em madeira, uso interno e externo, 1 demão. af_01/2021</t>
  </si>
  <si>
    <t>102205</t>
  </si>
  <si>
    <t>Pintura verniz (incolor) poliuretânico (resina alquídica modificada) em madeira, 1 demão. af_01/2021</t>
  </si>
  <si>
    <t>102209</t>
  </si>
  <si>
    <t>Pintura tinta de acabamento (pigmentada) esmalte sintético acetinado em madeira, 1 demão. af_01/2021</t>
  </si>
  <si>
    <t>C.P. 2942312161612</t>
  </si>
  <si>
    <t>100741</t>
  </si>
  <si>
    <t>Pintura com tinta alquídica de acabamento (esmalte sintético acetinado) pulverizada sobre superfícies metálicas (exceto perfil) executado em obra (por demão). af_01/2020_pe</t>
  </si>
  <si>
    <t>98559</t>
  </si>
  <si>
    <t>C.P. 2942311155290</t>
  </si>
  <si>
    <t>100746</t>
  </si>
  <si>
    <t>Pintura com tinta alquídica de acabamento (esmalte sintético brilhante) aplicada a rolo ou pincel sobre superfícies metálicas (exceto perfil) executado em obra (por demão). af_01/2020</t>
  </si>
  <si>
    <t>96131</t>
  </si>
  <si>
    <t>102506</t>
  </si>
  <si>
    <t>Pintura de demarcação de quadra poliesportiva com tinta epóxi, E = 5 cm, aplicação manual. af_05/2021</t>
  </si>
  <si>
    <t>95626</t>
  </si>
  <si>
    <t>95623</t>
  </si>
  <si>
    <t>Aplicação manual de tinta látex acrílica em panos sem presença de vãos de edifícios de múltiplos pavimentos, duas demãos. af_11/2016</t>
  </si>
  <si>
    <t>100733</t>
  </si>
  <si>
    <t>Pintura com tinta acrílica de fundo pulverizada sobre superfícies metálicas (exceto perfil) executado em obra (por demão). af_01/2020_pe</t>
  </si>
  <si>
    <t>96132</t>
  </si>
  <si>
    <t>100742</t>
  </si>
  <si>
    <t>Pintura com tinta alquídica de acabamento (esmalte sintético acetinado) aplicada a rolo ou pincel sobre superfícies metálicas (exceto perfil) executado em obra (por demão). af_01/2020</t>
  </si>
  <si>
    <t>88417</t>
  </si>
  <si>
    <t>88416</t>
  </si>
  <si>
    <t>88426</t>
  </si>
  <si>
    <t>Aplicação manual de pintura com tinta texturizada acrílica em panos cegos de fachada (sem presença de vãos) de edifícios de múltiplos pavimentos, duas cores. af_06/2014</t>
  </si>
  <si>
    <t>88432</t>
  </si>
  <si>
    <t>Aplicação manual de pintura com tinta texturizada acrílica em molduras de eps, pré-fabricados, ou outros. af_06/2014</t>
  </si>
  <si>
    <t>88411</t>
  </si>
  <si>
    <t>88412</t>
  </si>
  <si>
    <t>Página 1 de 1</t>
  </si>
  <si>
    <t>ATESTADO</t>
  </si>
  <si>
    <t>%</t>
  </si>
  <si>
    <t>32 - Pintura imobiliária</t>
  </si>
  <si>
    <t>Cotações</t>
  </si>
  <si>
    <t>Tinta esmalte acetinado preto, efeito lousa seca, lata de 800 ml - Tinta esmalte acetinado preto, efeito lousa seca, lata de 800 ml</t>
  </si>
  <si>
    <t>% Material</t>
  </si>
  <si>
    <t>Data</t>
  </si>
  <si>
    <t>06/02/2024</t>
  </si>
  <si>
    <t>% Serviço</t>
  </si>
  <si>
    <t>CNPJ</t>
  </si>
  <si>
    <t>Fornecedor</t>
  </si>
  <si>
    <t>Cidade</t>
  </si>
  <si>
    <t>Contato</t>
  </si>
  <si>
    <t>Valor da Proposta (R$)</t>
  </si>
  <si>
    <t>68987742000196</t>
  </si>
  <si>
    <t>RECANTO COMERCIO DE TINTAS LTDA</t>
  </si>
  <si>
    <t>SAO PAULO - SP</t>
  </si>
  <si>
    <t>61759205000140</t>
  </si>
  <si>
    <t>ANEDA COMERCIO DE TINTAS E FERRAGENS LTDA</t>
  </si>
  <si>
    <t>SANTO ANDRE - SP</t>
  </si>
  <si>
    <t>30246615000163</t>
  </si>
  <si>
    <t>CASA COSTA DAS TINTAS LTDA</t>
  </si>
  <si>
    <t>DUQUE DE CAXIAS - RJ</t>
  </si>
  <si>
    <t>44980935000157</t>
  </si>
  <si>
    <t>MOGICOR DISTRIBUIDORA LTDA</t>
  </si>
  <si>
    <t>MOGI DAS CRUZES - SP</t>
  </si>
  <si>
    <t>CONVERTEDOR DE FERRUGEM TF7 500ML</t>
  </si>
  <si>
    <t>31/12/2023</t>
  </si>
  <si>
    <t>15430669000190</t>
  </si>
  <si>
    <t>ARTUR ZIG ROSENBLATT FERRAMENTAS</t>
  </si>
  <si>
    <t>11991912810</t>
  </si>
  <si>
    <t>42542182000172</t>
  </si>
  <si>
    <t>WS SERVICOS LTDA</t>
  </si>
  <si>
    <t>11951483950</t>
  </si>
  <si>
    <t>02492310000872</t>
  </si>
  <si>
    <t>A. SILVA FERRAGENS LTDA</t>
  </si>
  <si>
    <t>CRICIUMA - SC</t>
  </si>
  <si>
    <t>4834315800</t>
  </si>
  <si>
    <t>31/01/2024</t>
  </si>
  <si>
    <t>84866342002807</t>
  </si>
  <si>
    <t>COMERCIO DE TINTAS MATERIAL ELETRICO E HIDRAULICO VERGINIA LTDA</t>
  </si>
  <si>
    <t>PINHAIS - PR</t>
  </si>
  <si>
    <t>30/01/2024</t>
  </si>
  <si>
    <t>PRIMER CONVERTEDOR DE FERRUGEM EM FUNDO DE PROTECAO, DUAS DEMAOS. FORNECIMENTO E APLICAÇÃO.</t>
  </si>
  <si>
    <t>Lixa em folha para ferro, numero 150</t>
  </si>
  <si>
    <t>Convertedor de ferrugem tf7 500ml</t>
  </si>
  <si>
    <t>Aplicação manual de pintura com tinta látex acrílica em paredes externas, cores variadas, duas demãos. ref. suvinil, renner, sherwin willians, coral, lukscolor ou equivalente</t>
  </si>
  <si>
    <t>Tinta latex acrilica premium, cor branco fosco</t>
  </si>
  <si>
    <t>Aplicação manual de pintura com tinta látex acrílica em paredes internas, cores variadas, duas demãos. ref. suvinil, renner, sherwin willians, coral, lukscolor ou equivalente</t>
  </si>
  <si>
    <t>32  - PINTURA IMOBILIÁRIA</t>
  </si>
  <si>
    <t>PINHAIS/PR</t>
  </si>
  <si>
    <t>100717 - SINAPI/PR 12/2023</t>
  </si>
  <si>
    <t>102193 - SINAPI/PR 12/2023</t>
  </si>
  <si>
    <t>102488 - SINAPI/PR 12/2023</t>
  </si>
  <si>
    <t>99814 - SINAPI/PR 12/2023</t>
  </si>
  <si>
    <t>98559 - SINAPI/PR 12/2023</t>
  </si>
  <si>
    <t>C.P. 2942310153230 - Composição Própria 12/2023</t>
  </si>
  <si>
    <t>97631 - SINAPI/PR 12/2023</t>
  </si>
  <si>
    <t>98562 - SINAPI/PR 12/2023</t>
  </si>
  <si>
    <t>100718 - SINAPI/PR 12/2023</t>
  </si>
  <si>
    <t>C.P. 2942311155290 - Composição Própria 12/2023</t>
  </si>
  <si>
    <t>C.P. 2942310153213 - Composição Própria 12/2023</t>
  </si>
  <si>
    <t>88485 - SINAPI/PR 12/2023</t>
  </si>
  <si>
    <t>88495 - SINAPI/PR 12/2023</t>
  </si>
  <si>
    <t>88497 - SINAPI/PR 12/2023</t>
  </si>
  <si>
    <t>104642 - SINAPI/PR 12/2023</t>
  </si>
  <si>
    <t>95305 - SINAPI/PR 12/2023</t>
  </si>
  <si>
    <t>102496 - SINAPI/PR 12/2023</t>
  </si>
  <si>
    <t>C.P. 2942402163142 - Composição Própria 12/2023</t>
  </si>
  <si>
    <t>C.P. 2942312161612 - Composição Própria 12/2023</t>
  </si>
  <si>
    <t>88484 - SINAPI/PR 12/2023</t>
  </si>
  <si>
    <t>88494 - SINAPI/PR 12/2023</t>
  </si>
  <si>
    <t>88496 - SINAPI/PR 12/2023</t>
  </si>
  <si>
    <t>104640 - SINAPI/PR 12/2023</t>
  </si>
  <si>
    <t>95306 - SINAPI/PR 12/2023</t>
  </si>
  <si>
    <t>96130 - SINAPI/PR 12/2023</t>
  </si>
  <si>
    <t>96135 - SINAPI/PR 12/2023</t>
  </si>
  <si>
    <t>88415 - SINAPI/PR 12/2023</t>
  </si>
  <si>
    <t>88423 - SINAPI/PR 12/2023</t>
  </si>
  <si>
    <t>88431 - SINAPI/PR 12/2023</t>
  </si>
  <si>
    <t>102489 - SINAPI/PR 12/2023</t>
  </si>
  <si>
    <t>95626 - SINAPI/PR 12/2023</t>
  </si>
  <si>
    <t>C.P. 2942401163109 - Composição Própria 12/2023</t>
  </si>
  <si>
    <t>96126 - SINAPI/PR 12/2023</t>
  </si>
  <si>
    <t>96131 - SINAPI/PR 12/2023</t>
  </si>
  <si>
    <t>96127 - SINAPI/PR 12/2023</t>
  </si>
  <si>
    <t>96132 - SINAPI/PR 12/2023</t>
  </si>
  <si>
    <t>88411 - SINAPI/PR 12/2023</t>
  </si>
  <si>
    <t>88412 - SINAPI/PR 12/2023</t>
  </si>
  <si>
    <t>88416 - SINAPI/PR 12/2023</t>
  </si>
  <si>
    <t>88417 - SINAPI/PR 12/2023</t>
  </si>
  <si>
    <t>88424 - SINAPI/PR 12/2023</t>
  </si>
  <si>
    <t>88426 - SINAPI/PR 12/2023</t>
  </si>
  <si>
    <t>88432 - SINAPI/PR 12/2023</t>
  </si>
  <si>
    <t>95622 - SINAPI/PR 12/2023</t>
  </si>
  <si>
    <t>95623 - SINAPI/PR 12/2023</t>
  </si>
  <si>
    <t>C.P. 2942311155268 - Composição Própria 12/2023</t>
  </si>
  <si>
    <t>C.P. 2942311155272 - Composição Própria 12/2023</t>
  </si>
  <si>
    <t>C.P. 2942311155275 - Composição Própria 12/2023</t>
  </si>
  <si>
    <t>C.P. 2942311155276 - Composição Própria 12/2023</t>
  </si>
  <si>
    <t>100721 - SINAPI/PR 12/2023</t>
  </si>
  <si>
    <t>100722 - SINAPI/PR 12/2023</t>
  </si>
  <si>
    <t>100725 - SINAPI/PR 12/2023</t>
  </si>
  <si>
    <t>100726 - SINAPI/PR 12/2023</t>
  </si>
  <si>
    <t>100733 - SINAPI/PR 12/2023</t>
  </si>
  <si>
    <t>100741 - SINAPI/PR 12/2023</t>
  </si>
  <si>
    <t>100742 - SINAPI/PR 12/2023</t>
  </si>
  <si>
    <t>100745 - SINAPI/PR 12/2023</t>
  </si>
  <si>
    <t>100746 - SINAPI/PR 12/2023</t>
  </si>
  <si>
    <t>102200 - SINAPI/PR 12/2023</t>
  </si>
  <si>
    <t>102194 - SINAPI/PR 12/2023</t>
  </si>
  <si>
    <t>102209 - SINAPI/PR 12/2023</t>
  </si>
  <si>
    <t>102210 - SINAPI/PR 12/2023</t>
  </si>
  <si>
    <t>102203 - SINAPI/PR 12/2023</t>
  </si>
  <si>
    <t>102205 - SINAPI/PR 12/2023</t>
  </si>
  <si>
    <t>102233 - SINAPI/PR 12/2023</t>
  </si>
  <si>
    <t>102506 - SINAPI/PR 12/2023</t>
  </si>
  <si>
    <t>102504 - SINAPI/PR 12/2023</t>
  </si>
  <si>
    <t>102491 - SINAPI/PR 12/2023</t>
  </si>
  <si>
    <t>102492 - SINAPI/PR 12/2023</t>
  </si>
  <si>
    <t>102494 - SINAPI/PR 12/2023</t>
  </si>
  <si>
    <t>C.P. 2942401163109</t>
  </si>
  <si>
    <t>C.P. 2942402163142</t>
  </si>
  <si>
    <t>C.P. 2942310153213</t>
  </si>
  <si>
    <t>Primer convertedor de ferrugem em fundo de protecao, duas demaos. fornecimento e aplicação.</t>
  </si>
  <si>
    <t>32 - PINTURA IMOBILIÁRIA</t>
  </si>
  <si>
    <t>INDICAÇÃO DE QUANTITATIVOS</t>
  </si>
  <si>
    <t>Mês</t>
  </si>
  <si>
    <t>Índice</t>
  </si>
  <si>
    <t>Variação (%)</t>
  </si>
  <si>
    <t>No mês</t>
  </si>
  <si>
    <t>No ano</t>
  </si>
  <si>
    <t>12 meses</t>
  </si>
  <si>
    <t>EM REL. À fev/24</t>
  </si>
  <si>
    <t>0,28</t>
  </si>
  <si>
    <t>0,68</t>
  </si>
  <si>
    <t>3,36</t>
  </si>
  <si>
    <t>CORREÇÃO INCC PARA 02/2024</t>
  </si>
  <si>
    <t>Data 02</t>
  </si>
  <si>
    <t>Data 01</t>
  </si>
  <si>
    <t>Valor Considerado (R$)</t>
  </si>
  <si>
    <t>Custo Unitário Data-Base 02/2024 (sem BDI)</t>
  </si>
  <si>
    <t>2942312161607 - 12/2023</t>
  </si>
  <si>
    <t>2942401163060 - 12/2023</t>
  </si>
  <si>
    <t>2942401163103 - 12/2023</t>
  </si>
  <si>
    <t>08858579/0015-35</t>
  </si>
  <si>
    <t>SUPER-PRO COMÉRCIO DE EQUIP. E FERRAM. LTDA</t>
  </si>
  <si>
    <t>NAVEGANTES - SC</t>
  </si>
  <si>
    <t>TINTAS DARKA</t>
  </si>
  <si>
    <t>TINTAS CORAL LTDA</t>
  </si>
  <si>
    <t>VAREJÃO TINTAS LTDA</t>
  </si>
  <si>
    <t>SÃO JOSÉ DOS CAMPOS - SP</t>
  </si>
  <si>
    <t>SINAPI/PR 02/2024, Composição Própria 02/2024, Cotação 02/2024</t>
  </si>
  <si>
    <t>SÃO JOSÉ DOS PINHAIS - PR</t>
  </si>
  <si>
    <t>Encargos sociais sem desoneração</t>
  </si>
  <si>
    <t>113.35 % (HORA) - 71.47 % (MÊS)</t>
  </si>
  <si>
    <t>32 - Pintura imobiliária - 2024</t>
  </si>
  <si>
    <t>88310 - SINAPI/PR 02/2024</t>
  </si>
  <si>
    <t>88316 - SINAPI/PR 02/2024</t>
  </si>
  <si>
    <t>38877 - SINAPI/PR 02/2024</t>
  </si>
  <si>
    <t>7356 - SINAPI/PR 02/2024</t>
  </si>
  <si>
    <t>3768 - SINAPI/PR 02/2024</t>
  </si>
  <si>
    <t>5318 - SINAPI/PR 02/2024</t>
  </si>
  <si>
    <r>
      <rPr>
        <b/>
        <sz val="8"/>
        <color indexed="8"/>
        <rFont val="SansSerif"/>
      </rPr>
      <t>C.P. 2942310153213 - 02/2024</t>
    </r>
  </si>
  <si>
    <t>2942401163060 - Cotação 02/2024</t>
  </si>
  <si>
    <r>
      <rPr>
        <b/>
        <sz val="8"/>
        <color indexed="8"/>
        <rFont val="SansSerif"/>
      </rPr>
      <t>C.P. 2942310153230 - 02/2024</t>
    </r>
  </si>
  <si>
    <t>88269 - SINAPI/PR 02/2024</t>
  </si>
  <si>
    <t>39433 - SINAPI/PR 02/2024</t>
  </si>
  <si>
    <r>
      <rPr>
        <b/>
        <sz val="8"/>
        <color indexed="8"/>
        <rFont val="SansSerif"/>
      </rPr>
      <t>C.P. 2942311155268 - 02/2024</t>
    </r>
  </si>
  <si>
    <t>88418 - SINAPI/PR 02/2024</t>
  </si>
  <si>
    <t>88430 - SINAPI/PR 02/2024</t>
  </si>
  <si>
    <r>
      <rPr>
        <b/>
        <sz val="8"/>
        <color indexed="8"/>
        <rFont val="SansSerif"/>
      </rPr>
      <t>C.P. 2942311155272 - 02/2024</t>
    </r>
  </si>
  <si>
    <r>
      <rPr>
        <b/>
        <sz val="8"/>
        <color indexed="8"/>
        <rFont val="SansSerif"/>
      </rPr>
      <t>C.P. 2942311155275 - 02/2024</t>
    </r>
  </si>
  <si>
    <r>
      <rPr>
        <b/>
        <sz val="8"/>
        <color indexed="8"/>
        <rFont val="SansSerif"/>
      </rPr>
      <t>C.P. 2942311155276 - 02/2024</t>
    </r>
  </si>
  <si>
    <r>
      <rPr>
        <b/>
        <sz val="8"/>
        <color indexed="8"/>
        <rFont val="SansSerif"/>
      </rPr>
      <t>C.P. 2942311155290 - 02/2024</t>
    </r>
  </si>
  <si>
    <t>3777 - SINAPI/PR 02/2024</t>
  </si>
  <si>
    <r>
      <rPr>
        <b/>
        <sz val="8"/>
        <color indexed="8"/>
        <rFont val="SansSerif"/>
      </rPr>
      <t>C.P. 2942312161612 - 02/2024</t>
    </r>
  </si>
  <si>
    <t>2942312161607 - Cotação 02/2024</t>
  </si>
  <si>
    <r>
      <rPr>
        <b/>
        <sz val="8"/>
        <color indexed="8"/>
        <rFont val="SansSerif"/>
      </rPr>
      <t>C.P. 2942401163109 - 02/2024</t>
    </r>
  </si>
  <si>
    <t>2942401163103 - Cotação 02/2024</t>
  </si>
  <si>
    <r>
      <rPr>
        <b/>
        <sz val="8"/>
        <color indexed="8"/>
        <rFont val="SansSerif"/>
      </rPr>
      <t>C.P. 2942402163142 - 02/2024</t>
    </r>
  </si>
  <si>
    <t>Responsável técnico pelos ítens:</t>
  </si>
  <si>
    <t>Jader Aran Martim - CREA PR 199547/D</t>
  </si>
  <si>
    <t>13642_v18 - Em Análise Emissão em 03/05/2024 14:41:44</t>
  </si>
  <si>
    <t xml:space="preserve">UN  </t>
  </si>
  <si>
    <t>Tinta Acrílica Premium Cores Variadas (Ref. De cotação Lata de 16L.)</t>
  </si>
  <si>
    <t>13642_v18 - Em Análise Emissão em 14/05/2024 16:25:28</t>
  </si>
  <si>
    <r>
      <t xml:space="preserve">Aplicação manual de pintura com </t>
    </r>
    <r>
      <rPr>
        <b/>
        <sz val="10"/>
        <color rgb="FF000000"/>
        <rFont val="Calibri"/>
        <family val="2"/>
        <scheme val="minor"/>
      </rPr>
      <t>tinta texturizada acrílica</t>
    </r>
    <r>
      <rPr>
        <sz val="10"/>
        <color rgb="FF000000"/>
        <rFont val="Calibri"/>
        <family val="2"/>
        <scheme val="minor"/>
      </rPr>
      <t xml:space="preserve"> em molduras de </t>
    </r>
    <r>
      <rPr>
        <b/>
        <sz val="10"/>
        <color rgb="FF000000"/>
        <rFont val="Calibri"/>
        <family val="2"/>
        <scheme val="minor"/>
      </rPr>
      <t>eps. Af_03/2024</t>
    </r>
  </si>
  <si>
    <t>Aplicação manual de pintura com tinta texturizada acrílica em molduras de eps. Af_03/2024</t>
  </si>
</sst>
</file>

<file path=xl/styles.xml><?xml version="1.0" encoding="utf-8"?>
<styleSheet xmlns="http://schemas.openxmlformats.org/spreadsheetml/2006/main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000"/>
    <numFmt numFmtId="165" formatCode="#0.00;\(#0.00\)"/>
    <numFmt numFmtId="166" formatCode="#,##0.00%"/>
    <numFmt numFmtId="167" formatCode="0.0%"/>
    <numFmt numFmtId="169" formatCode="mmmm/yyyy"/>
    <numFmt numFmtId="170" formatCode="#,##0.000"/>
  </numFmts>
  <fonts count="28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10"/>
      <name val="Arial"/>
    </font>
    <font>
      <sz val="10"/>
      <color indexed="8"/>
      <name val="SansSerif"/>
    </font>
    <font>
      <b/>
      <sz val="14"/>
      <color indexed="8"/>
      <name val="SansSerif"/>
    </font>
    <font>
      <sz val="8"/>
      <color indexed="8"/>
      <name val="SansSerif"/>
    </font>
    <font>
      <b/>
      <sz val="12"/>
      <color indexed="8"/>
      <name val="SansSerif"/>
    </font>
    <font>
      <b/>
      <sz val="8"/>
      <color indexed="8"/>
      <name val="SansSerif"/>
    </font>
    <font>
      <sz val="6"/>
      <color indexed="8"/>
      <name val="SansSerif"/>
    </font>
    <font>
      <sz val="9"/>
      <color indexed="8"/>
      <name val="SansSerif"/>
    </font>
    <font>
      <sz val="18"/>
      <color indexed="8"/>
      <name val="SansSerif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DE8E8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</patternFill>
    </fill>
    <fill>
      <patternFill patternType="solid">
        <fgColor rgb="FFFFFF0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4" fontId="3" fillId="0" borderId="0" applyFont="0" applyFill="0" applyBorder="0" applyAlignment="0" applyProtection="0"/>
    <xf numFmtId="0" fontId="19" fillId="0" borderId="0"/>
    <xf numFmtId="0" fontId="19" fillId="0" borderId="0"/>
  </cellStyleXfs>
  <cellXfs count="313">
    <xf numFmtId="0" fontId="0" fillId="0" borderId="0" xfId="0" applyFont="1" applyAlignment="1"/>
    <xf numFmtId="0" fontId="0" fillId="0" borderId="0" xfId="0"/>
    <xf numFmtId="0" fontId="7" fillId="2" borderId="5" xfId="0" applyNumberFormat="1" applyFont="1" applyFill="1" applyBorder="1" applyAlignment="1" applyProtection="1">
      <alignment horizontal="center" vertical="center" wrapText="1"/>
    </xf>
    <xf numFmtId="4" fontId="6" fillId="4" borderId="5" xfId="0" applyNumberFormat="1" applyFont="1" applyFill="1" applyBorder="1" applyAlignment="1" applyProtection="1">
      <alignment horizontal="right" vertical="center" wrapText="1"/>
    </xf>
    <xf numFmtId="4" fontId="6" fillId="5" borderId="1" xfId="0" applyNumberFormat="1" applyFont="1" applyFill="1" applyBorder="1" applyAlignment="1" applyProtection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3" fontId="6" fillId="6" borderId="1" xfId="0" applyNumberFormat="1" applyFont="1" applyFill="1" applyBorder="1" applyAlignment="1">
      <alignment horizontal="center" vertical="center" wrapText="1"/>
    </xf>
    <xf numFmtId="43" fontId="6" fillId="7" borderId="1" xfId="0" applyNumberFormat="1" applyFont="1" applyFill="1" applyBorder="1" applyAlignment="1">
      <alignment horizontal="center" vertical="center" wrapText="1"/>
    </xf>
    <xf numFmtId="43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 applyProtection="1">
      <alignment horizontal="left" vertical="center" wrapText="1"/>
    </xf>
    <xf numFmtId="0" fontId="6" fillId="2" borderId="5" xfId="0" applyNumberFormat="1" applyFont="1" applyFill="1" applyBorder="1" applyAlignment="1" applyProtection="1">
      <alignment horizontal="left" vertical="center" wrapText="1"/>
    </xf>
    <xf numFmtId="0" fontId="8" fillId="2" borderId="0" xfId="0" applyNumberFormat="1" applyFont="1" applyFill="1" applyBorder="1" applyAlignment="1" applyProtection="1">
      <alignment wrapText="1"/>
      <protection locked="0"/>
    </xf>
    <xf numFmtId="4" fontId="6" fillId="2" borderId="5" xfId="0" applyNumberFormat="1" applyFont="1" applyFill="1" applyBorder="1" applyAlignment="1" applyProtection="1">
      <alignment horizontal="right" vertical="center" wrapText="1"/>
    </xf>
    <xf numFmtId="0" fontId="6" fillId="4" borderId="5" xfId="0" applyNumberFormat="1" applyFont="1" applyFill="1" applyBorder="1" applyAlignment="1" applyProtection="1">
      <alignment horizontal="left" vertical="center" wrapText="1"/>
    </xf>
    <xf numFmtId="0" fontId="8" fillId="0" borderId="0" xfId="0" applyFont="1" applyFill="1"/>
    <xf numFmtId="0" fontId="6" fillId="0" borderId="5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/>
    <xf numFmtId="0" fontId="8" fillId="0" borderId="1" xfId="0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 applyProtection="1">
      <alignment horizontal="center" vertical="center" wrapText="1"/>
    </xf>
    <xf numFmtId="43" fontId="8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43" fontId="6" fillId="0" borderId="1" xfId="1" applyFont="1" applyFill="1" applyBorder="1" applyAlignment="1" applyProtection="1">
      <alignment horizontal="center" vertical="center" wrapText="1"/>
    </xf>
    <xf numFmtId="43" fontId="8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 wrapText="1"/>
    </xf>
    <xf numFmtId="43" fontId="8" fillId="0" borderId="1" xfId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wrapText="1"/>
      <protection locked="0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/>
    <xf numFmtId="4" fontId="6" fillId="0" borderId="1" xfId="0" applyNumberFormat="1" applyFont="1" applyFill="1" applyBorder="1" applyAlignment="1" applyProtection="1">
      <alignment horizontal="right" vertical="center" wrapText="1"/>
    </xf>
    <xf numFmtId="0" fontId="7" fillId="2" borderId="5" xfId="0" applyNumberFormat="1" applyFont="1" applyFill="1" applyBorder="1" applyAlignment="1" applyProtection="1">
      <alignment horizontal="left" vertical="center" wrapText="1"/>
    </xf>
    <xf numFmtId="0" fontId="6" fillId="2" borderId="5" xfId="0" applyNumberFormat="1" applyFont="1" applyFill="1" applyBorder="1" applyAlignment="1" applyProtection="1">
      <alignment horizontal="left" vertical="center" wrapText="1"/>
    </xf>
    <xf numFmtId="0" fontId="8" fillId="2" borderId="0" xfId="0" applyNumberFormat="1" applyFont="1" applyFill="1" applyBorder="1" applyAlignment="1" applyProtection="1">
      <alignment wrapText="1"/>
      <protection locked="0"/>
    </xf>
    <xf numFmtId="4" fontId="6" fillId="2" borderId="5" xfId="0" applyNumberFormat="1" applyFont="1" applyFill="1" applyBorder="1" applyAlignment="1" applyProtection="1">
      <alignment horizontal="right" vertical="center" wrapText="1"/>
    </xf>
    <xf numFmtId="0" fontId="2" fillId="0" borderId="0" xfId="0" applyFont="1"/>
    <xf numFmtId="0" fontId="10" fillId="8" borderId="0" xfId="0" applyFont="1" applyFill="1" applyAlignment="1" applyProtection="1">
      <alignment horizontal="left" vertical="top" wrapText="1"/>
    </xf>
    <xf numFmtId="0" fontId="11" fillId="9" borderId="1" xfId="0" applyFont="1" applyFill="1" applyBorder="1" applyAlignment="1" applyProtection="1">
      <alignment horizontal="center" vertical="top" wrapText="1"/>
    </xf>
    <xf numFmtId="4" fontId="12" fillId="8" borderId="1" xfId="0" applyNumberFormat="1" applyFont="1" applyFill="1" applyBorder="1" applyAlignment="1" applyProtection="1">
      <alignment horizontal="center" vertical="center" wrapText="1"/>
    </xf>
    <xf numFmtId="167" fontId="2" fillId="0" borderId="1" xfId="2" applyNumberFormat="1" applyFont="1" applyBorder="1" applyAlignment="1">
      <alignment horizontal="center" vertical="center"/>
    </xf>
    <xf numFmtId="4" fontId="6" fillId="2" borderId="5" xfId="0" applyNumberFormat="1" applyFont="1" applyFill="1" applyBorder="1" applyAlignment="1" applyProtection="1">
      <alignment horizontal="right" vertical="center" wrapText="1"/>
    </xf>
    <xf numFmtId="0" fontId="13" fillId="2" borderId="5" xfId="0" applyNumberFormat="1" applyFont="1" applyFill="1" applyBorder="1" applyAlignment="1" applyProtection="1">
      <alignment horizontal="left" vertical="center" wrapText="1"/>
    </xf>
    <xf numFmtId="4" fontId="7" fillId="2" borderId="7" xfId="0" applyNumberFormat="1" applyFont="1" applyFill="1" applyBorder="1" applyAlignment="1" applyProtection="1">
      <alignment horizontal="right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4" fontId="14" fillId="0" borderId="15" xfId="0" applyNumberFormat="1" applyFont="1" applyBorder="1" applyAlignment="1">
      <alignment horizontal="center" vertical="center"/>
    </xf>
    <xf numFmtId="4" fontId="4" fillId="0" borderId="0" xfId="0" applyNumberFormat="1" applyFont="1" applyAlignment="1"/>
    <xf numFmtId="0" fontId="6" fillId="2" borderId="5" xfId="0" applyNumberFormat="1" applyFont="1" applyFill="1" applyBorder="1" applyAlignment="1" applyProtection="1">
      <alignment horizontal="left" vertical="center" wrapText="1"/>
    </xf>
    <xf numFmtId="4" fontId="6" fillId="2" borderId="5" xfId="0" applyNumberFormat="1" applyFont="1" applyFill="1" applyBorder="1" applyAlignment="1" applyProtection="1">
      <alignment horizontal="right" vertical="center" wrapText="1"/>
    </xf>
    <xf numFmtId="0" fontId="6" fillId="5" borderId="5" xfId="0" applyNumberFormat="1" applyFont="1" applyFill="1" applyBorder="1" applyAlignment="1" applyProtection="1">
      <alignment horizontal="left" vertical="center" wrapText="1"/>
    </xf>
    <xf numFmtId="0" fontId="13" fillId="5" borderId="5" xfId="0" applyNumberFormat="1" applyFont="1" applyFill="1" applyBorder="1" applyAlignment="1" applyProtection="1">
      <alignment horizontal="left" vertical="center" wrapText="1"/>
    </xf>
    <xf numFmtId="4" fontId="6" fillId="5" borderId="5" xfId="0" applyNumberFormat="1" applyFont="1" applyFill="1" applyBorder="1" applyAlignment="1" applyProtection="1">
      <alignment horizontal="right" vertical="center" wrapText="1"/>
    </xf>
    <xf numFmtId="0" fontId="8" fillId="5" borderId="0" xfId="0" applyFont="1" applyFill="1"/>
    <xf numFmtId="4" fontId="8" fillId="5" borderId="1" xfId="1" applyNumberFormat="1" applyFont="1" applyFill="1" applyBorder="1" applyAlignment="1">
      <alignment horizontal="center" vertical="center"/>
    </xf>
    <xf numFmtId="4" fontId="8" fillId="5" borderId="1" xfId="0" applyNumberFormat="1" applyFont="1" applyFill="1" applyBorder="1" applyAlignment="1">
      <alignment horizontal="center" vertical="center"/>
    </xf>
    <xf numFmtId="4" fontId="8" fillId="5" borderId="0" xfId="0" applyNumberFormat="1" applyFont="1" applyFill="1"/>
    <xf numFmtId="10" fontId="6" fillId="2" borderId="5" xfId="2" applyNumberFormat="1" applyFont="1" applyFill="1" applyBorder="1" applyAlignment="1" applyProtection="1">
      <alignment horizontal="right" vertical="center" wrapText="1"/>
    </xf>
    <xf numFmtId="0" fontId="15" fillId="11" borderId="23" xfId="0" applyFont="1" applyFill="1" applyBorder="1" applyAlignment="1">
      <alignment horizontal="center" vertical="center"/>
    </xf>
    <xf numFmtId="0" fontId="15" fillId="11" borderId="24" xfId="0" applyFont="1" applyFill="1" applyBorder="1" applyAlignment="1">
      <alignment horizontal="center" vertical="center"/>
    </xf>
    <xf numFmtId="0" fontId="15" fillId="11" borderId="0" xfId="0" applyFont="1" applyFill="1" applyBorder="1" applyAlignment="1">
      <alignment horizontal="center" vertical="center"/>
    </xf>
    <xf numFmtId="169" fontId="0" fillId="0" borderId="25" xfId="0" applyNumberFormat="1" applyBorder="1"/>
    <xf numFmtId="170" fontId="0" fillId="0" borderId="26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0" fillId="0" borderId="1" xfId="0" applyFont="1" applyBorder="1" applyAlignment="1"/>
    <xf numFmtId="10" fontId="0" fillId="0" borderId="1" xfId="2" applyNumberFormat="1" applyFont="1" applyBorder="1" applyAlignment="1"/>
    <xf numFmtId="169" fontId="0" fillId="0" borderId="28" xfId="0" applyNumberFormat="1" applyBorder="1"/>
    <xf numFmtId="170" fontId="0" fillId="0" borderId="29" xfId="0" applyNumberFormat="1" applyBorder="1" applyAlignment="1">
      <alignment horizontal="center"/>
    </xf>
    <xf numFmtId="2" fontId="0" fillId="0" borderId="29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0" fontId="0" fillId="0" borderId="31" xfId="0" applyNumberFormat="1" applyBorder="1" applyAlignment="1">
      <alignment horizontal="center"/>
    </xf>
    <xf numFmtId="0" fontId="0" fillId="0" borderId="3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32" xfId="0" applyFont="1" applyBorder="1" applyAlignment="1">
      <alignment horizontal="center"/>
    </xf>
    <xf numFmtId="169" fontId="0" fillId="0" borderId="33" xfId="0" applyNumberFormat="1" applyBorder="1"/>
    <xf numFmtId="2" fontId="0" fillId="0" borderId="34" xfId="0" applyNumberFormat="1" applyBorder="1" applyAlignment="1">
      <alignment horizontal="center"/>
    </xf>
    <xf numFmtId="0" fontId="0" fillId="0" borderId="34" xfId="0" applyFont="1" applyBorder="1" applyAlignment="1"/>
    <xf numFmtId="169" fontId="0" fillId="0" borderId="35" xfId="0" applyNumberFormat="1" applyBorder="1"/>
    <xf numFmtId="0" fontId="0" fillId="0" borderId="36" xfId="0" applyFont="1" applyBorder="1" applyAlignment="1"/>
    <xf numFmtId="0" fontId="0" fillId="0" borderId="37" xfId="0" applyFont="1" applyBorder="1" applyAlignment="1"/>
    <xf numFmtId="9" fontId="1" fillId="0" borderId="31" xfId="2" applyFont="1" applyBorder="1" applyAlignment="1">
      <alignment horizontal="center"/>
    </xf>
    <xf numFmtId="9" fontId="1" fillId="0" borderId="32" xfId="2" applyFont="1" applyBorder="1" applyAlignment="1">
      <alignment horizontal="center"/>
    </xf>
    <xf numFmtId="170" fontId="1" fillId="0" borderId="31" xfId="0" applyNumberFormat="1" applyFont="1" applyBorder="1" applyAlignment="1">
      <alignment horizontal="center"/>
    </xf>
    <xf numFmtId="0" fontId="0" fillId="5" borderId="0" xfId="0" applyFill="1"/>
    <xf numFmtId="0" fontId="16" fillId="10" borderId="52" xfId="0" applyNumberFormat="1" applyFont="1" applyFill="1" applyBorder="1" applyAlignment="1" applyProtection="1">
      <alignment horizontal="left" vertical="center" wrapText="1"/>
    </xf>
    <xf numFmtId="0" fontId="16" fillId="10" borderId="53" xfId="0" applyNumberFormat="1" applyFont="1" applyFill="1" applyBorder="1" applyAlignment="1" applyProtection="1">
      <alignment horizontal="center" vertical="center" wrapText="1"/>
    </xf>
    <xf numFmtId="0" fontId="16" fillId="10" borderId="54" xfId="0" applyNumberFormat="1" applyFont="1" applyFill="1" applyBorder="1" applyAlignment="1" applyProtection="1">
      <alignment horizontal="center" vertical="center" wrapText="1"/>
    </xf>
    <xf numFmtId="0" fontId="16" fillId="10" borderId="52" xfId="0" applyNumberFormat="1" applyFont="1" applyFill="1" applyBorder="1" applyAlignment="1" applyProtection="1">
      <alignment horizontal="center" vertical="center" wrapText="1"/>
    </xf>
    <xf numFmtId="0" fontId="16" fillId="10" borderId="66" xfId="0" applyNumberFormat="1" applyFont="1" applyFill="1" applyBorder="1" applyAlignment="1" applyProtection="1">
      <alignment horizontal="center" vertical="center" wrapText="1"/>
    </xf>
    <xf numFmtId="0" fontId="16" fillId="10" borderId="65" xfId="0" applyNumberFormat="1" applyFont="1" applyFill="1" applyBorder="1" applyAlignment="1" applyProtection="1">
      <alignment horizontal="center" vertical="center" wrapText="1"/>
    </xf>
    <xf numFmtId="11" fontId="16" fillId="10" borderId="78" xfId="0" applyNumberFormat="1" applyFont="1" applyFill="1" applyBorder="1" applyAlignment="1" applyProtection="1">
      <alignment horizontal="center" vertical="center" wrapText="1"/>
    </xf>
    <xf numFmtId="0" fontId="16" fillId="10" borderId="73" xfId="0" applyNumberFormat="1" applyFont="1" applyFill="1" applyBorder="1" applyAlignment="1" applyProtection="1">
      <alignment horizontal="center" vertical="center" wrapText="1"/>
    </xf>
    <xf numFmtId="0" fontId="16" fillId="2" borderId="7" xfId="0" applyNumberFormat="1" applyFont="1" applyFill="1" applyBorder="1" applyAlignment="1" applyProtection="1">
      <alignment horizontal="left" vertical="center" wrapText="1"/>
    </xf>
    <xf numFmtId="0" fontId="16" fillId="2" borderId="7" xfId="0" applyNumberFormat="1" applyFont="1" applyFill="1" applyBorder="1" applyAlignment="1" applyProtection="1">
      <alignment horizontal="center" vertical="center" wrapText="1"/>
    </xf>
    <xf numFmtId="4" fontId="16" fillId="2" borderId="7" xfId="0" applyNumberFormat="1" applyFont="1" applyFill="1" applyBorder="1" applyAlignment="1" applyProtection="1">
      <alignment horizontal="center" vertical="center" wrapText="1"/>
    </xf>
    <xf numFmtId="0" fontId="16" fillId="2" borderId="38" xfId="0" applyNumberFormat="1" applyFont="1" applyFill="1" applyBorder="1" applyAlignment="1" applyProtection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center" vertical="center" wrapText="1"/>
    </xf>
    <xf numFmtId="14" fontId="16" fillId="2" borderId="1" xfId="0" applyNumberFormat="1" applyFont="1" applyFill="1" applyBorder="1" applyAlignment="1" applyProtection="1">
      <alignment horizontal="center" vertical="center" wrapText="1"/>
    </xf>
    <xf numFmtId="0" fontId="16" fillId="2" borderId="71" xfId="0" applyNumberFormat="1" applyFont="1" applyFill="1" applyBorder="1" applyAlignment="1" applyProtection="1">
      <alignment horizontal="center" vertical="center" wrapText="1"/>
    </xf>
    <xf numFmtId="10" fontId="17" fillId="0" borderId="1" xfId="2" applyNumberFormat="1" applyFont="1" applyBorder="1" applyAlignment="1">
      <alignment horizontal="center" vertical="center"/>
    </xf>
    <xf numFmtId="44" fontId="17" fillId="0" borderId="76" xfId="4" applyFont="1" applyBorder="1"/>
    <xf numFmtId="0" fontId="16" fillId="2" borderId="55" xfId="0" applyNumberFormat="1" applyFont="1" applyFill="1" applyBorder="1" applyAlignment="1" applyProtection="1">
      <alignment horizontal="left" vertical="center" wrapText="1"/>
    </xf>
    <xf numFmtId="0" fontId="16" fillId="2" borderId="55" xfId="0" applyNumberFormat="1" applyFont="1" applyFill="1" applyBorder="1" applyAlignment="1" applyProtection="1">
      <alignment horizontal="center" vertical="center" wrapText="1"/>
    </xf>
    <xf numFmtId="4" fontId="16" fillId="2" borderId="55" xfId="0" applyNumberFormat="1" applyFont="1" applyFill="1" applyBorder="1" applyAlignment="1" applyProtection="1">
      <alignment horizontal="center" vertical="center" wrapText="1"/>
    </xf>
    <xf numFmtId="0" fontId="16" fillId="2" borderId="45" xfId="0" applyNumberFormat="1" applyFont="1" applyFill="1" applyBorder="1" applyAlignment="1" applyProtection="1">
      <alignment horizontal="center" vertical="center" wrapText="1"/>
    </xf>
    <xf numFmtId="0" fontId="16" fillId="2" borderId="36" xfId="0" applyNumberFormat="1" applyFont="1" applyFill="1" applyBorder="1" applyAlignment="1" applyProtection="1">
      <alignment horizontal="center" vertical="center" wrapText="1"/>
    </xf>
    <xf numFmtId="14" fontId="16" fillId="2" borderId="36" xfId="0" applyNumberFormat="1" applyFont="1" applyFill="1" applyBorder="1" applyAlignment="1" applyProtection="1">
      <alignment horizontal="center" vertical="center" wrapText="1"/>
    </xf>
    <xf numFmtId="0" fontId="16" fillId="2" borderId="74" xfId="0" applyNumberFormat="1" applyFont="1" applyFill="1" applyBorder="1" applyAlignment="1" applyProtection="1">
      <alignment horizontal="center" vertical="center" wrapText="1"/>
    </xf>
    <xf numFmtId="0" fontId="18" fillId="2" borderId="0" xfId="0" applyNumberFormat="1" applyFont="1" applyFill="1" applyBorder="1" applyAlignment="1" applyProtection="1">
      <alignment horizontal="left" vertical="top" wrapText="1"/>
    </xf>
    <xf numFmtId="0" fontId="17" fillId="5" borderId="0" xfId="0" applyFont="1" applyFill="1"/>
    <xf numFmtId="0" fontId="16" fillId="2" borderId="0" xfId="0" applyNumberFormat="1" applyFont="1" applyFill="1" applyBorder="1" applyAlignment="1" applyProtection="1">
      <alignment horizontal="left" vertical="top" wrapText="1"/>
    </xf>
    <xf numFmtId="0" fontId="16" fillId="2" borderId="3" xfId="0" applyNumberFormat="1" applyFont="1" applyFill="1" applyBorder="1" applyAlignment="1" applyProtection="1">
      <alignment horizontal="left" vertical="top" wrapText="1"/>
    </xf>
    <xf numFmtId="0" fontId="18" fillId="2" borderId="0" xfId="0" applyNumberFormat="1" applyFont="1" applyFill="1" applyBorder="1" applyAlignment="1" applyProtection="1">
      <alignment horizontal="center" vertical="center" wrapText="1"/>
    </xf>
    <xf numFmtId="0" fontId="18" fillId="2" borderId="0" xfId="0" applyNumberFormat="1" applyFont="1" applyFill="1" applyBorder="1" applyAlignment="1" applyProtection="1">
      <alignment horizontal="left" vertical="center" wrapText="1"/>
    </xf>
    <xf numFmtId="0" fontId="16" fillId="2" borderId="48" xfId="0" applyNumberFormat="1" applyFont="1" applyFill="1" applyBorder="1" applyAlignment="1" applyProtection="1">
      <alignment horizontal="left" vertical="center" wrapText="1"/>
    </xf>
    <xf numFmtId="0" fontId="16" fillId="2" borderId="42" xfId="0" applyNumberFormat="1" applyFont="1" applyFill="1" applyBorder="1" applyAlignment="1" applyProtection="1">
      <alignment horizontal="left" vertical="center" wrapText="1"/>
    </xf>
    <xf numFmtId="0" fontId="16" fillId="2" borderId="46" xfId="0" applyNumberFormat="1" applyFont="1" applyFill="1" applyBorder="1" applyAlignment="1" applyProtection="1">
      <alignment horizontal="left" vertical="center" wrapText="1"/>
    </xf>
    <xf numFmtId="0" fontId="16" fillId="5" borderId="0" xfId="0" applyNumberFormat="1" applyFont="1" applyFill="1" applyBorder="1" applyAlignment="1" applyProtection="1">
      <alignment horizontal="center" vertical="top" wrapText="1"/>
    </xf>
    <xf numFmtId="4" fontId="16" fillId="2" borderId="71" xfId="0" applyNumberFormat="1" applyFont="1" applyFill="1" applyBorder="1" applyAlignment="1" applyProtection="1">
      <alignment horizontal="center" vertical="center" wrapText="1"/>
    </xf>
    <xf numFmtId="44" fontId="17" fillId="0" borderId="77" xfId="4" applyFont="1" applyBorder="1"/>
    <xf numFmtId="44" fontId="17" fillId="0" borderId="76" xfId="4" applyFont="1" applyBorder="1" applyAlignment="1">
      <alignment vertical="center"/>
    </xf>
    <xf numFmtId="44" fontId="17" fillId="0" borderId="77" xfId="4" applyFont="1" applyBorder="1" applyAlignment="1">
      <alignment vertical="center"/>
    </xf>
    <xf numFmtId="4" fontId="16" fillId="2" borderId="74" xfId="0" applyNumberFormat="1" applyFont="1" applyFill="1" applyBorder="1" applyAlignment="1" applyProtection="1">
      <alignment horizontal="center" vertical="center" wrapText="1"/>
    </xf>
    <xf numFmtId="0" fontId="16" fillId="2" borderId="1" xfId="0" applyNumberFormat="1" applyFont="1" applyFill="1" applyBorder="1" applyAlignment="1" applyProtection="1">
      <alignment horizontal="left" vertical="center" wrapText="1"/>
    </xf>
    <xf numFmtId="4" fontId="16" fillId="2" borderId="1" xfId="0" applyNumberFormat="1" applyFont="1" applyFill="1" applyBorder="1" applyAlignment="1" applyProtection="1">
      <alignment horizontal="center" vertical="center" wrapText="1"/>
    </xf>
    <xf numFmtId="0" fontId="16" fillId="10" borderId="78" xfId="0" applyNumberFormat="1" applyFont="1" applyFill="1" applyBorder="1" applyAlignment="1" applyProtection="1">
      <alignment horizontal="left" vertical="center" wrapText="1"/>
    </xf>
    <xf numFmtId="0" fontId="16" fillId="10" borderId="78" xfId="0" applyNumberFormat="1" applyFont="1" applyFill="1" applyBorder="1" applyAlignment="1" applyProtection="1">
      <alignment horizontal="center" vertical="center" wrapText="1"/>
    </xf>
    <xf numFmtId="0" fontId="16" fillId="10" borderId="39" xfId="0" applyNumberFormat="1" applyFont="1" applyFill="1" applyBorder="1" applyAlignment="1" applyProtection="1">
      <alignment horizontal="center" vertical="center" wrapText="1"/>
    </xf>
    <xf numFmtId="44" fontId="17" fillId="0" borderId="34" xfId="4" applyFont="1" applyBorder="1" applyAlignment="1">
      <alignment vertical="center"/>
    </xf>
    <xf numFmtId="0" fontId="16" fillId="2" borderId="36" xfId="0" applyNumberFormat="1" applyFont="1" applyFill="1" applyBorder="1" applyAlignment="1" applyProtection="1">
      <alignment horizontal="left" vertical="center" wrapText="1"/>
    </xf>
    <xf numFmtId="4" fontId="16" fillId="2" borderId="36" xfId="0" applyNumberFormat="1" applyFont="1" applyFill="1" applyBorder="1" applyAlignment="1" applyProtection="1">
      <alignment horizontal="center" vertical="center" wrapText="1"/>
    </xf>
    <xf numFmtId="10" fontId="17" fillId="0" borderId="36" xfId="2" applyNumberFormat="1" applyFont="1" applyBorder="1" applyAlignment="1">
      <alignment horizontal="center" vertical="center"/>
    </xf>
    <xf numFmtId="44" fontId="17" fillId="0" borderId="37" xfId="4" applyFont="1" applyBorder="1" applyAlignment="1">
      <alignment vertical="center"/>
    </xf>
    <xf numFmtId="44" fontId="17" fillId="5" borderId="0" xfId="0" applyNumberFormat="1" applyFont="1" applyFill="1"/>
    <xf numFmtId="44" fontId="0" fillId="5" borderId="0" xfId="0" applyNumberFormat="1" applyFill="1"/>
    <xf numFmtId="0" fontId="18" fillId="3" borderId="43" xfId="0" applyNumberFormat="1" applyFont="1" applyFill="1" applyBorder="1" applyAlignment="1" applyProtection="1">
      <alignment vertical="center" wrapText="1"/>
    </xf>
    <xf numFmtId="44" fontId="18" fillId="3" borderId="44" xfId="0" applyNumberFormat="1" applyFont="1" applyFill="1" applyBorder="1" applyAlignment="1" applyProtection="1">
      <alignment vertical="center" wrapText="1"/>
    </xf>
    <xf numFmtId="0" fontId="18" fillId="3" borderId="67" xfId="0" applyNumberFormat="1" applyFont="1" applyFill="1" applyBorder="1" applyAlignment="1" applyProtection="1">
      <alignment vertical="center" wrapText="1"/>
    </xf>
    <xf numFmtId="0" fontId="18" fillId="3" borderId="70" xfId="0" applyNumberFormat="1" applyFont="1" applyFill="1" applyBorder="1" applyAlignment="1" applyProtection="1">
      <alignment vertical="center" wrapText="1"/>
    </xf>
    <xf numFmtId="44" fontId="18" fillId="3" borderId="14" xfId="0" applyNumberFormat="1" applyFont="1" applyFill="1" applyBorder="1" applyAlignment="1" applyProtection="1">
      <alignment vertical="center" wrapText="1"/>
    </xf>
    <xf numFmtId="0" fontId="18" fillId="3" borderId="50" xfId="0" applyNumberFormat="1" applyFont="1" applyFill="1" applyBorder="1" applyAlignment="1" applyProtection="1">
      <alignment vertical="center"/>
    </xf>
    <xf numFmtId="0" fontId="9" fillId="5" borderId="1" xfId="0" applyFont="1" applyFill="1" applyBorder="1" applyAlignment="1"/>
    <xf numFmtId="4" fontId="6" fillId="12" borderId="1" xfId="0" applyNumberFormat="1" applyFont="1" applyFill="1" applyBorder="1" applyAlignment="1" applyProtection="1">
      <alignment horizontal="center" vertical="center" wrapText="1"/>
    </xf>
    <xf numFmtId="2" fontId="8" fillId="5" borderId="1" xfId="0" applyNumberFormat="1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horizontal="center" vertical="center" wrapText="1"/>
    </xf>
    <xf numFmtId="43" fontId="6" fillId="12" borderId="1" xfId="0" applyNumberFormat="1" applyFont="1" applyFill="1" applyBorder="1" applyAlignment="1" applyProtection="1">
      <alignment horizontal="center" vertical="center" wrapText="1"/>
    </xf>
    <xf numFmtId="43" fontId="8" fillId="5" borderId="1" xfId="1" applyNumberFormat="1" applyFont="1" applyFill="1" applyBorder="1" applyAlignment="1">
      <alignment horizontal="center" vertical="center"/>
    </xf>
    <xf numFmtId="43" fontId="8" fillId="5" borderId="1" xfId="0" applyNumberFormat="1" applyFont="1" applyFill="1" applyBorder="1" applyAlignment="1">
      <alignment horizontal="center" vertical="center"/>
    </xf>
    <xf numFmtId="43" fontId="6" fillId="5" borderId="1" xfId="0" applyNumberFormat="1" applyFont="1" applyFill="1" applyBorder="1" applyAlignment="1" applyProtection="1">
      <alignment horizontal="center" vertical="center" wrapText="1"/>
    </xf>
    <xf numFmtId="4" fontId="6" fillId="7" borderId="1" xfId="0" applyNumberFormat="1" applyFont="1" applyFill="1" applyBorder="1" applyAlignment="1">
      <alignment horizontal="center" vertical="center" wrapText="1"/>
    </xf>
    <xf numFmtId="43" fontId="6" fillId="12" borderId="1" xfId="1" applyFont="1" applyFill="1" applyBorder="1" applyAlignment="1" applyProtection="1">
      <alignment horizontal="center" vertical="center" wrapText="1"/>
    </xf>
    <xf numFmtId="43" fontId="6" fillId="7" borderId="1" xfId="1" applyFont="1" applyFill="1" applyBorder="1" applyAlignment="1">
      <alignment horizontal="center" vertical="center" wrapText="1"/>
    </xf>
    <xf numFmtId="43" fontId="6" fillId="5" borderId="1" xfId="1" applyFont="1" applyFill="1" applyBorder="1" applyAlignment="1" applyProtection="1">
      <alignment horizontal="center" vertical="center" wrapText="1"/>
    </xf>
    <xf numFmtId="0" fontId="9" fillId="5" borderId="0" xfId="0" applyFont="1" applyFill="1"/>
    <xf numFmtId="43" fontId="9" fillId="5" borderId="0" xfId="0" applyNumberFormat="1" applyFont="1" applyFill="1"/>
    <xf numFmtId="43" fontId="8" fillId="5" borderId="1" xfId="0" applyNumberFormat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43" fontId="8" fillId="5" borderId="1" xfId="1" applyFont="1" applyFill="1" applyBorder="1" applyAlignment="1">
      <alignment horizontal="center" vertical="center" wrapText="1"/>
    </xf>
    <xf numFmtId="0" fontId="20" fillId="8" borderId="0" xfId="0" applyFont="1" applyFill="1" applyAlignment="1" applyProtection="1">
      <alignment horizontal="left" vertical="top" wrapText="1"/>
    </xf>
    <xf numFmtId="0" fontId="20" fillId="8" borderId="9" xfId="0" applyFont="1" applyFill="1" applyBorder="1" applyAlignment="1" applyProtection="1">
      <alignment horizontal="left" vertical="top" wrapText="1"/>
    </xf>
    <xf numFmtId="0" fontId="22" fillId="9" borderId="10" xfId="0" applyFont="1" applyFill="1" applyBorder="1" applyAlignment="1" applyProtection="1">
      <alignment horizontal="center" vertical="top" wrapText="1"/>
    </xf>
    <xf numFmtId="0" fontId="22" fillId="9" borderId="11" xfId="0" applyFont="1" applyFill="1" applyBorder="1" applyAlignment="1" applyProtection="1">
      <alignment horizontal="center" vertical="top" wrapText="1"/>
    </xf>
    <xf numFmtId="0" fontId="22" fillId="8" borderId="88" xfId="0" applyFont="1" applyFill="1" applyBorder="1" applyAlignment="1" applyProtection="1">
      <alignment horizontal="left" vertical="center" wrapText="1"/>
    </xf>
    <xf numFmtId="0" fontId="22" fillId="8" borderId="88" xfId="0" applyFont="1" applyFill="1" applyBorder="1" applyAlignment="1" applyProtection="1">
      <alignment horizontal="center" vertical="center" wrapText="1"/>
    </xf>
    <xf numFmtId="4" fontId="22" fillId="8" borderId="88" xfId="0" applyNumberFormat="1" applyFont="1" applyFill="1" applyBorder="1" applyAlignment="1" applyProtection="1">
      <alignment horizontal="left" vertical="center" wrapText="1"/>
    </xf>
    <xf numFmtId="4" fontId="22" fillId="8" borderId="88" xfId="0" applyNumberFormat="1" applyFont="1" applyFill="1" applyBorder="1" applyAlignment="1" applyProtection="1">
      <alignment horizontal="right" vertical="center" wrapText="1"/>
    </xf>
    <xf numFmtId="4" fontId="22" fillId="8" borderId="85" xfId="0" applyNumberFormat="1" applyFont="1" applyFill="1" applyBorder="1" applyAlignment="1" applyProtection="1">
      <alignment horizontal="right" vertical="center" wrapText="1"/>
    </xf>
    <xf numFmtId="4" fontId="20" fillId="8" borderId="0" xfId="0" applyNumberFormat="1" applyFont="1" applyFill="1" applyAlignment="1" applyProtection="1">
      <alignment horizontal="center" vertical="center" wrapText="1"/>
    </xf>
    <xf numFmtId="0" fontId="16" fillId="5" borderId="55" xfId="0" applyNumberFormat="1" applyFont="1" applyFill="1" applyBorder="1" applyAlignment="1" applyProtection="1">
      <alignment horizontal="left" vertical="center" wrapText="1"/>
    </xf>
    <xf numFmtId="0" fontId="24" fillId="9" borderId="10" xfId="0" applyFont="1" applyFill="1" applyBorder="1" applyAlignment="1" applyProtection="1">
      <alignment horizontal="left" vertical="center" wrapText="1"/>
    </xf>
    <xf numFmtId="0" fontId="22" fillId="8" borderId="80" xfId="0" applyFont="1" applyFill="1" applyBorder="1" applyAlignment="1" applyProtection="1">
      <alignment horizontal="center" vertical="top" wrapText="1"/>
    </xf>
    <xf numFmtId="0" fontId="25" fillId="8" borderId="86" xfId="0" applyFont="1" applyFill="1" applyBorder="1" applyAlignment="1" applyProtection="1">
      <alignment horizontal="center" vertical="center" wrapText="1"/>
    </xf>
    <xf numFmtId="4" fontId="25" fillId="8" borderId="86" xfId="0" applyNumberFormat="1" applyFont="1" applyFill="1" applyBorder="1" applyAlignment="1" applyProtection="1">
      <alignment horizontal="center" vertical="center" wrapText="1"/>
    </xf>
    <xf numFmtId="0" fontId="24" fillId="8" borderId="9" xfId="0" applyFont="1" applyFill="1" applyBorder="1" applyAlignment="1" applyProtection="1">
      <alignment horizontal="center" vertical="center" wrapText="1"/>
    </xf>
    <xf numFmtId="165" fontId="24" fillId="8" borderId="86" xfId="0" applyNumberFormat="1" applyFont="1" applyFill="1" applyBorder="1" applyAlignment="1" applyProtection="1">
      <alignment horizontal="right" vertical="center" wrapText="1"/>
    </xf>
    <xf numFmtId="0" fontId="8" fillId="13" borderId="0" xfId="0" applyFont="1" applyFill="1"/>
    <xf numFmtId="0" fontId="6" fillId="0" borderId="8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5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>
      <alignment wrapText="1"/>
      <protection locked="0"/>
    </xf>
    <xf numFmtId="0" fontId="7" fillId="0" borderId="0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6" fillId="0" borderId="5" xfId="0" applyNumberFormat="1" applyFont="1" applyFill="1" applyBorder="1" applyAlignment="1" applyProtection="1">
      <alignment horizontal="left" vertical="center" wrapText="1"/>
    </xf>
    <xf numFmtId="0" fontId="15" fillId="11" borderId="19" xfId="0" applyFont="1" applyFill="1" applyBorder="1" applyAlignment="1">
      <alignment horizontal="center" vertical="center"/>
    </xf>
    <xf numFmtId="0" fontId="15" fillId="11" borderId="22" xfId="0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center"/>
    </xf>
    <xf numFmtId="0" fontId="15" fillId="11" borderId="21" xfId="0" applyFont="1" applyFill="1" applyBorder="1" applyAlignment="1">
      <alignment horizontal="center"/>
    </xf>
    <xf numFmtId="0" fontId="16" fillId="10" borderId="51" xfId="0" applyNumberFormat="1" applyFont="1" applyFill="1" applyBorder="1" applyAlignment="1" applyProtection="1">
      <alignment horizontal="left" vertical="center" wrapText="1"/>
    </xf>
    <xf numFmtId="0" fontId="16" fillId="10" borderId="62" xfId="0" applyNumberFormat="1" applyFont="1" applyFill="1" applyBorder="1" applyAlignment="1" applyProtection="1">
      <alignment horizontal="left" vertical="center" wrapText="1"/>
    </xf>
    <xf numFmtId="0" fontId="16" fillId="2" borderId="61" xfId="0" applyNumberFormat="1" applyFont="1" applyFill="1" applyBorder="1" applyAlignment="1" applyProtection="1">
      <alignment horizontal="left" vertical="center" wrapText="1"/>
    </xf>
    <xf numFmtId="0" fontId="16" fillId="2" borderId="56" xfId="0" applyNumberFormat="1" applyFont="1" applyFill="1" applyBorder="1" applyAlignment="1" applyProtection="1">
      <alignment horizontal="left" vertical="center" wrapText="1"/>
    </xf>
    <xf numFmtId="4" fontId="16" fillId="2" borderId="67" xfId="0" applyNumberFormat="1" applyFont="1" applyFill="1" applyBorder="1" applyAlignment="1" applyProtection="1">
      <alignment horizontal="left" vertical="center" wrapText="1"/>
    </xf>
    <xf numFmtId="4" fontId="16" fillId="2" borderId="70" xfId="0" applyNumberFormat="1" applyFont="1" applyFill="1" applyBorder="1" applyAlignment="1" applyProtection="1">
      <alignment horizontal="left" vertical="center" wrapText="1"/>
    </xf>
    <xf numFmtId="4" fontId="16" fillId="2" borderId="14" xfId="0" applyNumberFormat="1" applyFont="1" applyFill="1" applyBorder="1" applyAlignment="1" applyProtection="1">
      <alignment horizontal="left" vertical="center" wrapText="1"/>
    </xf>
    <xf numFmtId="4" fontId="16" fillId="2" borderId="42" xfId="0" applyNumberFormat="1" applyFont="1" applyFill="1" applyBorder="1" applyAlignment="1" applyProtection="1">
      <alignment horizontal="left" vertical="center" wrapText="1"/>
    </xf>
    <xf numFmtId="4" fontId="16" fillId="2" borderId="43" xfId="0" applyNumberFormat="1" applyFont="1" applyFill="1" applyBorder="1" applyAlignment="1" applyProtection="1">
      <alignment horizontal="left" vertical="center" wrapText="1"/>
    </xf>
    <xf numFmtId="4" fontId="16" fillId="2" borderId="44" xfId="0" applyNumberFormat="1" applyFont="1" applyFill="1" applyBorder="1" applyAlignment="1" applyProtection="1">
      <alignment horizontal="left" vertical="center" wrapText="1"/>
    </xf>
    <xf numFmtId="0" fontId="16" fillId="5" borderId="0" xfId="0" applyNumberFormat="1" applyFont="1" applyFill="1" applyBorder="1" applyAlignment="1" applyProtection="1">
      <alignment horizontal="center" vertical="top" wrapText="1"/>
    </xf>
    <xf numFmtId="0" fontId="18" fillId="3" borderId="67" xfId="0" applyNumberFormat="1" applyFont="1" applyFill="1" applyBorder="1" applyAlignment="1" applyProtection="1">
      <alignment horizontal="left" vertical="center" wrapText="1"/>
    </xf>
    <xf numFmtId="0" fontId="18" fillId="3" borderId="68" xfId="0" applyNumberFormat="1" applyFont="1" applyFill="1" applyBorder="1" applyAlignment="1" applyProtection="1">
      <alignment horizontal="left" vertical="center" wrapText="1"/>
    </xf>
    <xf numFmtId="0" fontId="16" fillId="2" borderId="67" xfId="0" applyNumberFormat="1" applyFont="1" applyFill="1" applyBorder="1" applyAlignment="1" applyProtection="1">
      <alignment horizontal="left" vertical="center" wrapText="1"/>
    </xf>
    <xf numFmtId="0" fontId="16" fillId="2" borderId="68" xfId="0" applyNumberFormat="1" applyFont="1" applyFill="1" applyBorder="1" applyAlignment="1" applyProtection="1">
      <alignment horizontal="left" vertical="center" wrapText="1"/>
    </xf>
    <xf numFmtId="0" fontId="16" fillId="2" borderId="47" xfId="0" applyNumberFormat="1" applyFont="1" applyFill="1" applyBorder="1" applyAlignment="1" applyProtection="1">
      <alignment horizontal="left" vertical="center" wrapText="1"/>
    </xf>
    <xf numFmtId="0" fontId="16" fillId="2" borderId="42" xfId="0" applyNumberFormat="1" applyFont="1" applyFill="1" applyBorder="1" applyAlignment="1" applyProtection="1">
      <alignment horizontal="left" vertical="center" wrapText="1"/>
    </xf>
    <xf numFmtId="0" fontId="16" fillId="2" borderId="69" xfId="0" applyNumberFormat="1" applyFont="1" applyFill="1" applyBorder="1" applyAlignment="1" applyProtection="1">
      <alignment horizontal="left" vertical="center" wrapText="1"/>
    </xf>
    <xf numFmtId="0" fontId="16" fillId="2" borderId="49" xfId="0" applyNumberFormat="1" applyFont="1" applyFill="1" applyBorder="1" applyAlignment="1" applyProtection="1">
      <alignment horizontal="left" vertical="center" wrapText="1"/>
    </xf>
    <xf numFmtId="0" fontId="16" fillId="2" borderId="33" xfId="0" applyNumberFormat="1" applyFont="1" applyFill="1" applyBorder="1" applyAlignment="1" applyProtection="1">
      <alignment horizontal="left" vertical="center" wrapText="1"/>
    </xf>
    <xf numFmtId="0" fontId="16" fillId="2" borderId="1" xfId="0" applyNumberFormat="1" applyFont="1" applyFill="1" applyBorder="1" applyAlignment="1" applyProtection="1">
      <alignment horizontal="left" vertical="center" wrapText="1"/>
    </xf>
    <xf numFmtId="12" fontId="16" fillId="2" borderId="33" xfId="0" applyNumberFormat="1" applyFont="1" applyFill="1" applyBorder="1" applyAlignment="1" applyProtection="1">
      <alignment horizontal="left" vertical="center" wrapText="1"/>
    </xf>
    <xf numFmtId="12" fontId="16" fillId="2" borderId="1" xfId="0" applyNumberFormat="1" applyFont="1" applyFill="1" applyBorder="1" applyAlignment="1" applyProtection="1">
      <alignment horizontal="left" vertical="center" wrapText="1"/>
    </xf>
    <xf numFmtId="12" fontId="16" fillId="2" borderId="61" xfId="0" applyNumberFormat="1" applyFont="1" applyFill="1" applyBorder="1" applyAlignment="1" applyProtection="1">
      <alignment horizontal="left" vertical="center" wrapText="1"/>
    </xf>
    <xf numFmtId="12" fontId="16" fillId="2" borderId="56" xfId="0" applyNumberFormat="1" applyFont="1" applyFill="1" applyBorder="1" applyAlignment="1" applyProtection="1">
      <alignment horizontal="left" vertical="center" wrapText="1"/>
    </xf>
    <xf numFmtId="12" fontId="16" fillId="2" borderId="59" xfId="0" applyNumberFormat="1" applyFont="1" applyFill="1" applyBorder="1" applyAlignment="1" applyProtection="1">
      <alignment horizontal="left" vertical="center" wrapText="1"/>
    </xf>
    <xf numFmtId="12" fontId="16" fillId="2" borderId="79" xfId="0" applyNumberFormat="1" applyFont="1" applyFill="1" applyBorder="1" applyAlignment="1" applyProtection="1">
      <alignment horizontal="left" vertical="center" wrapText="1"/>
    </xf>
    <xf numFmtId="0" fontId="16" fillId="10" borderId="75" xfId="0" applyNumberFormat="1" applyFont="1" applyFill="1" applyBorder="1" applyAlignment="1" applyProtection="1">
      <alignment horizontal="left" vertical="center" wrapText="1"/>
    </xf>
    <xf numFmtId="0" fontId="16" fillId="10" borderId="78" xfId="0" applyNumberFormat="1" applyFont="1" applyFill="1" applyBorder="1" applyAlignment="1" applyProtection="1">
      <alignment horizontal="left" vertical="center" wrapText="1"/>
    </xf>
    <xf numFmtId="0" fontId="16" fillId="2" borderId="59" xfId="0" applyNumberFormat="1" applyFont="1" applyFill="1" applyBorder="1" applyAlignment="1" applyProtection="1">
      <alignment horizontal="left" vertical="center" wrapText="1"/>
    </xf>
    <xf numFmtId="0" fontId="16" fillId="2" borderId="60" xfId="0" applyNumberFormat="1" applyFont="1" applyFill="1" applyBorder="1" applyAlignment="1" applyProtection="1">
      <alignment horizontal="left" vertical="center" wrapText="1"/>
    </xf>
    <xf numFmtId="0" fontId="16" fillId="2" borderId="5" xfId="0" applyNumberFormat="1" applyFont="1" applyFill="1" applyBorder="1" applyAlignment="1" applyProtection="1">
      <alignment horizontal="left" vertical="center" wrapText="1"/>
    </xf>
    <xf numFmtId="0" fontId="18" fillId="3" borderId="42" xfId="0" applyNumberFormat="1" applyFont="1" applyFill="1" applyBorder="1" applyAlignment="1" applyProtection="1">
      <alignment horizontal="left" vertical="center" wrapText="1"/>
    </xf>
    <xf numFmtId="0" fontId="18" fillId="3" borderId="43" xfId="0" applyNumberFormat="1" applyFont="1" applyFill="1" applyBorder="1" applyAlignment="1" applyProtection="1">
      <alignment horizontal="left" vertical="center" wrapText="1"/>
    </xf>
    <xf numFmtId="0" fontId="16" fillId="2" borderId="17" xfId="0" applyNumberFormat="1" applyFont="1" applyFill="1" applyBorder="1" applyAlignment="1" applyProtection="1">
      <alignment horizontal="left" vertical="center" wrapText="1"/>
    </xf>
    <xf numFmtId="0" fontId="16" fillId="2" borderId="18" xfId="0" applyNumberFormat="1" applyFont="1" applyFill="1" applyBorder="1" applyAlignment="1" applyProtection="1">
      <alignment horizontal="left" vertical="center" wrapText="1"/>
    </xf>
    <xf numFmtId="0" fontId="16" fillId="2" borderId="48" xfId="0" applyNumberFormat="1" applyFont="1" applyFill="1" applyBorder="1" applyAlignment="1" applyProtection="1">
      <alignment horizontal="left" vertical="center" wrapText="1"/>
    </xf>
    <xf numFmtId="0" fontId="16" fillId="2" borderId="72" xfId="0" applyNumberFormat="1" applyFont="1" applyFill="1" applyBorder="1" applyAlignment="1" applyProtection="1">
      <alignment horizontal="left" vertical="center" wrapText="1"/>
    </xf>
    <xf numFmtId="0" fontId="16" fillId="2" borderId="41" xfId="0" applyNumberFormat="1" applyFont="1" applyFill="1" applyBorder="1" applyAlignment="1" applyProtection="1">
      <alignment horizontal="left" vertical="center" wrapText="1"/>
    </xf>
    <xf numFmtId="0" fontId="18" fillId="2" borderId="4" xfId="0" applyNumberFormat="1" applyFont="1" applyFill="1" applyBorder="1" applyAlignment="1" applyProtection="1">
      <alignment horizontal="center" vertical="center" wrapText="1"/>
    </xf>
    <xf numFmtId="0" fontId="18" fillId="2" borderId="48" xfId="0" applyNumberFormat="1" applyFont="1" applyFill="1" applyBorder="1" applyAlignment="1" applyProtection="1">
      <alignment horizontal="left" vertical="center" wrapText="1"/>
    </xf>
    <xf numFmtId="0" fontId="18" fillId="2" borderId="72" xfId="0" applyNumberFormat="1" applyFont="1" applyFill="1" applyBorder="1" applyAlignment="1" applyProtection="1">
      <alignment horizontal="left" vertical="center" wrapText="1"/>
    </xf>
    <xf numFmtId="0" fontId="18" fillId="2" borderId="41" xfId="0" applyNumberFormat="1" applyFont="1" applyFill="1" applyBorder="1" applyAlignment="1" applyProtection="1">
      <alignment horizontal="left" vertical="center" wrapText="1"/>
    </xf>
    <xf numFmtId="0" fontId="18" fillId="3" borderId="57" xfId="0" applyNumberFormat="1" applyFont="1" applyFill="1" applyBorder="1" applyAlignment="1" applyProtection="1">
      <alignment horizontal="left" vertical="center" wrapText="1"/>
    </xf>
    <xf numFmtId="0" fontId="18" fillId="3" borderId="58" xfId="0" applyNumberFormat="1" applyFont="1" applyFill="1" applyBorder="1" applyAlignment="1" applyProtection="1">
      <alignment horizontal="left" vertical="center" wrapText="1"/>
    </xf>
    <xf numFmtId="0" fontId="17" fillId="2" borderId="0" xfId="0" applyNumberFormat="1" applyFont="1" applyFill="1" applyBorder="1" applyAlignment="1" applyProtection="1">
      <alignment wrapText="1"/>
      <protection locked="0"/>
    </xf>
    <xf numFmtId="0" fontId="18" fillId="2" borderId="0" xfId="0" applyNumberFormat="1" applyFont="1" applyFill="1" applyBorder="1" applyAlignment="1" applyProtection="1">
      <alignment horizontal="left" vertical="top" wrapText="1"/>
    </xf>
    <xf numFmtId="0" fontId="16" fillId="2" borderId="0" xfId="0" applyNumberFormat="1" applyFont="1" applyFill="1" applyBorder="1" applyAlignment="1" applyProtection="1">
      <alignment horizontal="left" vertical="top" wrapText="1"/>
    </xf>
    <xf numFmtId="0" fontId="16" fillId="2" borderId="63" xfId="0" applyNumberFormat="1" applyFont="1" applyFill="1" applyBorder="1" applyAlignment="1" applyProtection="1">
      <alignment horizontal="left" vertical="top" wrapText="1"/>
    </xf>
    <xf numFmtId="0" fontId="16" fillId="2" borderId="64" xfId="0" applyNumberFormat="1" applyFont="1" applyFill="1" applyBorder="1" applyAlignment="1" applyProtection="1">
      <alignment horizontal="left" vertical="top" wrapText="1"/>
    </xf>
    <xf numFmtId="17" fontId="16" fillId="2" borderId="2" xfId="0" applyNumberFormat="1" applyFont="1" applyFill="1" applyBorder="1" applyAlignment="1" applyProtection="1">
      <alignment horizontal="left" vertical="top" wrapText="1"/>
    </xf>
    <xf numFmtId="0" fontId="16" fillId="2" borderId="2" xfId="0" applyNumberFormat="1" applyFont="1" applyFill="1" applyBorder="1" applyAlignment="1" applyProtection="1">
      <alignment horizontal="left" vertical="top" wrapText="1"/>
    </xf>
    <xf numFmtId="0" fontId="22" fillId="8" borderId="82" xfId="6" applyFont="1" applyFill="1" applyBorder="1" applyAlignment="1" applyProtection="1">
      <alignment horizontal="left" vertical="top" wrapText="1"/>
    </xf>
    <xf numFmtId="0" fontId="18" fillId="3" borderId="42" xfId="0" applyNumberFormat="1" applyFont="1" applyFill="1" applyBorder="1" applyAlignment="1" applyProtection="1">
      <alignment horizontal="center" vertical="center" wrapText="1"/>
    </xf>
    <xf numFmtId="0" fontId="18" fillId="3" borderId="43" xfId="0" applyNumberFormat="1" applyFont="1" applyFill="1" applyBorder="1" applyAlignment="1" applyProtection="1">
      <alignment horizontal="center" vertical="center" wrapText="1"/>
    </xf>
    <xf numFmtId="0" fontId="18" fillId="3" borderId="44" xfId="0" applyNumberFormat="1" applyFont="1" applyFill="1" applyBorder="1" applyAlignment="1" applyProtection="1">
      <alignment horizontal="center" vertical="center" wrapText="1"/>
    </xf>
    <xf numFmtId="0" fontId="18" fillId="3" borderId="40" xfId="0" applyNumberFormat="1" applyFont="1" applyFill="1" applyBorder="1" applyAlignment="1" applyProtection="1">
      <alignment horizontal="center" vertical="center" wrapText="1"/>
    </xf>
    <xf numFmtId="0" fontId="18" fillId="3" borderId="45" xfId="0" applyNumberFormat="1" applyFont="1" applyFill="1" applyBorder="1" applyAlignment="1" applyProtection="1">
      <alignment horizontal="center" vertical="center" wrapText="1"/>
    </xf>
    <xf numFmtId="0" fontId="18" fillId="3" borderId="16" xfId="0" applyNumberFormat="1" applyFont="1" applyFill="1" applyBorder="1" applyAlignment="1" applyProtection="1">
      <alignment horizontal="center" vertical="center" wrapText="1"/>
    </xf>
    <xf numFmtId="0" fontId="25" fillId="8" borderId="85" xfId="0" applyFont="1" applyFill="1" applyBorder="1" applyAlignment="1" applyProtection="1">
      <alignment horizontal="left" vertical="center" wrapText="1"/>
    </xf>
    <xf numFmtId="0" fontId="25" fillId="8" borderId="86" xfId="0" applyFont="1" applyFill="1" applyBorder="1" applyAlignment="1" applyProtection="1">
      <alignment horizontal="left" vertical="center" wrapText="1"/>
    </xf>
    <xf numFmtId="0" fontId="25" fillId="8" borderId="86" xfId="0" applyFont="1" applyFill="1" applyBorder="1" applyAlignment="1" applyProtection="1">
      <alignment horizontal="center" vertical="center" wrapText="1"/>
    </xf>
    <xf numFmtId="164" fontId="25" fillId="8" borderId="86" xfId="0" applyNumberFormat="1" applyFont="1" applyFill="1" applyBorder="1" applyAlignment="1" applyProtection="1">
      <alignment horizontal="center" vertical="center" wrapText="1"/>
    </xf>
    <xf numFmtId="0" fontId="24" fillId="9" borderId="10" xfId="0" applyFont="1" applyFill="1" applyBorder="1" applyAlignment="1" applyProtection="1">
      <alignment horizontal="left" vertical="center" wrapText="1"/>
    </xf>
    <xf numFmtId="0" fontId="26" fillId="8" borderId="83" xfId="0" applyFont="1" applyFill="1" applyBorder="1" applyAlignment="1" applyProtection="1">
      <alignment horizontal="left" vertical="top" wrapText="1"/>
    </xf>
    <xf numFmtId="0" fontId="26" fillId="8" borderId="87" xfId="0" applyFont="1" applyFill="1" applyBorder="1" applyAlignment="1" applyProtection="1">
      <alignment horizontal="left" vertical="top" wrapText="1"/>
    </xf>
    <xf numFmtId="0" fontId="22" fillId="8" borderId="80" xfId="0" applyFont="1" applyFill="1" applyBorder="1" applyAlignment="1" applyProtection="1">
      <alignment horizontal="center" vertical="top" wrapText="1"/>
    </xf>
    <xf numFmtId="0" fontId="22" fillId="8" borderId="10" xfId="0" applyFont="1" applyFill="1" applyBorder="1" applyAlignment="1" applyProtection="1">
      <alignment horizontal="center" vertical="top" wrapText="1"/>
    </xf>
    <xf numFmtId="0" fontId="24" fillId="8" borderId="9" xfId="0" applyFont="1" applyFill="1" applyBorder="1" applyAlignment="1" applyProtection="1">
      <alignment horizontal="left" vertical="center" wrapText="1"/>
    </xf>
    <xf numFmtId="0" fontId="24" fillId="9" borderId="83" xfId="0" applyFont="1" applyFill="1" applyBorder="1" applyAlignment="1" applyProtection="1">
      <alignment horizontal="center" vertical="center" wrapText="1"/>
    </xf>
    <xf numFmtId="0" fontId="20" fillId="8" borderId="0" xfId="0" applyFont="1" applyFill="1" applyBorder="1" applyAlignment="1" applyProtection="1">
      <alignment horizontal="left" vertical="top" wrapText="1"/>
    </xf>
    <xf numFmtId="0" fontId="21" fillId="8" borderId="0" xfId="0" applyFont="1" applyFill="1" applyBorder="1" applyAlignment="1" applyProtection="1">
      <alignment horizontal="left" vertical="top" wrapText="1"/>
    </xf>
    <xf numFmtId="0" fontId="22" fillId="8" borderId="80" xfId="0" applyFont="1" applyFill="1" applyBorder="1" applyAlignment="1" applyProtection="1">
      <alignment horizontal="left" vertical="top" wrapText="1"/>
    </xf>
    <xf numFmtId="0" fontId="22" fillId="8" borderId="81" xfId="0" applyFont="1" applyFill="1" applyBorder="1" applyAlignment="1" applyProtection="1">
      <alignment horizontal="left" vertical="top" wrapText="1"/>
    </xf>
    <xf numFmtId="0" fontId="22" fillId="8" borderId="82" xfId="0" applyFont="1" applyFill="1" applyBorder="1" applyAlignment="1" applyProtection="1">
      <alignment horizontal="left" vertical="top" wrapText="1"/>
    </xf>
    <xf numFmtId="0" fontId="22" fillId="8" borderId="84" xfId="0" applyFont="1" applyFill="1" applyBorder="1" applyAlignment="1" applyProtection="1">
      <alignment horizontal="left" vertical="top" wrapText="1"/>
    </xf>
    <xf numFmtId="0" fontId="20" fillId="8" borderId="12" xfId="0" applyFont="1" applyFill="1" applyBorder="1" applyAlignment="1" applyProtection="1">
      <alignment horizontal="left" vertical="top" wrapText="1"/>
    </xf>
    <xf numFmtId="0" fontId="20" fillId="8" borderId="12" xfId="0" applyFont="1" applyFill="1" applyBorder="1" applyAlignment="1" applyProtection="1">
      <alignment horizontal="right" vertical="top" wrapText="1"/>
    </xf>
    <xf numFmtId="0" fontId="20" fillId="8" borderId="0" xfId="0" applyFont="1" applyFill="1" applyBorder="1" applyAlignment="1" applyProtection="1">
      <alignment horizontal="center" vertical="top" wrapText="1"/>
    </xf>
    <xf numFmtId="0" fontId="23" fillId="8" borderId="10" xfId="0" applyFont="1" applyFill="1" applyBorder="1" applyAlignment="1" applyProtection="1">
      <alignment horizontal="center" vertical="center" wrapText="1"/>
    </xf>
    <xf numFmtId="0" fontId="7" fillId="2" borderId="6" xfId="0" applyNumberFormat="1" applyFont="1" applyFill="1" applyBorder="1" applyAlignment="1" applyProtection="1">
      <alignment horizontal="center" vertical="center" wrapText="1"/>
    </xf>
    <xf numFmtId="0" fontId="6" fillId="5" borderId="8" xfId="0" applyNumberFormat="1" applyFont="1" applyFill="1" applyBorder="1" applyAlignment="1" applyProtection="1">
      <alignment horizontal="left" vertical="top" wrapText="1"/>
    </xf>
    <xf numFmtId="0" fontId="6" fillId="5" borderId="8" xfId="0" applyNumberFormat="1" applyFont="1" applyFill="1" applyBorder="1" applyAlignment="1" applyProtection="1">
      <alignment horizontal="right" vertical="top" wrapText="1"/>
    </xf>
    <xf numFmtId="0" fontId="6" fillId="5" borderId="0" xfId="0" applyNumberFormat="1" applyFont="1" applyFill="1" applyBorder="1" applyAlignment="1" applyProtection="1">
      <alignment horizontal="center" vertical="top" wrapText="1"/>
    </xf>
    <xf numFmtId="0" fontId="6" fillId="2" borderId="5" xfId="0" applyNumberFormat="1" applyFont="1" applyFill="1" applyBorder="1" applyAlignment="1" applyProtection="1">
      <alignment horizontal="left" vertical="center" wrapText="1"/>
    </xf>
    <xf numFmtId="4" fontId="6" fillId="2" borderId="5" xfId="0" applyNumberFormat="1" applyFont="1" applyFill="1" applyBorder="1" applyAlignment="1" applyProtection="1">
      <alignment horizontal="right" vertical="center" wrapText="1"/>
    </xf>
    <xf numFmtId="0" fontId="6" fillId="4" borderId="5" xfId="0" applyNumberFormat="1" applyFont="1" applyFill="1" applyBorder="1" applyAlignment="1" applyProtection="1">
      <alignment horizontal="left" vertical="center" wrapText="1"/>
    </xf>
    <xf numFmtId="0" fontId="6" fillId="5" borderId="5" xfId="0" applyNumberFormat="1" applyFont="1" applyFill="1" applyBorder="1" applyAlignment="1" applyProtection="1">
      <alignment horizontal="left" vertical="center" wrapText="1"/>
    </xf>
    <xf numFmtId="0" fontId="9" fillId="5" borderId="1" xfId="0" applyFont="1" applyFill="1" applyBorder="1" applyAlignment="1">
      <alignment horizontal="center"/>
    </xf>
    <xf numFmtId="0" fontId="7" fillId="2" borderId="5" xfId="0" applyNumberFormat="1" applyFont="1" applyFill="1" applyBorder="1" applyAlignment="1" applyProtection="1">
      <alignment horizontal="left" vertical="center" wrapText="1"/>
    </xf>
    <xf numFmtId="166" fontId="6" fillId="2" borderId="5" xfId="0" applyNumberFormat="1" applyFont="1" applyFill="1" applyBorder="1" applyAlignment="1" applyProtection="1">
      <alignment horizontal="left" vertical="center" wrapText="1"/>
    </xf>
    <xf numFmtId="0" fontId="8" fillId="2" borderId="0" xfId="0" applyNumberFormat="1" applyFont="1" applyFill="1" applyBorder="1" applyAlignment="1" applyProtection="1">
      <alignment wrapText="1"/>
      <protection locked="0"/>
    </xf>
    <xf numFmtId="0" fontId="7" fillId="2" borderId="0" xfId="0" applyNumberFormat="1" applyFont="1" applyFill="1" applyBorder="1" applyAlignment="1" applyProtection="1">
      <alignment horizontal="left" vertical="top" wrapText="1"/>
    </xf>
    <xf numFmtId="0" fontId="6" fillId="2" borderId="0" xfId="0" applyNumberFormat="1" applyFont="1" applyFill="1" applyBorder="1" applyAlignment="1" applyProtection="1">
      <alignment horizontal="left" vertical="top" wrapText="1"/>
    </xf>
    <xf numFmtId="0" fontId="6" fillId="2" borderId="8" xfId="0" applyNumberFormat="1" applyFont="1" applyFill="1" applyBorder="1" applyAlignment="1" applyProtection="1">
      <alignment horizontal="left" vertical="top" wrapText="1"/>
    </xf>
    <xf numFmtId="0" fontId="6" fillId="2" borderId="8" xfId="0" applyNumberFormat="1" applyFont="1" applyFill="1" applyBorder="1" applyAlignment="1" applyProtection="1">
      <alignment horizontal="right" vertical="top" wrapText="1"/>
    </xf>
    <xf numFmtId="0" fontId="10" fillId="8" borderId="0" xfId="0" applyFont="1" applyFill="1" applyBorder="1" applyAlignment="1" applyProtection="1">
      <alignment horizontal="center" vertical="top" wrapText="1"/>
    </xf>
    <xf numFmtId="4" fontId="22" fillId="8" borderId="95" xfId="0" applyNumberFormat="1" applyFont="1" applyFill="1" applyBorder="1" applyAlignment="1" applyProtection="1">
      <alignment horizontal="right" vertical="center" wrapText="1"/>
    </xf>
    <xf numFmtId="4" fontId="22" fillId="8" borderId="11" xfId="0" applyNumberFormat="1" applyFont="1" applyFill="1" applyBorder="1" applyAlignment="1" applyProtection="1">
      <alignment horizontal="right" vertical="center" wrapText="1"/>
    </xf>
    <xf numFmtId="4" fontId="12" fillId="8" borderId="1" xfId="0" applyNumberFormat="1" applyFont="1" applyFill="1" applyBorder="1" applyAlignment="1" applyProtection="1">
      <alignment horizontal="center" vertical="center" wrapText="1"/>
    </xf>
    <xf numFmtId="167" fontId="2" fillId="0" borderId="1" xfId="2" applyNumberFormat="1" applyFont="1" applyBorder="1" applyAlignment="1">
      <alignment horizontal="center" vertical="center"/>
    </xf>
    <xf numFmtId="0" fontId="20" fillId="8" borderId="94" xfId="0" applyFont="1" applyFill="1" applyBorder="1" applyAlignment="1" applyProtection="1">
      <alignment horizontal="left" vertical="top" wrapText="1"/>
    </xf>
    <xf numFmtId="0" fontId="27" fillId="8" borderId="91" xfId="0" applyFont="1" applyFill="1" applyBorder="1" applyAlignment="1" applyProtection="1">
      <alignment horizontal="center" vertical="top" wrapText="1"/>
    </xf>
    <xf numFmtId="0" fontId="27" fillId="8" borderId="92" xfId="0" applyFont="1" applyFill="1" applyBorder="1" applyAlignment="1" applyProtection="1">
      <alignment horizontal="center" vertical="top" wrapText="1"/>
    </xf>
    <xf numFmtId="0" fontId="27" fillId="8" borderId="93" xfId="0" applyFont="1" applyFill="1" applyBorder="1" applyAlignment="1" applyProtection="1">
      <alignment horizontal="center" vertical="top" wrapText="1"/>
    </xf>
    <xf numFmtId="0" fontId="20" fillId="8" borderId="91" xfId="0" applyFont="1" applyFill="1" applyBorder="1" applyAlignment="1" applyProtection="1">
      <alignment horizontal="left" vertical="top" wrapText="1"/>
    </xf>
    <xf numFmtId="0" fontId="20" fillId="8" borderId="92" xfId="0" applyFont="1" applyFill="1" applyBorder="1" applyAlignment="1" applyProtection="1">
      <alignment horizontal="left" vertical="top" wrapText="1"/>
    </xf>
    <xf numFmtId="0" fontId="20" fillId="8" borderId="93" xfId="0" applyFont="1" applyFill="1" applyBorder="1" applyAlignment="1" applyProtection="1">
      <alignment horizontal="left" vertical="top" wrapText="1"/>
    </xf>
    <xf numFmtId="4" fontId="20" fillId="8" borderId="96" xfId="0" applyNumberFormat="1" applyFont="1" applyFill="1" applyBorder="1" applyAlignment="1" applyProtection="1">
      <alignment horizontal="center" vertical="center" wrapText="1"/>
    </xf>
    <xf numFmtId="0" fontId="20" fillId="8" borderId="96" xfId="0" applyFont="1" applyFill="1" applyBorder="1" applyAlignment="1" applyProtection="1">
      <alignment horizontal="center" vertical="center" wrapText="1"/>
    </xf>
    <xf numFmtId="0" fontId="22" fillId="9" borderId="89" xfId="0" applyFont="1" applyFill="1" applyBorder="1" applyAlignment="1" applyProtection="1">
      <alignment horizontal="center" vertical="top" wrapText="1"/>
    </xf>
    <xf numFmtId="0" fontId="22" fillId="9" borderId="90" xfId="0" applyFont="1" applyFill="1" applyBorder="1" applyAlignment="1" applyProtection="1">
      <alignment horizontal="center" vertical="top" wrapText="1"/>
    </xf>
  </cellXfs>
  <cellStyles count="7">
    <cellStyle name="Moeda" xfId="4" builtinId="4"/>
    <cellStyle name="Normal" xfId="0" builtinId="0"/>
    <cellStyle name="Normal 2" xfId="5"/>
    <cellStyle name="Normal 3" xfId="3"/>
    <cellStyle name="Normal 4" xfId="6"/>
    <cellStyle name="Porcentagem" xfId="2" builtinId="5"/>
    <cellStyle name="Separador de milhares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3</xdr:row>
      <xdr:rowOff>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 cstate="print"/>
        <a:srcRect/>
        <a:stretch>
          <a:fillRect r="30000"/>
        </a:stretch>
      </xdr:blipFill>
      <xdr:spPr>
        <a:xfrm>
          <a:off x="0" y="0"/>
          <a:ext cx="60960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27</xdr:col>
      <xdr:colOff>38100</xdr:colOff>
      <xdr:row>35</xdr:row>
      <xdr:rowOff>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0"/>
          <a:ext cx="16468725" cy="6667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3</xdr:row>
      <xdr:rowOff>57150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 cstate="print"/>
        <a:srcRect/>
        <a:stretch>
          <a:fillRect r="30000"/>
        </a:stretch>
      </xdr:blipFill>
      <xdr:spPr>
        <a:xfrm>
          <a:off x="0" y="0"/>
          <a:ext cx="66675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80596</xdr:colOff>
      <xdr:row>0</xdr:row>
      <xdr:rowOff>109903</xdr:rowOff>
    </xdr:from>
    <xdr:to>
      <xdr:col>0</xdr:col>
      <xdr:colOff>615461</xdr:colOff>
      <xdr:row>2</xdr:row>
      <xdr:rowOff>95249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596" y="109903"/>
          <a:ext cx="534865" cy="483577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3</xdr:row>
      <xdr:rowOff>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 cstate="print"/>
        <a:srcRect/>
        <a:stretch>
          <a:fillRect r="30000"/>
        </a:stretch>
      </xdr:blipFill>
      <xdr:spPr>
        <a:xfrm>
          <a:off x="0" y="0"/>
          <a:ext cx="60960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609600</xdr:colOff>
      <xdr:row>3</xdr:row>
      <xdr:rowOff>0</xdr:rowOff>
    </xdr:to>
    <xdr:pic>
      <xdr:nvPicPr>
        <xdr:cNvPr id="2" name="Picture"/>
        <xdr:cNvPicPr/>
      </xdr:nvPicPr>
      <xdr:blipFill>
        <a:blip xmlns:r="http://schemas.openxmlformats.org/officeDocument/2006/relationships" r:embed="rId1" cstate="print"/>
        <a:srcRect/>
        <a:stretch>
          <a:fillRect r="30000"/>
        </a:stretch>
      </xdr:blipFill>
      <xdr:spPr>
        <a:xfrm>
          <a:off x="0" y="0"/>
          <a:ext cx="60960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163286</xdr:colOff>
      <xdr:row>0</xdr:row>
      <xdr:rowOff>47625</xdr:rowOff>
    </xdr:from>
    <xdr:to>
      <xdr:col>0</xdr:col>
      <xdr:colOff>676275</xdr:colOff>
      <xdr:row>2</xdr:row>
      <xdr:rowOff>149679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63286" y="47625"/>
          <a:ext cx="455839" cy="597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4"/>
  <sheetViews>
    <sheetView topLeftCell="A26" workbookViewId="0">
      <selection activeCell="B29" sqref="B29:C29"/>
    </sheetView>
  </sheetViews>
  <sheetFormatPr defaultRowHeight="12.75"/>
  <cols>
    <col min="1" max="1" width="13" style="15" customWidth="1"/>
    <col min="2" max="2" width="15" style="15" customWidth="1"/>
    <col min="3" max="3" width="30" style="15" customWidth="1"/>
    <col min="4" max="4" width="6.7109375" style="15" customWidth="1"/>
    <col min="5" max="5" width="10" style="15" customWidth="1"/>
    <col min="6" max="6" width="11.140625" style="15" customWidth="1"/>
    <col min="7" max="7" width="10.28515625" style="15" bestFit="1" customWidth="1"/>
    <col min="8" max="8" width="9.5703125" style="15" bestFit="1" customWidth="1"/>
    <col min="9" max="9" width="10" style="15" bestFit="1" customWidth="1"/>
    <col min="10" max="11" width="9.5703125" style="15" bestFit="1" customWidth="1"/>
    <col min="12" max="12" width="9.7109375" style="15" bestFit="1" customWidth="1"/>
    <col min="13" max="13" width="9.85546875" style="15" bestFit="1" customWidth="1"/>
    <col min="14" max="14" width="9.42578125" style="15" bestFit="1" customWidth="1"/>
    <col min="15" max="15" width="10.140625" style="15" bestFit="1" customWidth="1"/>
    <col min="16" max="16" width="9.140625" style="15"/>
    <col min="17" max="17" width="9.7109375" style="15" bestFit="1" customWidth="1"/>
    <col min="18" max="18" width="9.140625" style="15"/>
    <col min="19" max="19" width="10.140625" style="15" bestFit="1" customWidth="1"/>
    <col min="20" max="20" width="14.42578125" style="15" bestFit="1" customWidth="1"/>
    <col min="21" max="16384" width="9.140625" style="15"/>
  </cols>
  <sheetData>
    <row r="1" spans="1:20" ht="20.100000000000001" customHeight="1">
      <c r="A1" s="191"/>
      <c r="B1" s="192" t="s">
        <v>18</v>
      </c>
      <c r="C1" s="192"/>
      <c r="D1" s="192"/>
      <c r="E1" s="192"/>
    </row>
    <row r="2" spans="1:20" ht="20.100000000000001" customHeight="1">
      <c r="A2" s="191"/>
      <c r="B2" s="193" t="s">
        <v>19</v>
      </c>
      <c r="C2" s="193"/>
      <c r="D2" s="193"/>
      <c r="E2" s="193"/>
    </row>
    <row r="3" spans="1:20" ht="20.100000000000001" customHeight="1" thickBot="1">
      <c r="A3" s="191"/>
      <c r="B3" s="193" t="s">
        <v>20</v>
      </c>
      <c r="C3" s="193"/>
      <c r="D3" s="193"/>
      <c r="E3" s="193"/>
    </row>
    <row r="4" spans="1:20" ht="20.100000000000001" customHeight="1" thickBot="1">
      <c r="A4" s="16" t="s">
        <v>61</v>
      </c>
      <c r="B4" s="194" t="s">
        <v>466</v>
      </c>
      <c r="C4" s="194"/>
      <c r="D4" s="194"/>
      <c r="E4" s="194"/>
    </row>
    <row r="5" spans="1:20" ht="38.25" customHeight="1" thickBot="1">
      <c r="A5" s="16" t="s">
        <v>62</v>
      </c>
      <c r="B5" s="194" t="s">
        <v>391</v>
      </c>
      <c r="C5" s="194"/>
      <c r="D5" s="194"/>
      <c r="E5" s="194"/>
    </row>
    <row r="6" spans="1:20" ht="30" customHeight="1" thickBot="1">
      <c r="A6" s="190" t="s">
        <v>467</v>
      </c>
      <c r="B6" s="190"/>
      <c r="C6" s="190"/>
      <c r="D6" s="190"/>
      <c r="E6" s="190"/>
    </row>
    <row r="7" spans="1:20" ht="39.950000000000003" customHeight="1">
      <c r="A7" s="35" t="s">
        <v>17</v>
      </c>
      <c r="B7" s="189" t="s">
        <v>66</v>
      </c>
      <c r="C7" s="189"/>
      <c r="D7" s="36" t="s">
        <v>67</v>
      </c>
      <c r="E7" s="36" t="s">
        <v>68</v>
      </c>
      <c r="F7" s="17" t="s">
        <v>14</v>
      </c>
      <c r="G7" s="17" t="s">
        <v>2</v>
      </c>
      <c r="H7" s="17" t="s">
        <v>9</v>
      </c>
      <c r="I7" s="17" t="s">
        <v>8</v>
      </c>
      <c r="J7" s="17" t="s">
        <v>10</v>
      </c>
      <c r="K7" s="17" t="s">
        <v>7</v>
      </c>
      <c r="L7" s="17" t="s">
        <v>5</v>
      </c>
      <c r="M7" s="17" t="s">
        <v>6</v>
      </c>
      <c r="N7" s="17" t="s">
        <v>11</v>
      </c>
      <c r="O7" s="17" t="s">
        <v>3</v>
      </c>
      <c r="P7" s="17" t="s">
        <v>4</v>
      </c>
      <c r="Q7" s="17" t="s">
        <v>16</v>
      </c>
    </row>
    <row r="8" spans="1:20" ht="35.1" customHeight="1">
      <c r="A8" s="37" t="s">
        <v>73</v>
      </c>
      <c r="B8" s="188" t="s">
        <v>74</v>
      </c>
      <c r="C8" s="188"/>
      <c r="D8" s="188"/>
      <c r="E8" s="18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</row>
    <row r="9" spans="1:20" ht="35.1" customHeight="1">
      <c r="A9" s="37" t="s">
        <v>75</v>
      </c>
      <c r="B9" s="188" t="s">
        <v>76</v>
      </c>
      <c r="C9" s="188"/>
      <c r="D9" s="188"/>
      <c r="E9" s="18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</row>
    <row r="10" spans="1:20" ht="35.1" customHeight="1">
      <c r="A10" s="37" t="s">
        <v>77</v>
      </c>
      <c r="B10" s="188" t="s">
        <v>78</v>
      </c>
      <c r="C10" s="188"/>
      <c r="D10" s="37" t="s">
        <v>27</v>
      </c>
      <c r="E10" s="39">
        <f t="shared" ref="E10:E20" si="0">F10+G10+H10+I10+J10+K10+L10+M10+N10+O10+P10+Q10</f>
        <v>3601</v>
      </c>
      <c r="F10" s="18">
        <v>50</v>
      </c>
      <c r="G10" s="19">
        <v>170</v>
      </c>
      <c r="H10" s="18">
        <v>0</v>
      </c>
      <c r="I10" s="20">
        <v>1200</v>
      </c>
      <c r="J10" s="18">
        <v>0</v>
      </c>
      <c r="K10" s="18">
        <v>0</v>
      </c>
      <c r="L10" s="18">
        <v>2000</v>
      </c>
      <c r="M10" s="18"/>
      <c r="N10" s="18"/>
      <c r="O10" s="19">
        <v>166</v>
      </c>
      <c r="P10" s="18"/>
      <c r="Q10" s="21">
        <v>15</v>
      </c>
      <c r="S10" s="22">
        <f t="shared" ref="S10:S20" si="1">Q10+P10+O10+N10+M10+L10+K10+J10+I10+H10+G10+F10</f>
        <v>3601</v>
      </c>
      <c r="T10" s="15" t="b">
        <f t="shared" ref="T10:T20" si="2">S10=E10</f>
        <v>1</v>
      </c>
    </row>
    <row r="11" spans="1:20" ht="35.1" customHeight="1">
      <c r="A11" s="37" t="s">
        <v>79</v>
      </c>
      <c r="B11" s="188" t="s">
        <v>80</v>
      </c>
      <c r="C11" s="188"/>
      <c r="D11" s="37" t="s">
        <v>27</v>
      </c>
      <c r="E11" s="39">
        <f t="shared" si="0"/>
        <v>3950</v>
      </c>
      <c r="F11" s="18">
        <v>50</v>
      </c>
      <c r="G11" s="19">
        <v>0</v>
      </c>
      <c r="H11" s="18">
        <v>0</v>
      </c>
      <c r="I11" s="20">
        <v>1200</v>
      </c>
      <c r="J11" s="18">
        <v>0</v>
      </c>
      <c r="K11" s="18">
        <v>0</v>
      </c>
      <c r="L11" s="18">
        <v>2500</v>
      </c>
      <c r="M11" s="18"/>
      <c r="N11" s="18"/>
      <c r="O11" s="19">
        <v>0</v>
      </c>
      <c r="P11" s="18"/>
      <c r="Q11" s="21">
        <v>200</v>
      </c>
      <c r="S11" s="22">
        <f t="shared" si="1"/>
        <v>3950</v>
      </c>
      <c r="T11" s="15" t="b">
        <f t="shared" si="2"/>
        <v>1</v>
      </c>
    </row>
    <row r="12" spans="1:20" ht="35.1" customHeight="1">
      <c r="A12" s="37" t="s">
        <v>81</v>
      </c>
      <c r="B12" s="188" t="s">
        <v>82</v>
      </c>
      <c r="C12" s="188"/>
      <c r="D12" s="37" t="s">
        <v>27</v>
      </c>
      <c r="E12" s="39">
        <f t="shared" si="0"/>
        <v>6200</v>
      </c>
      <c r="F12" s="18">
        <v>150</v>
      </c>
      <c r="G12" s="19">
        <v>500</v>
      </c>
      <c r="H12" s="18">
        <v>0</v>
      </c>
      <c r="I12" s="20">
        <v>0</v>
      </c>
      <c r="J12" s="18">
        <v>0</v>
      </c>
      <c r="K12" s="18">
        <v>0</v>
      </c>
      <c r="L12" s="18">
        <v>5000</v>
      </c>
      <c r="M12" s="18"/>
      <c r="N12" s="18"/>
      <c r="O12" s="19">
        <v>500</v>
      </c>
      <c r="P12" s="18"/>
      <c r="Q12" s="21">
        <v>50</v>
      </c>
      <c r="S12" s="22">
        <f t="shared" si="1"/>
        <v>6200</v>
      </c>
      <c r="T12" s="15" t="b">
        <f t="shared" si="2"/>
        <v>1</v>
      </c>
    </row>
    <row r="13" spans="1:20" ht="35.1" customHeight="1">
      <c r="A13" s="37" t="s">
        <v>83</v>
      </c>
      <c r="B13" s="188" t="s">
        <v>84</v>
      </c>
      <c r="C13" s="188"/>
      <c r="D13" s="37" t="s">
        <v>27</v>
      </c>
      <c r="E13" s="39">
        <f t="shared" si="0"/>
        <v>12656</v>
      </c>
      <c r="F13" s="18">
        <v>3000</v>
      </c>
      <c r="G13" s="19">
        <v>2400</v>
      </c>
      <c r="H13" s="18">
        <v>0</v>
      </c>
      <c r="I13" s="20">
        <v>0</v>
      </c>
      <c r="J13" s="18">
        <v>0</v>
      </c>
      <c r="K13" s="18">
        <v>0</v>
      </c>
      <c r="L13" s="18">
        <v>5000</v>
      </c>
      <c r="M13" s="18"/>
      <c r="N13" s="18"/>
      <c r="O13" s="19">
        <v>2206</v>
      </c>
      <c r="P13" s="18"/>
      <c r="Q13" s="21">
        <v>50</v>
      </c>
      <c r="S13" s="22">
        <f t="shared" si="1"/>
        <v>12656</v>
      </c>
      <c r="T13" s="15" t="b">
        <f t="shared" si="2"/>
        <v>1</v>
      </c>
    </row>
    <row r="14" spans="1:20" ht="35.1" customHeight="1">
      <c r="A14" s="37" t="s">
        <v>85</v>
      </c>
      <c r="B14" s="188" t="s">
        <v>86</v>
      </c>
      <c r="C14" s="188"/>
      <c r="D14" s="37" t="s">
        <v>60</v>
      </c>
      <c r="E14" s="39">
        <f t="shared" si="0"/>
        <v>940</v>
      </c>
      <c r="F14" s="18">
        <v>30</v>
      </c>
      <c r="G14" s="19">
        <v>200</v>
      </c>
      <c r="H14" s="18">
        <v>0</v>
      </c>
      <c r="I14" s="20">
        <v>0</v>
      </c>
      <c r="J14" s="18">
        <v>0</v>
      </c>
      <c r="K14" s="18">
        <v>0</v>
      </c>
      <c r="L14" s="18">
        <v>500</v>
      </c>
      <c r="M14" s="18"/>
      <c r="N14" s="18"/>
      <c r="O14" s="19">
        <v>200</v>
      </c>
      <c r="P14" s="18"/>
      <c r="Q14" s="21">
        <v>10</v>
      </c>
      <c r="S14" s="22">
        <f t="shared" si="1"/>
        <v>940</v>
      </c>
      <c r="T14" s="15" t="b">
        <f t="shared" si="2"/>
        <v>1</v>
      </c>
    </row>
    <row r="15" spans="1:20" ht="36.950000000000003" customHeight="1">
      <c r="A15" s="37" t="s">
        <v>87</v>
      </c>
      <c r="B15" s="188" t="s">
        <v>88</v>
      </c>
      <c r="C15" s="188"/>
      <c r="D15" s="37" t="s">
        <v>27</v>
      </c>
      <c r="E15" s="39">
        <f t="shared" si="0"/>
        <v>2050</v>
      </c>
      <c r="F15" s="18">
        <v>50</v>
      </c>
      <c r="G15" s="19">
        <v>500</v>
      </c>
      <c r="H15" s="18">
        <v>0</v>
      </c>
      <c r="I15" s="20">
        <v>700</v>
      </c>
      <c r="J15" s="18">
        <v>0</v>
      </c>
      <c r="K15" s="18">
        <v>0</v>
      </c>
      <c r="L15" s="18">
        <v>200</v>
      </c>
      <c r="M15" s="18"/>
      <c r="N15" s="18"/>
      <c r="O15" s="19">
        <v>500</v>
      </c>
      <c r="P15" s="18"/>
      <c r="Q15" s="21">
        <v>100</v>
      </c>
      <c r="S15" s="22">
        <f t="shared" si="1"/>
        <v>2050</v>
      </c>
      <c r="T15" s="15" t="b">
        <f t="shared" si="2"/>
        <v>1</v>
      </c>
    </row>
    <row r="16" spans="1:20" ht="35.1" customHeight="1">
      <c r="A16" s="37" t="s">
        <v>89</v>
      </c>
      <c r="B16" s="188" t="s">
        <v>90</v>
      </c>
      <c r="C16" s="188"/>
      <c r="D16" s="37" t="s">
        <v>27</v>
      </c>
      <c r="E16" s="39">
        <f t="shared" si="0"/>
        <v>1270</v>
      </c>
      <c r="F16" s="18">
        <v>20</v>
      </c>
      <c r="G16" s="19">
        <v>0</v>
      </c>
      <c r="H16" s="18">
        <v>0</v>
      </c>
      <c r="I16" s="20">
        <v>200</v>
      </c>
      <c r="J16" s="18">
        <v>0</v>
      </c>
      <c r="K16" s="18">
        <v>0</v>
      </c>
      <c r="L16" s="18">
        <v>1000</v>
      </c>
      <c r="M16" s="18"/>
      <c r="N16" s="18"/>
      <c r="O16" s="19">
        <v>0</v>
      </c>
      <c r="P16" s="18"/>
      <c r="Q16" s="21">
        <v>50</v>
      </c>
      <c r="S16" s="22">
        <f t="shared" si="1"/>
        <v>1270</v>
      </c>
      <c r="T16" s="15" t="b">
        <f t="shared" si="2"/>
        <v>1</v>
      </c>
    </row>
    <row r="17" spans="1:20" ht="35.1" customHeight="1">
      <c r="A17" s="37" t="s">
        <v>91</v>
      </c>
      <c r="B17" s="188" t="s">
        <v>92</v>
      </c>
      <c r="C17" s="188"/>
      <c r="D17" s="37" t="s">
        <v>27</v>
      </c>
      <c r="E17" s="39">
        <f t="shared" si="0"/>
        <v>1670</v>
      </c>
      <c r="F17" s="18">
        <v>20</v>
      </c>
      <c r="G17" s="19">
        <v>0</v>
      </c>
      <c r="H17" s="18">
        <v>0</v>
      </c>
      <c r="I17" s="20">
        <v>600</v>
      </c>
      <c r="J17" s="18">
        <v>0</v>
      </c>
      <c r="K17" s="18">
        <v>0</v>
      </c>
      <c r="L17" s="18">
        <v>1000</v>
      </c>
      <c r="M17" s="18"/>
      <c r="N17" s="18"/>
      <c r="O17" s="19">
        <v>0</v>
      </c>
      <c r="P17" s="18"/>
      <c r="Q17" s="21">
        <v>50</v>
      </c>
      <c r="S17" s="22">
        <f t="shared" si="1"/>
        <v>1670</v>
      </c>
      <c r="T17" s="15" t="b">
        <f t="shared" si="2"/>
        <v>1</v>
      </c>
    </row>
    <row r="18" spans="1:20" ht="35.1" customHeight="1">
      <c r="A18" s="37" t="s">
        <v>93</v>
      </c>
      <c r="B18" s="188" t="s">
        <v>94</v>
      </c>
      <c r="C18" s="188"/>
      <c r="D18" s="37" t="s">
        <v>60</v>
      </c>
      <c r="E18" s="39">
        <f t="shared" si="0"/>
        <v>7800</v>
      </c>
      <c r="F18" s="18">
        <v>200</v>
      </c>
      <c r="G18" s="19">
        <v>650</v>
      </c>
      <c r="H18" s="18">
        <v>0</v>
      </c>
      <c r="I18" s="20">
        <v>1200</v>
      </c>
      <c r="J18" s="18">
        <v>0</v>
      </c>
      <c r="K18" s="18">
        <v>0</v>
      </c>
      <c r="L18" s="18">
        <v>5000</v>
      </c>
      <c r="M18" s="18"/>
      <c r="N18" s="18"/>
      <c r="O18" s="19">
        <v>650</v>
      </c>
      <c r="P18" s="18"/>
      <c r="Q18" s="21">
        <v>100</v>
      </c>
      <c r="S18" s="22">
        <f t="shared" si="1"/>
        <v>7800</v>
      </c>
      <c r="T18" s="15" t="b">
        <f t="shared" si="2"/>
        <v>1</v>
      </c>
    </row>
    <row r="19" spans="1:20" ht="36.950000000000003" customHeight="1">
      <c r="A19" s="37" t="s">
        <v>95</v>
      </c>
      <c r="B19" s="188" t="s">
        <v>54</v>
      </c>
      <c r="C19" s="188"/>
      <c r="D19" s="37" t="s">
        <v>55</v>
      </c>
      <c r="E19" s="39">
        <f t="shared" si="0"/>
        <v>1225</v>
      </c>
      <c r="F19" s="18">
        <v>200</v>
      </c>
      <c r="G19" s="19">
        <v>0</v>
      </c>
      <c r="H19" s="18">
        <v>0</v>
      </c>
      <c r="I19" s="20">
        <v>200</v>
      </c>
      <c r="J19" s="18">
        <v>0</v>
      </c>
      <c r="K19" s="18">
        <v>0</v>
      </c>
      <c r="L19" s="18">
        <v>500</v>
      </c>
      <c r="M19" s="18">
        <v>300</v>
      </c>
      <c r="N19" s="18"/>
      <c r="O19" s="19">
        <v>0</v>
      </c>
      <c r="P19" s="18"/>
      <c r="Q19" s="21">
        <v>25</v>
      </c>
      <c r="S19" s="22">
        <f t="shared" si="1"/>
        <v>1225</v>
      </c>
      <c r="T19" s="15" t="b">
        <f t="shared" si="2"/>
        <v>1</v>
      </c>
    </row>
    <row r="20" spans="1:20" ht="35.1" customHeight="1">
      <c r="A20" s="37" t="s">
        <v>96</v>
      </c>
      <c r="B20" s="188" t="s">
        <v>97</v>
      </c>
      <c r="C20" s="188"/>
      <c r="D20" s="37" t="s">
        <v>27</v>
      </c>
      <c r="E20" s="39">
        <f t="shared" si="0"/>
        <v>220</v>
      </c>
      <c r="F20" s="18">
        <v>20</v>
      </c>
      <c r="G20" s="19"/>
      <c r="H20" s="23"/>
      <c r="I20" s="23"/>
      <c r="J20" s="23"/>
      <c r="K20" s="23"/>
      <c r="L20" s="23">
        <v>200</v>
      </c>
      <c r="M20" s="23"/>
      <c r="N20" s="23"/>
      <c r="O20" s="23"/>
      <c r="P20" s="23"/>
      <c r="Q20" s="23"/>
      <c r="S20" s="22">
        <f t="shared" si="1"/>
        <v>220</v>
      </c>
      <c r="T20" s="15" t="b">
        <f t="shared" si="2"/>
        <v>1</v>
      </c>
    </row>
    <row r="21" spans="1:20" ht="35.1" customHeight="1">
      <c r="A21" s="37" t="s">
        <v>98</v>
      </c>
      <c r="B21" s="188" t="s">
        <v>99</v>
      </c>
      <c r="C21" s="188"/>
      <c r="D21" s="188"/>
      <c r="E21" s="18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S21" s="22"/>
    </row>
    <row r="22" spans="1:20" ht="35.1" customHeight="1">
      <c r="A22" s="37" t="s">
        <v>100</v>
      </c>
      <c r="B22" s="188" t="s">
        <v>101</v>
      </c>
      <c r="C22" s="188"/>
      <c r="D22" s="188"/>
      <c r="E22" s="18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S22" s="22"/>
    </row>
    <row r="23" spans="1:20" ht="35.1" customHeight="1">
      <c r="A23" s="37" t="s">
        <v>102</v>
      </c>
      <c r="B23" s="188" t="s">
        <v>103</v>
      </c>
      <c r="C23" s="188"/>
      <c r="D23" s="37" t="s">
        <v>27</v>
      </c>
      <c r="E23" s="39">
        <f t="shared" ref="E23:E30" si="3">F23+G23+H23+I23+J23+K23+L23+M23+N23+O23+P23+Q23</f>
        <v>7850</v>
      </c>
      <c r="F23" s="24">
        <v>200</v>
      </c>
      <c r="G23" s="25">
        <v>200</v>
      </c>
      <c r="H23" s="26"/>
      <c r="I23" s="26">
        <v>6000</v>
      </c>
      <c r="J23" s="26"/>
      <c r="K23" s="25"/>
      <c r="L23" s="25">
        <v>1000</v>
      </c>
      <c r="M23" s="27"/>
      <c r="N23" s="26"/>
      <c r="O23" s="25">
        <v>200</v>
      </c>
      <c r="P23" s="25"/>
      <c r="Q23" s="26">
        <v>250</v>
      </c>
      <c r="S23" s="22">
        <f t="shared" ref="S23:S30" si="4">Q23+P23+O23+N23+M23+L23+K23+J23+I23+H23+G23+F23</f>
        <v>7850</v>
      </c>
      <c r="T23" s="15" t="b">
        <f t="shared" ref="T23:T30" si="5">S23=E23</f>
        <v>1</v>
      </c>
    </row>
    <row r="24" spans="1:20" ht="35.1" customHeight="1">
      <c r="A24" s="37" t="s">
        <v>104</v>
      </c>
      <c r="B24" s="188" t="s">
        <v>105</v>
      </c>
      <c r="C24" s="188"/>
      <c r="D24" s="37" t="s">
        <v>27</v>
      </c>
      <c r="E24" s="39">
        <f t="shared" si="3"/>
        <v>5610</v>
      </c>
      <c r="F24" s="24">
        <v>100</v>
      </c>
      <c r="G24" s="25">
        <v>0</v>
      </c>
      <c r="H24" s="26">
        <v>200</v>
      </c>
      <c r="I24" s="26">
        <v>0</v>
      </c>
      <c r="J24" s="26">
        <v>60</v>
      </c>
      <c r="K24" s="25"/>
      <c r="L24" s="25">
        <v>5000</v>
      </c>
      <c r="M24" s="27"/>
      <c r="N24" s="26"/>
      <c r="O24" s="25">
        <v>0</v>
      </c>
      <c r="P24" s="25"/>
      <c r="Q24" s="26">
        <v>250</v>
      </c>
      <c r="S24" s="22">
        <f t="shared" si="4"/>
        <v>5610</v>
      </c>
      <c r="T24" s="15" t="b">
        <f t="shared" si="5"/>
        <v>1</v>
      </c>
    </row>
    <row r="25" spans="1:20" ht="35.1" customHeight="1">
      <c r="A25" s="37" t="s">
        <v>106</v>
      </c>
      <c r="B25" s="188" t="s">
        <v>107</v>
      </c>
      <c r="C25" s="188"/>
      <c r="D25" s="37" t="s">
        <v>27</v>
      </c>
      <c r="E25" s="39">
        <f t="shared" si="3"/>
        <v>4625</v>
      </c>
      <c r="F25" s="24">
        <v>50</v>
      </c>
      <c r="G25" s="25">
        <v>600</v>
      </c>
      <c r="H25" s="26">
        <v>300</v>
      </c>
      <c r="I25" s="26">
        <v>2000</v>
      </c>
      <c r="J25" s="26"/>
      <c r="K25" s="25"/>
      <c r="L25" s="25">
        <v>0</v>
      </c>
      <c r="M25" s="27">
        <v>900</v>
      </c>
      <c r="N25" s="26"/>
      <c r="O25" s="25">
        <v>525</v>
      </c>
      <c r="P25" s="25"/>
      <c r="Q25" s="26">
        <v>250</v>
      </c>
      <c r="S25" s="22">
        <f t="shared" si="4"/>
        <v>4625</v>
      </c>
      <c r="T25" s="15" t="b">
        <f t="shared" si="5"/>
        <v>1</v>
      </c>
    </row>
    <row r="26" spans="1:20" ht="35.1" customHeight="1">
      <c r="A26" s="37" t="s">
        <v>108</v>
      </c>
      <c r="B26" s="188" t="s">
        <v>109</v>
      </c>
      <c r="C26" s="188"/>
      <c r="D26" s="37" t="s">
        <v>27</v>
      </c>
      <c r="E26" s="39">
        <f t="shared" si="3"/>
        <v>18796</v>
      </c>
      <c r="F26" s="24">
        <v>200</v>
      </c>
      <c r="G26" s="25">
        <v>2500</v>
      </c>
      <c r="H26" s="26">
        <v>500</v>
      </c>
      <c r="I26" s="26">
        <v>6500</v>
      </c>
      <c r="J26" s="26">
        <v>226</v>
      </c>
      <c r="K26" s="25"/>
      <c r="L26" s="25">
        <v>2500</v>
      </c>
      <c r="M26" s="27">
        <v>3100</v>
      </c>
      <c r="N26" s="26">
        <v>650</v>
      </c>
      <c r="O26" s="25">
        <v>2370</v>
      </c>
      <c r="P26" s="25"/>
      <c r="Q26" s="26">
        <v>250</v>
      </c>
      <c r="S26" s="22">
        <f t="shared" si="4"/>
        <v>18796</v>
      </c>
      <c r="T26" s="15" t="b">
        <f t="shared" si="5"/>
        <v>1</v>
      </c>
    </row>
    <row r="27" spans="1:20" ht="35.1" customHeight="1">
      <c r="A27" s="37" t="s">
        <v>110</v>
      </c>
      <c r="B27" s="188" t="s">
        <v>111</v>
      </c>
      <c r="C27" s="188"/>
      <c r="D27" s="37" t="s">
        <v>27</v>
      </c>
      <c r="E27" s="39">
        <f t="shared" si="3"/>
        <v>900</v>
      </c>
      <c r="F27" s="24">
        <v>50</v>
      </c>
      <c r="G27" s="25">
        <v>0</v>
      </c>
      <c r="H27" s="26"/>
      <c r="I27" s="26">
        <v>600</v>
      </c>
      <c r="J27" s="26"/>
      <c r="K27" s="25"/>
      <c r="L27" s="25">
        <v>0</v>
      </c>
      <c r="M27" s="27"/>
      <c r="N27" s="26"/>
      <c r="O27" s="25">
        <v>0</v>
      </c>
      <c r="P27" s="25"/>
      <c r="Q27" s="26">
        <v>250</v>
      </c>
      <c r="S27" s="22">
        <f t="shared" si="4"/>
        <v>900</v>
      </c>
      <c r="T27" s="15" t="b">
        <f t="shared" si="5"/>
        <v>1</v>
      </c>
    </row>
    <row r="28" spans="1:20" ht="35.1" customHeight="1">
      <c r="A28" s="37" t="s">
        <v>112</v>
      </c>
      <c r="B28" s="188" t="s">
        <v>113</v>
      </c>
      <c r="C28" s="188"/>
      <c r="D28" s="37" t="s">
        <v>60</v>
      </c>
      <c r="E28" s="39">
        <f t="shared" si="3"/>
        <v>2261</v>
      </c>
      <c r="F28" s="24">
        <v>25</v>
      </c>
      <c r="G28" s="25">
        <v>350</v>
      </c>
      <c r="H28" s="26"/>
      <c r="I28" s="26">
        <v>1200</v>
      </c>
      <c r="J28" s="26"/>
      <c r="K28" s="25"/>
      <c r="L28" s="25">
        <v>300</v>
      </c>
      <c r="M28" s="27"/>
      <c r="N28" s="26"/>
      <c r="O28" s="25">
        <v>286</v>
      </c>
      <c r="P28" s="25"/>
      <c r="Q28" s="26">
        <v>100</v>
      </c>
      <c r="S28" s="22">
        <f t="shared" si="4"/>
        <v>2261</v>
      </c>
      <c r="T28" s="15" t="b">
        <f t="shared" si="5"/>
        <v>1</v>
      </c>
    </row>
    <row r="29" spans="1:20" ht="35.1" customHeight="1">
      <c r="A29" s="37" t="s">
        <v>114</v>
      </c>
      <c r="B29" s="188" t="s">
        <v>389</v>
      </c>
      <c r="C29" s="188"/>
      <c r="D29" s="37" t="s">
        <v>27</v>
      </c>
      <c r="E29" s="39">
        <f t="shared" si="3"/>
        <v>2525</v>
      </c>
      <c r="F29" s="24">
        <v>25</v>
      </c>
      <c r="G29" s="25"/>
      <c r="H29" s="25"/>
      <c r="I29" s="25"/>
      <c r="J29" s="25"/>
      <c r="K29" s="25"/>
      <c r="L29" s="25">
        <v>2500</v>
      </c>
      <c r="M29" s="25"/>
      <c r="N29" s="25"/>
      <c r="O29" s="25"/>
      <c r="P29" s="25"/>
      <c r="Q29" s="25"/>
      <c r="S29" s="22">
        <f t="shared" si="4"/>
        <v>2525</v>
      </c>
      <c r="T29" s="15" t="b">
        <f t="shared" si="5"/>
        <v>1</v>
      </c>
    </row>
    <row r="30" spans="1:20" ht="36.950000000000003" customHeight="1">
      <c r="A30" s="37" t="s">
        <v>116</v>
      </c>
      <c r="B30" s="188" t="s">
        <v>117</v>
      </c>
      <c r="C30" s="188"/>
      <c r="D30" s="37" t="s">
        <v>27</v>
      </c>
      <c r="E30" s="39">
        <f t="shared" si="3"/>
        <v>202</v>
      </c>
      <c r="F30" s="24">
        <v>2</v>
      </c>
      <c r="G30" s="25"/>
      <c r="H30" s="25"/>
      <c r="I30" s="25"/>
      <c r="J30" s="25"/>
      <c r="K30" s="25"/>
      <c r="L30" s="25">
        <v>200</v>
      </c>
      <c r="M30" s="25"/>
      <c r="N30" s="25"/>
      <c r="O30" s="25"/>
      <c r="P30" s="25"/>
      <c r="Q30" s="25"/>
      <c r="S30" s="22">
        <f t="shared" si="4"/>
        <v>202</v>
      </c>
      <c r="T30" s="15" t="b">
        <f t="shared" si="5"/>
        <v>1</v>
      </c>
    </row>
    <row r="31" spans="1:20" ht="35.1" customHeight="1">
      <c r="A31" s="37" t="s">
        <v>118</v>
      </c>
      <c r="B31" s="188" t="s">
        <v>119</v>
      </c>
      <c r="C31" s="188"/>
      <c r="D31" s="188"/>
      <c r="E31" s="18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S31" s="22"/>
    </row>
    <row r="32" spans="1:20" ht="35.1" customHeight="1">
      <c r="A32" s="37" t="s">
        <v>120</v>
      </c>
      <c r="B32" s="188" t="s">
        <v>121</v>
      </c>
      <c r="C32" s="188"/>
      <c r="D32" s="37" t="s">
        <v>27</v>
      </c>
      <c r="E32" s="39">
        <f>F32+G32+H32+I32+J32+K32+L32+M32+N32+O32+P32+Q32</f>
        <v>3250</v>
      </c>
      <c r="F32" s="18">
        <v>200</v>
      </c>
      <c r="G32" s="28">
        <v>200</v>
      </c>
      <c r="H32" s="21"/>
      <c r="I32" s="21">
        <v>2200</v>
      </c>
      <c r="J32" s="21"/>
      <c r="K32" s="28"/>
      <c r="L32" s="28">
        <v>200</v>
      </c>
      <c r="M32" s="18"/>
      <c r="N32" s="28"/>
      <c r="O32" s="28">
        <v>200</v>
      </c>
      <c r="P32" s="28"/>
      <c r="Q32" s="21">
        <v>250</v>
      </c>
      <c r="S32" s="22">
        <f>Q32+P32+O32+N32+M32+L32+K32+J32+I32+H32+G32+F32</f>
        <v>3250</v>
      </c>
      <c r="T32" s="15" t="b">
        <f>S32=E32</f>
        <v>1</v>
      </c>
    </row>
    <row r="33" spans="1:20" ht="35.1" customHeight="1">
      <c r="A33" s="37" t="s">
        <v>122</v>
      </c>
      <c r="B33" s="188" t="s">
        <v>123</v>
      </c>
      <c r="C33" s="188"/>
      <c r="D33" s="37" t="s">
        <v>27</v>
      </c>
      <c r="E33" s="39">
        <f>F33+G33+H33+I33+J33+K33+L33+M33+N33+O33+P33+Q33</f>
        <v>2750</v>
      </c>
      <c r="F33" s="18">
        <v>100</v>
      </c>
      <c r="G33" s="28">
        <v>0</v>
      </c>
      <c r="H33" s="21">
        <v>50</v>
      </c>
      <c r="I33" s="21">
        <v>850</v>
      </c>
      <c r="J33" s="21"/>
      <c r="K33" s="28"/>
      <c r="L33" s="28">
        <v>1500</v>
      </c>
      <c r="M33" s="18"/>
      <c r="N33" s="28"/>
      <c r="O33" s="28">
        <v>0</v>
      </c>
      <c r="P33" s="28"/>
      <c r="Q33" s="21">
        <v>250</v>
      </c>
      <c r="S33" s="22">
        <f>Q33+P33+O33+N33+M33+L33+K33+J33+I33+H33+G33+F33</f>
        <v>2750</v>
      </c>
      <c r="T33" s="15" t="b">
        <f>S33=E33</f>
        <v>1</v>
      </c>
    </row>
    <row r="34" spans="1:20" ht="35.1" customHeight="1">
      <c r="A34" s="37" t="s">
        <v>124</v>
      </c>
      <c r="B34" s="188" t="s">
        <v>125</v>
      </c>
      <c r="C34" s="188"/>
      <c r="D34" s="37" t="s">
        <v>27</v>
      </c>
      <c r="E34" s="39">
        <f>F34+G34+H34+I34+J34+K34+L34+M34+N34+O34+P34+Q34</f>
        <v>1145</v>
      </c>
      <c r="F34" s="18">
        <v>100</v>
      </c>
      <c r="G34" s="28">
        <v>200</v>
      </c>
      <c r="H34" s="21">
        <v>20</v>
      </c>
      <c r="I34" s="21">
        <v>0</v>
      </c>
      <c r="J34" s="21"/>
      <c r="K34" s="28"/>
      <c r="L34" s="28">
        <v>0</v>
      </c>
      <c r="M34" s="29">
        <v>375</v>
      </c>
      <c r="N34" s="28"/>
      <c r="O34" s="28">
        <v>200</v>
      </c>
      <c r="P34" s="28"/>
      <c r="Q34" s="21">
        <v>250</v>
      </c>
      <c r="S34" s="22">
        <f>Q34+P34+O34+N34+M34+L34+K34+J34+I34+H34+G34+F34</f>
        <v>1145</v>
      </c>
      <c r="T34" s="15" t="b">
        <f>S34=E34</f>
        <v>1</v>
      </c>
    </row>
    <row r="35" spans="1:20" ht="35.1" customHeight="1">
      <c r="A35" s="37" t="s">
        <v>126</v>
      </c>
      <c r="B35" s="188" t="s">
        <v>127</v>
      </c>
      <c r="C35" s="188"/>
      <c r="D35" s="37" t="s">
        <v>27</v>
      </c>
      <c r="E35" s="39">
        <f>F35+G35+H35+I35+J35+K35+L35+M35+N35+O35+P35+Q35</f>
        <v>7799</v>
      </c>
      <c r="F35" s="18">
        <v>200</v>
      </c>
      <c r="G35" s="28">
        <v>2000</v>
      </c>
      <c r="H35" s="21">
        <v>100</v>
      </c>
      <c r="I35" s="21">
        <v>600</v>
      </c>
      <c r="J35" s="21">
        <v>174</v>
      </c>
      <c r="K35" s="28"/>
      <c r="L35" s="28">
        <v>1500</v>
      </c>
      <c r="M35" s="29">
        <v>1100</v>
      </c>
      <c r="N35" s="28"/>
      <c r="O35" s="28">
        <v>1875</v>
      </c>
      <c r="P35" s="28"/>
      <c r="Q35" s="21">
        <v>250</v>
      </c>
      <c r="S35" s="22">
        <f>Q35+P35+O35+N35+M35+L35+K35+J35+I35+H35+G35+F35</f>
        <v>7799</v>
      </c>
      <c r="T35" s="15" t="b">
        <f>S35=E35</f>
        <v>1</v>
      </c>
    </row>
    <row r="36" spans="1:20" ht="35.1" customHeight="1">
      <c r="A36" s="37" t="s">
        <v>128</v>
      </c>
      <c r="B36" s="188" t="s">
        <v>129</v>
      </c>
      <c r="C36" s="188"/>
      <c r="D36" s="37" t="s">
        <v>27</v>
      </c>
      <c r="E36" s="39">
        <f>F36+G36+H36+I36+J36+K36+L36+M36+N36+O36+P36+Q36</f>
        <v>2550</v>
      </c>
      <c r="F36" s="18">
        <v>50</v>
      </c>
      <c r="G36" s="28">
        <v>100</v>
      </c>
      <c r="H36" s="21"/>
      <c r="I36" s="21">
        <v>2200</v>
      </c>
      <c r="J36" s="21"/>
      <c r="K36" s="28"/>
      <c r="L36" s="28">
        <v>0</v>
      </c>
      <c r="M36" s="18"/>
      <c r="N36" s="28"/>
      <c r="O36" s="28">
        <v>100</v>
      </c>
      <c r="P36" s="28"/>
      <c r="Q36" s="21">
        <v>100</v>
      </c>
      <c r="S36" s="22">
        <f>Q36+P36+O36+N36+M36+L36+K36+J36+I36+H36+G36+F36</f>
        <v>2550</v>
      </c>
      <c r="T36" s="15" t="b">
        <f>S36=E36</f>
        <v>1</v>
      </c>
    </row>
    <row r="37" spans="1:20" ht="35.1" customHeight="1">
      <c r="A37" s="37" t="s">
        <v>130</v>
      </c>
      <c r="B37" s="188" t="s">
        <v>131</v>
      </c>
      <c r="C37" s="188"/>
      <c r="D37" s="188"/>
      <c r="E37" s="18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S37" s="22"/>
    </row>
    <row r="38" spans="1:20" ht="35.1" customHeight="1">
      <c r="A38" s="37" t="s">
        <v>132</v>
      </c>
      <c r="B38" s="188" t="s">
        <v>133</v>
      </c>
      <c r="C38" s="188"/>
      <c r="D38" s="37" t="s">
        <v>27</v>
      </c>
      <c r="E38" s="39">
        <f t="shared" ref="E38:E45" si="6">F38+G38+H38+I38+J38+K38+L38+M38+N38+O38+P38+Q38</f>
        <v>3010</v>
      </c>
      <c r="F38" s="18">
        <v>50</v>
      </c>
      <c r="G38" s="28">
        <v>0</v>
      </c>
      <c r="H38" s="28"/>
      <c r="I38" s="21">
        <v>150</v>
      </c>
      <c r="J38" s="28"/>
      <c r="K38" s="28"/>
      <c r="L38" s="28">
        <v>2500</v>
      </c>
      <c r="M38" s="18"/>
      <c r="N38" s="21">
        <v>60</v>
      </c>
      <c r="O38" s="28">
        <v>0</v>
      </c>
      <c r="P38" s="28"/>
      <c r="Q38" s="21">
        <v>250</v>
      </c>
      <c r="S38" s="22">
        <f t="shared" ref="S38:S45" si="7">Q38+P38+O38+N38+M38+L38+K38+J38+I38+H38+G38+F38</f>
        <v>3010</v>
      </c>
      <c r="T38" s="15" t="b">
        <f t="shared" ref="T38:T45" si="8">S38=E38</f>
        <v>1</v>
      </c>
    </row>
    <row r="39" spans="1:20" ht="35.1" customHeight="1">
      <c r="A39" s="37" t="s">
        <v>134</v>
      </c>
      <c r="B39" s="188" t="s">
        <v>135</v>
      </c>
      <c r="C39" s="188"/>
      <c r="D39" s="37" t="s">
        <v>27</v>
      </c>
      <c r="E39" s="39">
        <f t="shared" si="6"/>
        <v>2450</v>
      </c>
      <c r="F39" s="18">
        <v>50</v>
      </c>
      <c r="G39" s="28">
        <v>500</v>
      </c>
      <c r="H39" s="28"/>
      <c r="I39" s="21">
        <v>650</v>
      </c>
      <c r="J39" s="28"/>
      <c r="K39" s="28"/>
      <c r="L39" s="28">
        <v>0</v>
      </c>
      <c r="M39" s="29">
        <v>500</v>
      </c>
      <c r="N39" s="21"/>
      <c r="O39" s="28">
        <v>500</v>
      </c>
      <c r="P39" s="28"/>
      <c r="Q39" s="21">
        <v>250</v>
      </c>
      <c r="S39" s="22">
        <f t="shared" si="7"/>
        <v>2450</v>
      </c>
      <c r="T39" s="15" t="b">
        <f t="shared" si="8"/>
        <v>1</v>
      </c>
    </row>
    <row r="40" spans="1:20" ht="35.1" customHeight="1">
      <c r="A40" s="37" t="s">
        <v>136</v>
      </c>
      <c r="B40" s="188" t="s">
        <v>137</v>
      </c>
      <c r="C40" s="188"/>
      <c r="D40" s="37" t="s">
        <v>27</v>
      </c>
      <c r="E40" s="39">
        <f t="shared" si="6"/>
        <v>10160</v>
      </c>
      <c r="F40" s="18">
        <v>150</v>
      </c>
      <c r="G40" s="28">
        <v>0</v>
      </c>
      <c r="H40" s="28"/>
      <c r="I40" s="21">
        <v>6000</v>
      </c>
      <c r="J40" s="28"/>
      <c r="K40" s="28"/>
      <c r="L40" s="28">
        <v>500</v>
      </c>
      <c r="M40" s="29">
        <v>3200</v>
      </c>
      <c r="N40" s="21">
        <v>60</v>
      </c>
      <c r="O40" s="28">
        <v>0</v>
      </c>
      <c r="P40" s="28"/>
      <c r="Q40" s="21">
        <v>250</v>
      </c>
      <c r="S40" s="22">
        <f t="shared" si="7"/>
        <v>10160</v>
      </c>
      <c r="T40" s="15" t="b">
        <f t="shared" si="8"/>
        <v>1</v>
      </c>
    </row>
    <row r="41" spans="1:20" ht="35.1" customHeight="1">
      <c r="A41" s="37" t="s">
        <v>138</v>
      </c>
      <c r="B41" s="188" t="s">
        <v>139</v>
      </c>
      <c r="C41" s="188"/>
      <c r="D41" s="37" t="s">
        <v>27</v>
      </c>
      <c r="E41" s="39">
        <f t="shared" si="6"/>
        <v>8924</v>
      </c>
      <c r="F41" s="18">
        <v>50</v>
      </c>
      <c r="G41" s="28">
        <v>2500</v>
      </c>
      <c r="H41" s="28"/>
      <c r="I41" s="21">
        <v>0</v>
      </c>
      <c r="J41" s="28"/>
      <c r="K41" s="28"/>
      <c r="L41" s="28">
        <v>0</v>
      </c>
      <c r="M41" s="29">
        <v>3200</v>
      </c>
      <c r="N41" s="21">
        <v>800</v>
      </c>
      <c r="O41" s="28">
        <v>2124</v>
      </c>
      <c r="P41" s="28"/>
      <c r="Q41" s="21">
        <v>250</v>
      </c>
      <c r="S41" s="22">
        <f t="shared" si="7"/>
        <v>8924</v>
      </c>
      <c r="T41" s="15" t="b">
        <f t="shared" si="8"/>
        <v>1</v>
      </c>
    </row>
    <row r="42" spans="1:20" ht="35.1" customHeight="1">
      <c r="A42" s="37" t="s">
        <v>140</v>
      </c>
      <c r="B42" s="188" t="s">
        <v>141</v>
      </c>
      <c r="C42" s="188"/>
      <c r="D42" s="37" t="s">
        <v>27</v>
      </c>
      <c r="E42" s="39">
        <f t="shared" si="6"/>
        <v>2650</v>
      </c>
      <c r="F42" s="18">
        <v>200</v>
      </c>
      <c r="G42" s="28">
        <v>500</v>
      </c>
      <c r="H42" s="28"/>
      <c r="I42" s="21">
        <v>1200</v>
      </c>
      <c r="J42" s="28"/>
      <c r="K42" s="28"/>
      <c r="L42" s="28">
        <v>0</v>
      </c>
      <c r="M42" s="18"/>
      <c r="N42" s="21"/>
      <c r="O42" s="28">
        <v>500</v>
      </c>
      <c r="P42" s="28"/>
      <c r="Q42" s="21">
        <v>250</v>
      </c>
      <c r="S42" s="22">
        <f t="shared" si="7"/>
        <v>2650</v>
      </c>
      <c r="T42" s="15" t="b">
        <f t="shared" si="8"/>
        <v>1</v>
      </c>
    </row>
    <row r="43" spans="1:20" ht="35.1" customHeight="1">
      <c r="A43" s="37" t="s">
        <v>142</v>
      </c>
      <c r="B43" s="188" t="s">
        <v>143</v>
      </c>
      <c r="C43" s="188"/>
      <c r="D43" s="37" t="s">
        <v>27</v>
      </c>
      <c r="E43" s="39">
        <f t="shared" si="6"/>
        <v>310</v>
      </c>
      <c r="F43" s="18">
        <v>10</v>
      </c>
      <c r="G43" s="28">
        <v>100</v>
      </c>
      <c r="H43" s="28"/>
      <c r="I43" s="21">
        <v>0</v>
      </c>
      <c r="J43" s="28"/>
      <c r="K43" s="28"/>
      <c r="L43" s="28">
        <v>0</v>
      </c>
      <c r="M43" s="18"/>
      <c r="N43" s="21"/>
      <c r="O43" s="28">
        <v>100</v>
      </c>
      <c r="P43" s="28"/>
      <c r="Q43" s="21">
        <v>100</v>
      </c>
      <c r="S43" s="22">
        <f t="shared" si="7"/>
        <v>310</v>
      </c>
      <c r="T43" s="15" t="b">
        <f t="shared" si="8"/>
        <v>1</v>
      </c>
    </row>
    <row r="44" spans="1:20" ht="35.1" customHeight="1">
      <c r="A44" s="37" t="s">
        <v>144</v>
      </c>
      <c r="B44" s="188" t="s">
        <v>145</v>
      </c>
      <c r="C44" s="188"/>
      <c r="D44" s="37" t="s">
        <v>27</v>
      </c>
      <c r="E44" s="39">
        <f t="shared" si="6"/>
        <v>200</v>
      </c>
      <c r="F44" s="18">
        <v>200</v>
      </c>
      <c r="G44" s="28"/>
      <c r="H44" s="28"/>
      <c r="I44" s="28"/>
      <c r="J44" s="28"/>
      <c r="K44" s="28"/>
      <c r="L44" s="28">
        <v>0</v>
      </c>
      <c r="M44" s="28"/>
      <c r="N44" s="28"/>
      <c r="O44" s="28"/>
      <c r="P44" s="28"/>
      <c r="Q44" s="28"/>
      <c r="S44" s="22">
        <f t="shared" si="7"/>
        <v>200</v>
      </c>
      <c r="T44" s="15" t="b">
        <f t="shared" si="8"/>
        <v>1</v>
      </c>
    </row>
    <row r="45" spans="1:20" ht="35.1" customHeight="1">
      <c r="A45" s="37" t="s">
        <v>146</v>
      </c>
      <c r="B45" s="188" t="s">
        <v>147</v>
      </c>
      <c r="C45" s="188"/>
      <c r="D45" s="37" t="s">
        <v>27</v>
      </c>
      <c r="E45" s="39">
        <f t="shared" si="6"/>
        <v>2900</v>
      </c>
      <c r="F45" s="18">
        <v>400</v>
      </c>
      <c r="G45" s="28"/>
      <c r="H45" s="28"/>
      <c r="I45" s="28"/>
      <c r="J45" s="28"/>
      <c r="K45" s="28"/>
      <c r="L45" s="28">
        <v>2500</v>
      </c>
      <c r="M45" s="28"/>
      <c r="N45" s="28"/>
      <c r="O45" s="28"/>
      <c r="P45" s="28"/>
      <c r="Q45" s="28"/>
      <c r="S45" s="22">
        <f t="shared" si="7"/>
        <v>2900</v>
      </c>
      <c r="T45" s="15" t="b">
        <f t="shared" si="8"/>
        <v>1</v>
      </c>
    </row>
    <row r="46" spans="1:20" ht="35.1" customHeight="1">
      <c r="A46" s="37" t="s">
        <v>148</v>
      </c>
      <c r="B46" s="188" t="s">
        <v>149</v>
      </c>
      <c r="C46" s="188"/>
      <c r="D46" s="188"/>
      <c r="E46" s="18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S46" s="22"/>
    </row>
    <row r="47" spans="1:20" ht="35.1" customHeight="1">
      <c r="A47" s="37" t="s">
        <v>150</v>
      </c>
      <c r="B47" s="188" t="s">
        <v>151</v>
      </c>
      <c r="C47" s="188"/>
      <c r="D47" s="37" t="s">
        <v>27</v>
      </c>
      <c r="E47" s="39">
        <f t="shared" ref="E47:E63" si="9">F47+G47+H47+I47+J47+K47+L47+M47+N47+O47+P47+Q47</f>
        <v>1300</v>
      </c>
      <c r="F47" s="30">
        <v>50</v>
      </c>
      <c r="G47" s="31">
        <v>0</v>
      </c>
      <c r="H47" s="31"/>
      <c r="I47" s="32">
        <v>0</v>
      </c>
      <c r="J47" s="31"/>
      <c r="K47" s="32"/>
      <c r="L47" s="31">
        <v>1250</v>
      </c>
      <c r="M47" s="31"/>
      <c r="N47" s="31"/>
      <c r="O47" s="31"/>
      <c r="P47" s="31"/>
      <c r="Q47" s="32">
        <v>0</v>
      </c>
      <c r="S47" s="22">
        <f t="shared" ref="S47:S63" si="10">Q47+P47+O47+N47+M47+L47+K47+J47+I47+H47+G47+F47</f>
        <v>1300</v>
      </c>
      <c r="T47" s="15" t="b">
        <f t="shared" ref="T47:T63" si="11">S47=E47</f>
        <v>1</v>
      </c>
    </row>
    <row r="48" spans="1:20" ht="35.1" customHeight="1">
      <c r="A48" s="37" t="s">
        <v>152</v>
      </c>
      <c r="B48" s="188" t="s">
        <v>153</v>
      </c>
      <c r="C48" s="188"/>
      <c r="D48" s="37" t="s">
        <v>27</v>
      </c>
      <c r="E48" s="39">
        <f t="shared" si="9"/>
        <v>130</v>
      </c>
      <c r="F48" s="30">
        <v>50</v>
      </c>
      <c r="G48" s="31">
        <v>0</v>
      </c>
      <c r="H48" s="31"/>
      <c r="I48" s="32">
        <v>0</v>
      </c>
      <c r="J48" s="31"/>
      <c r="K48" s="32">
        <v>30</v>
      </c>
      <c r="L48" s="31">
        <v>0</v>
      </c>
      <c r="M48" s="31"/>
      <c r="N48" s="31"/>
      <c r="O48" s="31"/>
      <c r="P48" s="31"/>
      <c r="Q48" s="32">
        <v>50</v>
      </c>
      <c r="S48" s="22">
        <f t="shared" si="10"/>
        <v>130</v>
      </c>
      <c r="T48" s="15" t="b">
        <f t="shared" si="11"/>
        <v>1</v>
      </c>
    </row>
    <row r="49" spans="1:20" ht="35.1" customHeight="1">
      <c r="A49" s="37" t="s">
        <v>154</v>
      </c>
      <c r="B49" s="188" t="s">
        <v>155</v>
      </c>
      <c r="C49" s="188"/>
      <c r="D49" s="37" t="s">
        <v>27</v>
      </c>
      <c r="E49" s="39">
        <f t="shared" si="9"/>
        <v>1300</v>
      </c>
      <c r="F49" s="30">
        <v>50</v>
      </c>
      <c r="G49" s="31">
        <v>0</v>
      </c>
      <c r="H49" s="31"/>
      <c r="I49" s="32">
        <v>0</v>
      </c>
      <c r="J49" s="31"/>
      <c r="K49" s="32"/>
      <c r="L49" s="31">
        <v>1250</v>
      </c>
      <c r="M49" s="31"/>
      <c r="N49" s="31"/>
      <c r="O49" s="31"/>
      <c r="P49" s="31"/>
      <c r="Q49" s="32">
        <v>0</v>
      </c>
      <c r="S49" s="22">
        <f t="shared" si="10"/>
        <v>1300</v>
      </c>
      <c r="T49" s="15" t="b">
        <f t="shared" si="11"/>
        <v>1</v>
      </c>
    </row>
    <row r="50" spans="1:20" ht="35.1" customHeight="1">
      <c r="A50" s="37" t="s">
        <v>156</v>
      </c>
      <c r="B50" s="188" t="s">
        <v>157</v>
      </c>
      <c r="C50" s="188"/>
      <c r="D50" s="37" t="s">
        <v>27</v>
      </c>
      <c r="E50" s="39">
        <f t="shared" si="9"/>
        <v>100</v>
      </c>
      <c r="F50" s="30">
        <v>50</v>
      </c>
      <c r="G50" s="31">
        <v>0</v>
      </c>
      <c r="H50" s="31"/>
      <c r="I50" s="32">
        <v>0</v>
      </c>
      <c r="J50" s="31"/>
      <c r="K50" s="32"/>
      <c r="L50" s="31">
        <v>0</v>
      </c>
      <c r="M50" s="31"/>
      <c r="N50" s="31"/>
      <c r="O50" s="31"/>
      <c r="P50" s="31"/>
      <c r="Q50" s="32">
        <v>50</v>
      </c>
      <c r="S50" s="22">
        <f t="shared" si="10"/>
        <v>100</v>
      </c>
      <c r="T50" s="15" t="b">
        <f t="shared" si="11"/>
        <v>1</v>
      </c>
    </row>
    <row r="51" spans="1:20" ht="35.1" customHeight="1">
      <c r="A51" s="37" t="s">
        <v>158</v>
      </c>
      <c r="B51" s="188" t="s">
        <v>159</v>
      </c>
      <c r="C51" s="188"/>
      <c r="D51" s="37" t="s">
        <v>27</v>
      </c>
      <c r="E51" s="39">
        <f t="shared" si="9"/>
        <v>350</v>
      </c>
      <c r="F51" s="30">
        <v>50</v>
      </c>
      <c r="G51" s="31">
        <v>0</v>
      </c>
      <c r="H51" s="31"/>
      <c r="I51" s="32">
        <v>0</v>
      </c>
      <c r="J51" s="31"/>
      <c r="K51" s="32"/>
      <c r="L51" s="31">
        <v>250</v>
      </c>
      <c r="M51" s="31"/>
      <c r="N51" s="31"/>
      <c r="O51" s="31"/>
      <c r="P51" s="31"/>
      <c r="Q51" s="32">
        <v>50</v>
      </c>
      <c r="S51" s="22">
        <f t="shared" si="10"/>
        <v>350</v>
      </c>
      <c r="T51" s="15" t="b">
        <f t="shared" si="11"/>
        <v>1</v>
      </c>
    </row>
    <row r="52" spans="1:20" ht="35.1" customHeight="1">
      <c r="A52" s="37" t="s">
        <v>160</v>
      </c>
      <c r="B52" s="188" t="s">
        <v>161</v>
      </c>
      <c r="C52" s="188"/>
      <c r="D52" s="37" t="s">
        <v>27</v>
      </c>
      <c r="E52" s="39">
        <f t="shared" si="9"/>
        <v>350</v>
      </c>
      <c r="F52" s="30">
        <v>50</v>
      </c>
      <c r="G52" s="31">
        <v>0</v>
      </c>
      <c r="H52" s="31"/>
      <c r="I52" s="32">
        <v>0</v>
      </c>
      <c r="J52" s="31"/>
      <c r="K52" s="32"/>
      <c r="L52" s="31">
        <v>250</v>
      </c>
      <c r="M52" s="31"/>
      <c r="N52" s="31"/>
      <c r="O52" s="31"/>
      <c r="P52" s="31"/>
      <c r="Q52" s="32">
        <v>50</v>
      </c>
      <c r="S52" s="22">
        <f t="shared" si="10"/>
        <v>350</v>
      </c>
      <c r="T52" s="15" t="b">
        <f t="shared" si="11"/>
        <v>1</v>
      </c>
    </row>
    <row r="53" spans="1:20" ht="35.1" customHeight="1">
      <c r="A53" s="37" t="s">
        <v>162</v>
      </c>
      <c r="B53" s="188" t="s">
        <v>163</v>
      </c>
      <c r="C53" s="188"/>
      <c r="D53" s="37" t="s">
        <v>27</v>
      </c>
      <c r="E53" s="39">
        <f t="shared" si="9"/>
        <v>100</v>
      </c>
      <c r="F53" s="30">
        <v>50</v>
      </c>
      <c r="G53" s="31">
        <v>0</v>
      </c>
      <c r="H53" s="31"/>
      <c r="I53" s="32">
        <v>0</v>
      </c>
      <c r="J53" s="31"/>
      <c r="K53" s="32"/>
      <c r="L53" s="31">
        <v>0</v>
      </c>
      <c r="M53" s="31"/>
      <c r="N53" s="31"/>
      <c r="O53" s="31"/>
      <c r="P53" s="31"/>
      <c r="Q53" s="32">
        <v>50</v>
      </c>
      <c r="S53" s="22">
        <f t="shared" si="10"/>
        <v>100</v>
      </c>
      <c r="T53" s="15" t="b">
        <f t="shared" si="11"/>
        <v>1</v>
      </c>
    </row>
    <row r="54" spans="1:20" ht="35.1" customHeight="1">
      <c r="A54" s="37" t="s">
        <v>164</v>
      </c>
      <c r="B54" s="188" t="s">
        <v>165</v>
      </c>
      <c r="C54" s="188"/>
      <c r="D54" s="37" t="s">
        <v>27</v>
      </c>
      <c r="E54" s="39">
        <f t="shared" si="9"/>
        <v>150</v>
      </c>
      <c r="F54" s="30">
        <v>100</v>
      </c>
      <c r="G54" s="31">
        <v>0</v>
      </c>
      <c r="H54" s="31"/>
      <c r="I54" s="32">
        <v>0</v>
      </c>
      <c r="J54" s="31"/>
      <c r="K54" s="32"/>
      <c r="L54" s="31">
        <v>0</v>
      </c>
      <c r="M54" s="31"/>
      <c r="N54" s="31"/>
      <c r="O54" s="31"/>
      <c r="P54" s="31"/>
      <c r="Q54" s="32">
        <v>50</v>
      </c>
      <c r="S54" s="22">
        <f t="shared" si="10"/>
        <v>150</v>
      </c>
      <c r="T54" s="15" t="b">
        <f t="shared" si="11"/>
        <v>1</v>
      </c>
    </row>
    <row r="55" spans="1:20" ht="35.1" customHeight="1">
      <c r="A55" s="37" t="s">
        <v>166</v>
      </c>
      <c r="B55" s="188" t="s">
        <v>167</v>
      </c>
      <c r="C55" s="188"/>
      <c r="D55" s="37" t="s">
        <v>27</v>
      </c>
      <c r="E55" s="39">
        <f t="shared" si="9"/>
        <v>500</v>
      </c>
      <c r="F55" s="30">
        <v>500</v>
      </c>
      <c r="G55" s="31">
        <v>0</v>
      </c>
      <c r="H55" s="31"/>
      <c r="I55" s="32">
        <v>0</v>
      </c>
      <c r="J55" s="31"/>
      <c r="K55" s="32"/>
      <c r="L55" s="31">
        <v>0</v>
      </c>
      <c r="M55" s="31"/>
      <c r="N55" s="31"/>
      <c r="O55" s="31"/>
      <c r="P55" s="31"/>
      <c r="Q55" s="32">
        <v>0</v>
      </c>
      <c r="S55" s="22">
        <f t="shared" si="10"/>
        <v>500</v>
      </c>
      <c r="T55" s="15" t="b">
        <f t="shared" si="11"/>
        <v>1</v>
      </c>
    </row>
    <row r="56" spans="1:20" ht="35.1" customHeight="1">
      <c r="A56" s="37" t="s">
        <v>168</v>
      </c>
      <c r="B56" s="188" t="s">
        <v>237</v>
      </c>
      <c r="C56" s="188"/>
      <c r="D56" s="37" t="s">
        <v>27</v>
      </c>
      <c r="E56" s="39">
        <f t="shared" si="9"/>
        <v>100</v>
      </c>
      <c r="F56" s="30">
        <v>100</v>
      </c>
      <c r="G56" s="31">
        <v>0</v>
      </c>
      <c r="H56" s="31"/>
      <c r="I56" s="32">
        <v>0</v>
      </c>
      <c r="J56" s="31"/>
      <c r="K56" s="32"/>
      <c r="L56" s="31">
        <v>0</v>
      </c>
      <c r="M56" s="31"/>
      <c r="N56" s="31"/>
      <c r="O56" s="31"/>
      <c r="P56" s="31"/>
      <c r="Q56" s="32">
        <v>0</v>
      </c>
      <c r="S56" s="22">
        <f t="shared" si="10"/>
        <v>100</v>
      </c>
      <c r="T56" s="15" t="b">
        <f t="shared" si="11"/>
        <v>1</v>
      </c>
    </row>
    <row r="57" spans="1:20" ht="35.1" customHeight="1">
      <c r="A57" s="37" t="s">
        <v>169</v>
      </c>
      <c r="B57" s="188" t="s">
        <v>529</v>
      </c>
      <c r="C57" s="188"/>
      <c r="D57" s="37" t="s">
        <v>27</v>
      </c>
      <c r="E57" s="39">
        <f t="shared" si="9"/>
        <v>80</v>
      </c>
      <c r="F57" s="30">
        <v>30</v>
      </c>
      <c r="G57" s="31">
        <v>0</v>
      </c>
      <c r="H57" s="31"/>
      <c r="I57" s="32">
        <v>0</v>
      </c>
      <c r="J57" s="31"/>
      <c r="K57" s="32"/>
      <c r="L57" s="31">
        <v>0</v>
      </c>
      <c r="M57" s="31"/>
      <c r="N57" s="31"/>
      <c r="O57" s="31"/>
      <c r="P57" s="31"/>
      <c r="Q57" s="32">
        <v>50</v>
      </c>
      <c r="S57" s="22">
        <f t="shared" si="10"/>
        <v>80</v>
      </c>
      <c r="T57" s="15" t="b">
        <f t="shared" si="11"/>
        <v>1</v>
      </c>
    </row>
    <row r="58" spans="1:20" ht="35.1" customHeight="1">
      <c r="A58" s="37" t="s">
        <v>170</v>
      </c>
      <c r="B58" s="188" t="s">
        <v>235</v>
      </c>
      <c r="C58" s="188"/>
      <c r="D58" s="37" t="s">
        <v>27</v>
      </c>
      <c r="E58" s="39">
        <f t="shared" si="9"/>
        <v>7050</v>
      </c>
      <c r="F58" s="30">
        <v>200</v>
      </c>
      <c r="G58" s="31">
        <v>0</v>
      </c>
      <c r="H58" s="31"/>
      <c r="I58" s="32">
        <v>0</v>
      </c>
      <c r="J58" s="31"/>
      <c r="K58" s="32">
        <v>6750</v>
      </c>
      <c r="L58" s="31">
        <v>0</v>
      </c>
      <c r="M58" s="31"/>
      <c r="N58" s="31"/>
      <c r="O58" s="31"/>
      <c r="P58" s="31"/>
      <c r="Q58" s="32">
        <v>100</v>
      </c>
      <c r="S58" s="22">
        <f t="shared" si="10"/>
        <v>7050</v>
      </c>
      <c r="T58" s="15" t="b">
        <f t="shared" si="11"/>
        <v>1</v>
      </c>
    </row>
    <row r="59" spans="1:20" ht="35.1" customHeight="1">
      <c r="A59" s="37" t="s">
        <v>171</v>
      </c>
      <c r="B59" s="188" t="s">
        <v>234</v>
      </c>
      <c r="C59" s="188"/>
      <c r="D59" s="37" t="s">
        <v>27</v>
      </c>
      <c r="E59" s="39">
        <f t="shared" si="9"/>
        <v>250</v>
      </c>
      <c r="F59" s="30">
        <v>200</v>
      </c>
      <c r="G59" s="31">
        <v>0</v>
      </c>
      <c r="H59" s="31"/>
      <c r="I59" s="32">
        <v>0</v>
      </c>
      <c r="J59" s="31"/>
      <c r="K59" s="32"/>
      <c r="L59" s="31">
        <v>0</v>
      </c>
      <c r="M59" s="31"/>
      <c r="N59" s="31"/>
      <c r="O59" s="31"/>
      <c r="P59" s="31"/>
      <c r="Q59" s="32">
        <v>50</v>
      </c>
      <c r="S59" s="22">
        <f t="shared" si="10"/>
        <v>250</v>
      </c>
      <c r="T59" s="15" t="b">
        <f t="shared" si="11"/>
        <v>1</v>
      </c>
    </row>
    <row r="60" spans="1:20" ht="36.950000000000003" customHeight="1">
      <c r="A60" s="37" t="s">
        <v>172</v>
      </c>
      <c r="B60" s="188" t="s">
        <v>232</v>
      </c>
      <c r="C60" s="188"/>
      <c r="D60" s="37" t="s">
        <v>27</v>
      </c>
      <c r="E60" s="39">
        <f t="shared" si="9"/>
        <v>600</v>
      </c>
      <c r="F60" s="30">
        <v>500</v>
      </c>
      <c r="G60" s="31">
        <v>0</v>
      </c>
      <c r="H60" s="31"/>
      <c r="I60" s="32">
        <v>0</v>
      </c>
      <c r="J60" s="31"/>
      <c r="K60" s="32"/>
      <c r="L60" s="31">
        <v>0</v>
      </c>
      <c r="M60" s="31"/>
      <c r="N60" s="31"/>
      <c r="O60" s="31"/>
      <c r="P60" s="31"/>
      <c r="Q60" s="32">
        <v>100</v>
      </c>
      <c r="S60" s="22">
        <f t="shared" si="10"/>
        <v>600</v>
      </c>
      <c r="T60" s="15" t="b">
        <f t="shared" si="11"/>
        <v>1</v>
      </c>
    </row>
    <row r="61" spans="1:20" ht="36.950000000000003" customHeight="1">
      <c r="A61" s="37" t="s">
        <v>173</v>
      </c>
      <c r="B61" s="188" t="s">
        <v>230</v>
      </c>
      <c r="C61" s="188"/>
      <c r="D61" s="37" t="s">
        <v>27</v>
      </c>
      <c r="E61" s="39">
        <f t="shared" si="9"/>
        <v>6100</v>
      </c>
      <c r="F61" s="30">
        <v>100</v>
      </c>
      <c r="G61" s="31">
        <v>0</v>
      </c>
      <c r="H61" s="31"/>
      <c r="I61" s="32">
        <v>6000</v>
      </c>
      <c r="J61" s="31"/>
      <c r="K61" s="32"/>
      <c r="L61" s="31">
        <v>0</v>
      </c>
      <c r="M61" s="31"/>
      <c r="N61" s="31"/>
      <c r="O61" s="31"/>
      <c r="P61" s="31"/>
      <c r="Q61" s="32">
        <v>0</v>
      </c>
      <c r="S61" s="22">
        <f t="shared" si="10"/>
        <v>6100</v>
      </c>
      <c r="T61" s="15" t="b">
        <f t="shared" si="11"/>
        <v>1</v>
      </c>
    </row>
    <row r="62" spans="1:20" ht="36.950000000000003" customHeight="1">
      <c r="A62" s="37" t="s">
        <v>174</v>
      </c>
      <c r="B62" s="188" t="s">
        <v>231</v>
      </c>
      <c r="C62" s="188"/>
      <c r="D62" s="37" t="s">
        <v>27</v>
      </c>
      <c r="E62" s="39">
        <f t="shared" si="9"/>
        <v>6600</v>
      </c>
      <c r="F62" s="30">
        <v>500</v>
      </c>
      <c r="G62" s="31">
        <v>0</v>
      </c>
      <c r="H62" s="31"/>
      <c r="I62" s="32">
        <v>6000</v>
      </c>
      <c r="J62" s="31"/>
      <c r="K62" s="32"/>
      <c r="L62" s="31">
        <v>0</v>
      </c>
      <c r="M62" s="31"/>
      <c r="N62" s="31"/>
      <c r="O62" s="31"/>
      <c r="P62" s="31"/>
      <c r="Q62" s="32">
        <v>100</v>
      </c>
      <c r="S62" s="22">
        <f t="shared" si="10"/>
        <v>6600</v>
      </c>
      <c r="T62" s="15" t="b">
        <f t="shared" si="11"/>
        <v>1</v>
      </c>
    </row>
    <row r="63" spans="1:20" ht="36.950000000000003" customHeight="1">
      <c r="A63" s="37" t="s">
        <v>175</v>
      </c>
      <c r="B63" s="188" t="s">
        <v>233</v>
      </c>
      <c r="C63" s="188"/>
      <c r="D63" s="37" t="s">
        <v>27</v>
      </c>
      <c r="E63" s="39">
        <f t="shared" si="9"/>
        <v>2600</v>
      </c>
      <c r="F63" s="30">
        <v>100</v>
      </c>
      <c r="G63" s="31">
        <v>0</v>
      </c>
      <c r="H63" s="31"/>
      <c r="I63" s="32">
        <v>0</v>
      </c>
      <c r="J63" s="31"/>
      <c r="K63" s="32"/>
      <c r="L63" s="31">
        <v>2500</v>
      </c>
      <c r="M63" s="31"/>
      <c r="N63" s="31"/>
      <c r="O63" s="31"/>
      <c r="P63" s="31"/>
      <c r="Q63" s="32">
        <v>0</v>
      </c>
      <c r="S63" s="22">
        <f t="shared" si="10"/>
        <v>2600</v>
      </c>
      <c r="T63" s="15" t="b">
        <f t="shared" si="11"/>
        <v>1</v>
      </c>
    </row>
    <row r="64" spans="1:20" ht="35.1" customHeight="1">
      <c r="A64" s="37" t="s">
        <v>176</v>
      </c>
      <c r="B64" s="188" t="s">
        <v>177</v>
      </c>
      <c r="C64" s="188"/>
      <c r="D64" s="188"/>
      <c r="E64" s="18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S64" s="22"/>
    </row>
    <row r="65" spans="1:20" ht="35.1" customHeight="1">
      <c r="A65" s="37" t="s">
        <v>178</v>
      </c>
      <c r="B65" s="188" t="s">
        <v>179</v>
      </c>
      <c r="C65" s="188"/>
      <c r="D65" s="188"/>
      <c r="E65" s="18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S65" s="22"/>
    </row>
    <row r="66" spans="1:20" ht="42" customHeight="1">
      <c r="A66" s="37" t="s">
        <v>180</v>
      </c>
      <c r="B66" s="188" t="s">
        <v>209</v>
      </c>
      <c r="C66" s="188"/>
      <c r="D66" s="37" t="s">
        <v>27</v>
      </c>
      <c r="E66" s="39">
        <f t="shared" ref="E66:E74" si="12">F66+G66+H66+I66+J66+K66+L66+M66+N66+O66+P66+Q66</f>
        <v>750</v>
      </c>
      <c r="F66" s="30">
        <v>200</v>
      </c>
      <c r="G66" s="31">
        <v>0</v>
      </c>
      <c r="H66" s="31"/>
      <c r="I66" s="32">
        <v>0</v>
      </c>
      <c r="J66" s="31"/>
      <c r="K66" s="31"/>
      <c r="L66" s="31">
        <v>500</v>
      </c>
      <c r="M66" s="31"/>
      <c r="N66" s="32"/>
      <c r="O66" s="31">
        <v>0</v>
      </c>
      <c r="P66" s="31"/>
      <c r="Q66" s="32">
        <v>50</v>
      </c>
      <c r="S66" s="22">
        <f t="shared" ref="S66:S74" si="13">Q66+P66+O66+N66+M66+L66+K66+J66+I66+H66+G66+F66</f>
        <v>750</v>
      </c>
      <c r="T66" s="15" t="b">
        <f t="shared" ref="T66:T74" si="14">S66=E66</f>
        <v>1</v>
      </c>
    </row>
    <row r="67" spans="1:20" ht="35.1" customHeight="1">
      <c r="A67" s="37" t="s">
        <v>181</v>
      </c>
      <c r="B67" s="188" t="s">
        <v>210</v>
      </c>
      <c r="C67" s="188"/>
      <c r="D67" s="37" t="s">
        <v>27</v>
      </c>
      <c r="E67" s="39">
        <f t="shared" si="12"/>
        <v>600</v>
      </c>
      <c r="F67" s="30">
        <v>50</v>
      </c>
      <c r="G67" s="31">
        <v>0</v>
      </c>
      <c r="H67" s="31"/>
      <c r="I67" s="32">
        <v>0</v>
      </c>
      <c r="J67" s="31"/>
      <c r="K67" s="31"/>
      <c r="L67" s="31">
        <v>500</v>
      </c>
      <c r="M67" s="31"/>
      <c r="N67" s="32"/>
      <c r="O67" s="31">
        <v>0</v>
      </c>
      <c r="P67" s="31"/>
      <c r="Q67" s="32">
        <v>50</v>
      </c>
      <c r="S67" s="22">
        <f t="shared" si="13"/>
        <v>600</v>
      </c>
      <c r="T67" s="15" t="b">
        <f t="shared" si="14"/>
        <v>1</v>
      </c>
    </row>
    <row r="68" spans="1:20" ht="35.1" customHeight="1">
      <c r="A68" s="37" t="s">
        <v>182</v>
      </c>
      <c r="B68" s="188" t="s">
        <v>211</v>
      </c>
      <c r="C68" s="188"/>
      <c r="D68" s="37" t="s">
        <v>27</v>
      </c>
      <c r="E68" s="39">
        <f t="shared" si="12"/>
        <v>750</v>
      </c>
      <c r="F68" s="30">
        <v>200</v>
      </c>
      <c r="G68" s="31">
        <v>0</v>
      </c>
      <c r="H68" s="31"/>
      <c r="I68" s="32">
        <v>0</v>
      </c>
      <c r="J68" s="31"/>
      <c r="K68" s="31"/>
      <c r="L68" s="31">
        <v>500</v>
      </c>
      <c r="M68" s="31"/>
      <c r="N68" s="32"/>
      <c r="O68" s="31">
        <v>0</v>
      </c>
      <c r="P68" s="31"/>
      <c r="Q68" s="32">
        <v>50</v>
      </c>
      <c r="S68" s="22">
        <f t="shared" si="13"/>
        <v>750</v>
      </c>
      <c r="T68" s="15" t="b">
        <f t="shared" si="14"/>
        <v>1</v>
      </c>
    </row>
    <row r="69" spans="1:20" ht="36.950000000000003" customHeight="1">
      <c r="A69" s="37" t="s">
        <v>183</v>
      </c>
      <c r="B69" s="188" t="s">
        <v>212</v>
      </c>
      <c r="C69" s="188"/>
      <c r="D69" s="37" t="s">
        <v>27</v>
      </c>
      <c r="E69" s="39">
        <f t="shared" si="12"/>
        <v>600</v>
      </c>
      <c r="F69" s="30">
        <v>50</v>
      </c>
      <c r="G69" s="31">
        <v>0</v>
      </c>
      <c r="H69" s="31"/>
      <c r="I69" s="32">
        <v>0</v>
      </c>
      <c r="J69" s="31"/>
      <c r="K69" s="31"/>
      <c r="L69" s="31">
        <v>500</v>
      </c>
      <c r="M69" s="31"/>
      <c r="N69" s="32"/>
      <c r="O69" s="31">
        <v>0</v>
      </c>
      <c r="P69" s="31"/>
      <c r="Q69" s="32">
        <v>50</v>
      </c>
      <c r="S69" s="22">
        <f t="shared" si="13"/>
        <v>600</v>
      </c>
      <c r="T69" s="15" t="b">
        <f t="shared" si="14"/>
        <v>1</v>
      </c>
    </row>
    <row r="70" spans="1:20" ht="35.1" customHeight="1">
      <c r="A70" s="37" t="s">
        <v>184</v>
      </c>
      <c r="B70" s="188" t="s">
        <v>213</v>
      </c>
      <c r="C70" s="188"/>
      <c r="D70" s="37" t="s">
        <v>27</v>
      </c>
      <c r="E70" s="39">
        <f t="shared" si="12"/>
        <v>250</v>
      </c>
      <c r="F70" s="30">
        <v>200</v>
      </c>
      <c r="G70" s="31">
        <v>0</v>
      </c>
      <c r="H70" s="31"/>
      <c r="I70" s="32">
        <v>0</v>
      </c>
      <c r="J70" s="31"/>
      <c r="K70" s="31"/>
      <c r="L70" s="31">
        <v>0</v>
      </c>
      <c r="M70" s="31"/>
      <c r="N70" s="32"/>
      <c r="O70" s="31">
        <v>0</v>
      </c>
      <c r="P70" s="31"/>
      <c r="Q70" s="32">
        <v>50</v>
      </c>
      <c r="S70" s="22">
        <f t="shared" si="13"/>
        <v>250</v>
      </c>
      <c r="T70" s="15" t="b">
        <f t="shared" si="14"/>
        <v>1</v>
      </c>
    </row>
    <row r="71" spans="1:20" ht="35.1" customHeight="1">
      <c r="A71" s="37" t="s">
        <v>185</v>
      </c>
      <c r="B71" s="188" t="s">
        <v>214</v>
      </c>
      <c r="C71" s="188"/>
      <c r="D71" s="37" t="s">
        <v>27</v>
      </c>
      <c r="E71" s="39">
        <f t="shared" si="12"/>
        <v>250</v>
      </c>
      <c r="F71" s="30">
        <v>200</v>
      </c>
      <c r="G71" s="31">
        <v>0</v>
      </c>
      <c r="H71" s="31"/>
      <c r="I71" s="32">
        <v>0</v>
      </c>
      <c r="J71" s="31"/>
      <c r="K71" s="31"/>
      <c r="L71" s="31">
        <v>0</v>
      </c>
      <c r="M71" s="31"/>
      <c r="N71" s="32"/>
      <c r="O71" s="31">
        <v>0</v>
      </c>
      <c r="P71" s="31"/>
      <c r="Q71" s="32">
        <v>50</v>
      </c>
      <c r="S71" s="22">
        <f t="shared" si="13"/>
        <v>250</v>
      </c>
      <c r="T71" s="15" t="b">
        <f t="shared" si="14"/>
        <v>1</v>
      </c>
    </row>
    <row r="72" spans="1:20" ht="35.1" customHeight="1">
      <c r="A72" s="37" t="s">
        <v>186</v>
      </c>
      <c r="B72" s="188" t="s">
        <v>215</v>
      </c>
      <c r="C72" s="188"/>
      <c r="D72" s="37" t="s">
        <v>27</v>
      </c>
      <c r="E72" s="39">
        <f t="shared" si="12"/>
        <v>100</v>
      </c>
      <c r="F72" s="30">
        <v>50</v>
      </c>
      <c r="G72" s="31">
        <v>0</v>
      </c>
      <c r="H72" s="31"/>
      <c r="I72" s="32">
        <v>0</v>
      </c>
      <c r="J72" s="31"/>
      <c r="K72" s="31"/>
      <c r="L72" s="31">
        <v>0</v>
      </c>
      <c r="M72" s="31"/>
      <c r="N72" s="32"/>
      <c r="O72" s="31">
        <v>0</v>
      </c>
      <c r="P72" s="31"/>
      <c r="Q72" s="32">
        <v>50</v>
      </c>
      <c r="S72" s="22">
        <f t="shared" si="13"/>
        <v>100</v>
      </c>
      <c r="T72" s="15" t="b">
        <f t="shared" si="14"/>
        <v>1</v>
      </c>
    </row>
    <row r="73" spans="1:20" ht="35.1" customHeight="1">
      <c r="A73" s="37" t="s">
        <v>187</v>
      </c>
      <c r="B73" s="188" t="s">
        <v>216</v>
      </c>
      <c r="C73" s="188"/>
      <c r="D73" s="37" t="s">
        <v>27</v>
      </c>
      <c r="E73" s="39">
        <f t="shared" si="12"/>
        <v>891</v>
      </c>
      <c r="F73" s="30">
        <v>200</v>
      </c>
      <c r="G73" s="31">
        <v>350</v>
      </c>
      <c r="H73" s="31"/>
      <c r="I73" s="32">
        <v>0</v>
      </c>
      <c r="J73" s="31"/>
      <c r="K73" s="31"/>
      <c r="L73" s="31">
        <v>0</v>
      </c>
      <c r="M73" s="31"/>
      <c r="N73" s="32"/>
      <c r="O73" s="31">
        <v>291</v>
      </c>
      <c r="P73" s="31"/>
      <c r="Q73" s="32">
        <v>50</v>
      </c>
      <c r="S73" s="22">
        <f t="shared" si="13"/>
        <v>891</v>
      </c>
      <c r="T73" s="15" t="b">
        <f t="shared" si="14"/>
        <v>1</v>
      </c>
    </row>
    <row r="74" spans="1:20" ht="35.1" customHeight="1">
      <c r="A74" s="37" t="s">
        <v>188</v>
      </c>
      <c r="B74" s="188" t="s">
        <v>217</v>
      </c>
      <c r="C74" s="188"/>
      <c r="D74" s="37" t="s">
        <v>27</v>
      </c>
      <c r="E74" s="39">
        <f t="shared" si="12"/>
        <v>170</v>
      </c>
      <c r="F74" s="30">
        <v>50</v>
      </c>
      <c r="G74" s="31">
        <v>0</v>
      </c>
      <c r="H74" s="31"/>
      <c r="I74" s="32">
        <v>0</v>
      </c>
      <c r="J74" s="31"/>
      <c r="K74" s="31"/>
      <c r="L74" s="31">
        <v>0</v>
      </c>
      <c r="M74" s="31"/>
      <c r="N74" s="32">
        <v>70</v>
      </c>
      <c r="O74" s="31">
        <v>0</v>
      </c>
      <c r="P74" s="31"/>
      <c r="Q74" s="32">
        <v>50</v>
      </c>
      <c r="S74" s="22">
        <f t="shared" si="13"/>
        <v>170</v>
      </c>
      <c r="T74" s="15" t="b">
        <f t="shared" si="14"/>
        <v>1</v>
      </c>
    </row>
    <row r="75" spans="1:20" ht="35.1" customHeight="1">
      <c r="A75" s="37" t="s">
        <v>189</v>
      </c>
      <c r="B75" s="188" t="s">
        <v>190</v>
      </c>
      <c r="C75" s="188"/>
      <c r="D75" s="188"/>
      <c r="E75" s="18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S75" s="22"/>
    </row>
    <row r="76" spans="1:20" ht="35.1" customHeight="1">
      <c r="A76" s="37" t="s">
        <v>191</v>
      </c>
      <c r="B76" s="188" t="s">
        <v>179</v>
      </c>
      <c r="C76" s="188"/>
      <c r="D76" s="188"/>
      <c r="E76" s="18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S76" s="22"/>
    </row>
    <row r="77" spans="1:20" ht="35.1" customHeight="1">
      <c r="A77" s="37" t="s">
        <v>192</v>
      </c>
      <c r="B77" s="188" t="s">
        <v>228</v>
      </c>
      <c r="C77" s="188"/>
      <c r="D77" s="37" t="s">
        <v>27</v>
      </c>
      <c r="E77" s="39">
        <f t="shared" ref="E77:E83" si="15">F77+G77+H77+I77+J77+K77+L77+M77+N77+O77+P77+Q77</f>
        <v>1190</v>
      </c>
      <c r="F77" s="30">
        <v>50</v>
      </c>
      <c r="G77" s="31">
        <v>0</v>
      </c>
      <c r="H77" s="31"/>
      <c r="I77" s="32">
        <v>500</v>
      </c>
      <c r="J77" s="31"/>
      <c r="K77" s="31"/>
      <c r="L77" s="31">
        <v>250</v>
      </c>
      <c r="M77" s="33">
        <v>90</v>
      </c>
      <c r="N77" s="31"/>
      <c r="O77" s="31">
        <v>0</v>
      </c>
      <c r="P77" s="31"/>
      <c r="Q77" s="32">
        <v>300</v>
      </c>
      <c r="S77" s="22">
        <f t="shared" ref="S77:S83" si="16">Q77+P77+O77+N77+M77+L77+K77+J77+I77+H77+G77+F77</f>
        <v>1190</v>
      </c>
      <c r="T77" s="15" t="b">
        <f t="shared" ref="T77:T83" si="17">S77=E77</f>
        <v>1</v>
      </c>
    </row>
    <row r="78" spans="1:20" ht="35.1" customHeight="1">
      <c r="A78" s="37" t="s">
        <v>193</v>
      </c>
      <c r="B78" s="188" t="s">
        <v>229</v>
      </c>
      <c r="C78" s="188"/>
      <c r="D78" s="37" t="s">
        <v>27</v>
      </c>
      <c r="E78" s="39">
        <f t="shared" si="15"/>
        <v>1100</v>
      </c>
      <c r="F78" s="30">
        <v>50</v>
      </c>
      <c r="G78" s="31">
        <v>0</v>
      </c>
      <c r="H78" s="31"/>
      <c r="I78" s="32">
        <v>500</v>
      </c>
      <c r="J78" s="31"/>
      <c r="K78" s="31"/>
      <c r="L78" s="31">
        <v>250</v>
      </c>
      <c r="M78" s="33"/>
      <c r="N78" s="31"/>
      <c r="O78" s="31">
        <v>0</v>
      </c>
      <c r="P78" s="31"/>
      <c r="Q78" s="32">
        <v>300</v>
      </c>
      <c r="S78" s="22">
        <f t="shared" si="16"/>
        <v>1100</v>
      </c>
      <c r="T78" s="15" t="b">
        <f t="shared" si="17"/>
        <v>1</v>
      </c>
    </row>
    <row r="79" spans="1:20" ht="35.1" customHeight="1">
      <c r="A79" s="37" t="s">
        <v>194</v>
      </c>
      <c r="B79" s="188" t="s">
        <v>223</v>
      </c>
      <c r="C79" s="188"/>
      <c r="D79" s="37" t="s">
        <v>27</v>
      </c>
      <c r="E79" s="39">
        <f t="shared" si="15"/>
        <v>972</v>
      </c>
      <c r="F79" s="30">
        <v>50</v>
      </c>
      <c r="G79" s="31">
        <v>20</v>
      </c>
      <c r="H79" s="31"/>
      <c r="I79" s="32">
        <v>0</v>
      </c>
      <c r="J79" s="31"/>
      <c r="K79" s="31"/>
      <c r="L79" s="31">
        <v>500</v>
      </c>
      <c r="M79" s="33">
        <v>90</v>
      </c>
      <c r="N79" s="31"/>
      <c r="O79" s="31">
        <v>12</v>
      </c>
      <c r="P79" s="31"/>
      <c r="Q79" s="32">
        <v>300</v>
      </c>
      <c r="S79" s="22">
        <f t="shared" si="16"/>
        <v>972</v>
      </c>
      <c r="T79" s="15" t="b">
        <f t="shared" si="17"/>
        <v>1</v>
      </c>
    </row>
    <row r="80" spans="1:20" ht="35.1" customHeight="1">
      <c r="A80" s="37" t="s">
        <v>195</v>
      </c>
      <c r="B80" s="188" t="s">
        <v>224</v>
      </c>
      <c r="C80" s="188"/>
      <c r="D80" s="37" t="s">
        <v>27</v>
      </c>
      <c r="E80" s="39">
        <f t="shared" si="15"/>
        <v>1350</v>
      </c>
      <c r="F80" s="30">
        <v>50</v>
      </c>
      <c r="G80" s="31">
        <v>0</v>
      </c>
      <c r="H80" s="31"/>
      <c r="I80" s="32">
        <v>500</v>
      </c>
      <c r="J80" s="31"/>
      <c r="K80" s="31"/>
      <c r="L80" s="31">
        <v>500</v>
      </c>
      <c r="M80" s="30"/>
      <c r="N80" s="31"/>
      <c r="O80" s="31">
        <v>0</v>
      </c>
      <c r="P80" s="31"/>
      <c r="Q80" s="32">
        <v>300</v>
      </c>
      <c r="S80" s="22">
        <f t="shared" si="16"/>
        <v>1350</v>
      </c>
      <c r="T80" s="15" t="b">
        <f t="shared" si="17"/>
        <v>1</v>
      </c>
    </row>
    <row r="81" spans="1:20" ht="35.1" customHeight="1">
      <c r="A81" s="37" t="s">
        <v>196</v>
      </c>
      <c r="B81" s="188" t="s">
        <v>226</v>
      </c>
      <c r="C81" s="188"/>
      <c r="D81" s="37" t="s">
        <v>27</v>
      </c>
      <c r="E81" s="39">
        <f t="shared" si="15"/>
        <v>850</v>
      </c>
      <c r="F81" s="30">
        <v>50</v>
      </c>
      <c r="G81" s="31">
        <v>0</v>
      </c>
      <c r="H81" s="31"/>
      <c r="I81" s="32">
        <v>0</v>
      </c>
      <c r="J81" s="31"/>
      <c r="K81" s="31"/>
      <c r="L81" s="31">
        <v>500</v>
      </c>
      <c r="M81" s="30"/>
      <c r="N81" s="31"/>
      <c r="O81" s="31">
        <v>0</v>
      </c>
      <c r="P81" s="31"/>
      <c r="Q81" s="32">
        <v>300</v>
      </c>
      <c r="S81" s="22">
        <f t="shared" si="16"/>
        <v>850</v>
      </c>
      <c r="T81" s="15" t="b">
        <f t="shared" si="17"/>
        <v>1</v>
      </c>
    </row>
    <row r="82" spans="1:20" ht="35.1" customHeight="1">
      <c r="A82" s="37" t="s">
        <v>197</v>
      </c>
      <c r="B82" s="188" t="s">
        <v>225</v>
      </c>
      <c r="C82" s="188"/>
      <c r="D82" s="37" t="s">
        <v>27</v>
      </c>
      <c r="E82" s="39">
        <f t="shared" si="15"/>
        <v>850</v>
      </c>
      <c r="F82" s="30">
        <v>50</v>
      </c>
      <c r="G82" s="31">
        <v>0</v>
      </c>
      <c r="H82" s="31"/>
      <c r="I82" s="32">
        <v>0</v>
      </c>
      <c r="J82" s="31"/>
      <c r="K82" s="31"/>
      <c r="L82" s="31">
        <v>500</v>
      </c>
      <c r="M82" s="30"/>
      <c r="N82" s="31"/>
      <c r="O82" s="31">
        <v>0</v>
      </c>
      <c r="P82" s="31"/>
      <c r="Q82" s="32">
        <v>300</v>
      </c>
      <c r="S82" s="22">
        <f t="shared" si="16"/>
        <v>850</v>
      </c>
      <c r="T82" s="15" t="b">
        <f t="shared" si="17"/>
        <v>1</v>
      </c>
    </row>
    <row r="83" spans="1:20" ht="35.1" customHeight="1">
      <c r="A83" s="37" t="s">
        <v>198</v>
      </c>
      <c r="B83" s="188" t="s">
        <v>227</v>
      </c>
      <c r="C83" s="188"/>
      <c r="D83" s="37" t="s">
        <v>27</v>
      </c>
      <c r="E83" s="39">
        <f t="shared" si="15"/>
        <v>1000</v>
      </c>
      <c r="F83" s="30">
        <v>200</v>
      </c>
      <c r="G83" s="31">
        <v>0</v>
      </c>
      <c r="H83" s="31"/>
      <c r="I83" s="32">
        <v>0</v>
      </c>
      <c r="J83" s="31"/>
      <c r="K83" s="31"/>
      <c r="L83" s="31">
        <v>500</v>
      </c>
      <c r="M83" s="30"/>
      <c r="N83" s="31"/>
      <c r="O83" s="31">
        <v>0</v>
      </c>
      <c r="P83" s="31"/>
      <c r="Q83" s="32">
        <v>300</v>
      </c>
      <c r="S83" s="22">
        <f t="shared" si="16"/>
        <v>1000</v>
      </c>
      <c r="T83" s="15" t="b">
        <f t="shared" si="17"/>
        <v>1</v>
      </c>
    </row>
    <row r="84" spans="1:20" ht="35.1" customHeight="1">
      <c r="A84" s="37" t="s">
        <v>199</v>
      </c>
      <c r="B84" s="188" t="s">
        <v>200</v>
      </c>
      <c r="C84" s="188"/>
      <c r="D84" s="188"/>
      <c r="E84" s="18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S84" s="22"/>
    </row>
    <row r="85" spans="1:20" ht="35.1" customHeight="1">
      <c r="A85" s="37" t="s">
        <v>201</v>
      </c>
      <c r="B85" s="188" t="s">
        <v>202</v>
      </c>
      <c r="C85" s="188"/>
      <c r="D85" s="188"/>
      <c r="E85" s="18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S85" s="22"/>
    </row>
    <row r="86" spans="1:20" ht="35.1" customHeight="1">
      <c r="A86" s="37" t="s">
        <v>203</v>
      </c>
      <c r="B86" s="188" t="s">
        <v>218</v>
      </c>
      <c r="C86" s="188"/>
      <c r="D86" s="37" t="s">
        <v>60</v>
      </c>
      <c r="E86" s="39">
        <f>F86+G86+H86+I86+J86+K86+L86+M86+N86+O86+P86+Q86</f>
        <v>355</v>
      </c>
      <c r="F86" s="30">
        <v>200</v>
      </c>
      <c r="G86" s="31">
        <v>30</v>
      </c>
      <c r="H86" s="31"/>
      <c r="I86" s="32">
        <v>0</v>
      </c>
      <c r="J86" s="31"/>
      <c r="K86" s="31"/>
      <c r="L86" s="31">
        <v>100</v>
      </c>
      <c r="M86" s="31"/>
      <c r="N86" s="31"/>
      <c r="O86" s="31">
        <v>25</v>
      </c>
      <c r="P86" s="31"/>
      <c r="Q86" s="32"/>
      <c r="S86" s="22">
        <f>Q86+P86+O86+N86+M86+L86+K86+J86+I86+H86+G86+F86</f>
        <v>355</v>
      </c>
      <c r="T86" s="15" t="b">
        <f>S86=E86</f>
        <v>1</v>
      </c>
    </row>
    <row r="87" spans="1:20" ht="35.1" customHeight="1">
      <c r="A87" s="37" t="s">
        <v>204</v>
      </c>
      <c r="B87" s="188" t="s">
        <v>219</v>
      </c>
      <c r="C87" s="188"/>
      <c r="D87" s="37" t="s">
        <v>60</v>
      </c>
      <c r="E87" s="39">
        <f>F87+G87+H87+I87+J87+K87+L87+M87+N87+O87+P87+Q87</f>
        <v>3000</v>
      </c>
      <c r="F87" s="30">
        <v>1500</v>
      </c>
      <c r="G87" s="31">
        <v>0</v>
      </c>
      <c r="H87" s="31"/>
      <c r="I87" s="32">
        <v>0</v>
      </c>
      <c r="J87" s="31"/>
      <c r="K87" s="31"/>
      <c r="L87" s="31">
        <v>1500</v>
      </c>
      <c r="M87" s="31"/>
      <c r="N87" s="31"/>
      <c r="O87" s="31">
        <v>0</v>
      </c>
      <c r="P87" s="31"/>
      <c r="Q87" s="32"/>
      <c r="S87" s="22">
        <f>Q87+P87+O87+N87+M87+L87+K87+J87+I87+H87+G87+F87</f>
        <v>3000</v>
      </c>
      <c r="T87" s="15" t="b">
        <f>S87=E87</f>
        <v>1</v>
      </c>
    </row>
    <row r="88" spans="1:20" ht="35.1" customHeight="1">
      <c r="A88" s="37" t="s">
        <v>205</v>
      </c>
      <c r="B88" s="188" t="s">
        <v>221</v>
      </c>
      <c r="C88" s="188"/>
      <c r="D88" s="37" t="s">
        <v>27</v>
      </c>
      <c r="E88" s="39">
        <f>F88+G88+H88+I88+J88+K88+L88+M88+N88+O88+P88+Q88</f>
        <v>8000</v>
      </c>
      <c r="F88" s="30">
        <f>6000</f>
        <v>6000</v>
      </c>
      <c r="G88" s="31">
        <v>0</v>
      </c>
      <c r="H88" s="31"/>
      <c r="I88" s="32">
        <v>0</v>
      </c>
      <c r="J88" s="31"/>
      <c r="K88" s="31"/>
      <c r="L88" s="31">
        <v>2000</v>
      </c>
      <c r="M88" s="31"/>
      <c r="N88" s="31"/>
      <c r="O88" s="31">
        <v>0</v>
      </c>
      <c r="P88" s="31"/>
      <c r="Q88" s="32"/>
      <c r="S88" s="22"/>
    </row>
    <row r="89" spans="1:20" ht="35.1" customHeight="1">
      <c r="A89" s="37" t="s">
        <v>206</v>
      </c>
      <c r="B89" s="188" t="s">
        <v>220</v>
      </c>
      <c r="C89" s="188"/>
      <c r="D89" s="37" t="s">
        <v>27</v>
      </c>
      <c r="E89" s="39">
        <f>F89+G89+H89+I89+J89+K89+L89+M89+N89+O89+P89+Q89</f>
        <v>1250</v>
      </c>
      <c r="F89" s="30">
        <v>50</v>
      </c>
      <c r="G89" s="31">
        <v>0</v>
      </c>
      <c r="H89" s="31"/>
      <c r="I89" s="32">
        <v>200</v>
      </c>
      <c r="J89" s="31"/>
      <c r="K89" s="31"/>
      <c r="L89" s="31">
        <v>1000</v>
      </c>
      <c r="M89" s="31"/>
      <c r="N89" s="31"/>
      <c r="O89" s="31">
        <v>0</v>
      </c>
      <c r="P89" s="31"/>
      <c r="Q89" s="32"/>
      <c r="S89" s="22">
        <f>Q89+P89+O89+N89+M89+L89+K89+J89+I89+H89+G89+F89</f>
        <v>1250</v>
      </c>
      <c r="T89" s="15" t="b">
        <f>S89=E89</f>
        <v>1</v>
      </c>
    </row>
    <row r="90" spans="1:20" ht="35.1" customHeight="1">
      <c r="A90" s="37" t="s">
        <v>207</v>
      </c>
      <c r="B90" s="188" t="s">
        <v>222</v>
      </c>
      <c r="C90" s="188"/>
      <c r="D90" s="37" t="s">
        <v>27</v>
      </c>
      <c r="E90" s="39">
        <f>F90+G90+H90+I90+J90+K90+L90+M90+N90+O90+P90+Q90</f>
        <v>1000</v>
      </c>
      <c r="F90" s="30">
        <v>50</v>
      </c>
      <c r="G90" s="31">
        <v>400</v>
      </c>
      <c r="H90" s="31"/>
      <c r="I90" s="32">
        <v>0</v>
      </c>
      <c r="J90" s="31"/>
      <c r="K90" s="31"/>
      <c r="L90" s="31">
        <v>100</v>
      </c>
      <c r="M90" s="31"/>
      <c r="N90" s="31"/>
      <c r="O90" s="31">
        <v>400</v>
      </c>
      <c r="P90" s="31"/>
      <c r="Q90" s="32">
        <v>50</v>
      </c>
      <c r="S90" s="22">
        <f>Q90+P90+O90+N90+M90+L90+K90+J90+I90+H90+G90+F90</f>
        <v>1000</v>
      </c>
      <c r="T90" s="15" t="b">
        <f>S90=E90</f>
        <v>1</v>
      </c>
    </row>
    <row r="91" spans="1:20" ht="24.95" customHeight="1">
      <c r="A91" s="34"/>
      <c r="B91" s="34"/>
      <c r="C91" s="34"/>
      <c r="D91" s="34"/>
      <c r="E91" s="34"/>
      <c r="S91" s="22"/>
      <c r="T91" s="15" t="b">
        <f>S91=E91</f>
        <v>1</v>
      </c>
    </row>
    <row r="92" spans="1:20" ht="24.95" customHeight="1">
      <c r="A92" s="186"/>
      <c r="B92" s="186"/>
      <c r="C92" s="186"/>
      <c r="D92" s="186"/>
      <c r="E92" s="186"/>
      <c r="S92" s="22"/>
    </row>
    <row r="93" spans="1:20" ht="23.1" customHeight="1">
      <c r="A93" s="187"/>
      <c r="B93" s="187"/>
      <c r="C93" s="187"/>
      <c r="D93" s="187"/>
      <c r="E93" s="187"/>
      <c r="S93" s="22"/>
    </row>
    <row r="94" spans="1:20">
      <c r="S94" s="22"/>
    </row>
  </sheetData>
  <mergeCells count="93">
    <mergeCell ref="B7:C7"/>
    <mergeCell ref="A6:E6"/>
    <mergeCell ref="A1:A3"/>
    <mergeCell ref="B1:E1"/>
    <mergeCell ref="B2:E2"/>
    <mergeCell ref="B3:E3"/>
    <mergeCell ref="B4:E4"/>
    <mergeCell ref="B5:E5"/>
    <mergeCell ref="B12:C12"/>
    <mergeCell ref="B13:C13"/>
    <mergeCell ref="B14:C14"/>
    <mergeCell ref="B8:E8"/>
    <mergeCell ref="B9:E9"/>
    <mergeCell ref="B10:C10"/>
    <mergeCell ref="B11:C11"/>
    <mergeCell ref="B18:C18"/>
    <mergeCell ref="B19:C19"/>
    <mergeCell ref="B20:C20"/>
    <mergeCell ref="B15:C15"/>
    <mergeCell ref="B16:C16"/>
    <mergeCell ref="B17:C17"/>
    <mergeCell ref="B25:C25"/>
    <mergeCell ref="B26:C26"/>
    <mergeCell ref="B27:C27"/>
    <mergeCell ref="B21:E21"/>
    <mergeCell ref="B22:E22"/>
    <mergeCell ref="B23:C23"/>
    <mergeCell ref="B24:C24"/>
    <mergeCell ref="B31:E31"/>
    <mergeCell ref="B32:C32"/>
    <mergeCell ref="B33:C33"/>
    <mergeCell ref="B34:C34"/>
    <mergeCell ref="B28:C28"/>
    <mergeCell ref="B29:C29"/>
    <mergeCell ref="B30:C30"/>
    <mergeCell ref="B39:C39"/>
    <mergeCell ref="B40:C40"/>
    <mergeCell ref="B41:C41"/>
    <mergeCell ref="B35:C35"/>
    <mergeCell ref="B36:C36"/>
    <mergeCell ref="B37:E37"/>
    <mergeCell ref="B38:C38"/>
    <mergeCell ref="B45:C45"/>
    <mergeCell ref="B46:E46"/>
    <mergeCell ref="B47:C47"/>
    <mergeCell ref="B48:C48"/>
    <mergeCell ref="B42:C42"/>
    <mergeCell ref="B43:C43"/>
    <mergeCell ref="B44:C44"/>
    <mergeCell ref="B52:C52"/>
    <mergeCell ref="B53:C53"/>
    <mergeCell ref="B54:C54"/>
    <mergeCell ref="B49:C49"/>
    <mergeCell ref="B50:C50"/>
    <mergeCell ref="B51:C51"/>
    <mergeCell ref="B58:C58"/>
    <mergeCell ref="B59:C59"/>
    <mergeCell ref="B60:C60"/>
    <mergeCell ref="B55:C55"/>
    <mergeCell ref="B56:C56"/>
    <mergeCell ref="B57:C57"/>
    <mergeCell ref="B64:E64"/>
    <mergeCell ref="B65:E65"/>
    <mergeCell ref="B66:C66"/>
    <mergeCell ref="B67:C67"/>
    <mergeCell ref="B61:C61"/>
    <mergeCell ref="B62:C62"/>
    <mergeCell ref="B63:C63"/>
    <mergeCell ref="B71:C71"/>
    <mergeCell ref="B72:C72"/>
    <mergeCell ref="B73:C73"/>
    <mergeCell ref="B68:C68"/>
    <mergeCell ref="B69:C69"/>
    <mergeCell ref="B70:C70"/>
    <mergeCell ref="B78:C78"/>
    <mergeCell ref="B79:C79"/>
    <mergeCell ref="B80:C80"/>
    <mergeCell ref="B74:C74"/>
    <mergeCell ref="B75:E75"/>
    <mergeCell ref="B76:E76"/>
    <mergeCell ref="B77:C77"/>
    <mergeCell ref="B84:E84"/>
    <mergeCell ref="B85:E85"/>
    <mergeCell ref="B86:C86"/>
    <mergeCell ref="B87:C87"/>
    <mergeCell ref="B81:C81"/>
    <mergeCell ref="B82:C82"/>
    <mergeCell ref="B83:C83"/>
    <mergeCell ref="A92:E92"/>
    <mergeCell ref="A93:E93"/>
    <mergeCell ref="B88:C88"/>
    <mergeCell ref="B89:C89"/>
    <mergeCell ref="B90:C90"/>
  </mergeCells>
  <pageMargins left="0.511811024" right="0.511811024" top="0.78740157499999996" bottom="0.78740157499999996" header="0.31496062000000002" footer="0.31496062000000002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O24" sqref="O24"/>
    </sheetView>
  </sheetViews>
  <sheetFormatPr defaultRowHeight="15"/>
  <cols>
    <col min="1" max="1" width="15.140625" bestFit="1" customWidth="1"/>
    <col min="7" max="7" width="14.5703125" customWidth="1"/>
  </cols>
  <sheetData>
    <row r="1" spans="1:7">
      <c r="A1" s="195" t="s">
        <v>468</v>
      </c>
      <c r="B1" s="197" t="s">
        <v>469</v>
      </c>
      <c r="C1" s="199" t="s">
        <v>470</v>
      </c>
      <c r="D1" s="199"/>
      <c r="E1" s="200"/>
    </row>
    <row r="2" spans="1:7" ht="15.75" thickBot="1">
      <c r="A2" s="196"/>
      <c r="B2" s="198"/>
      <c r="C2" s="66" t="s">
        <v>471</v>
      </c>
      <c r="D2" s="66" t="s">
        <v>472</v>
      </c>
      <c r="E2" s="67" t="s">
        <v>473</v>
      </c>
      <c r="G2" s="68" t="s">
        <v>474</v>
      </c>
    </row>
    <row r="3" spans="1:7">
      <c r="A3" s="69">
        <v>44927</v>
      </c>
      <c r="B3" s="70">
        <v>1056.4179999999999</v>
      </c>
      <c r="C3" s="71">
        <v>0.46</v>
      </c>
      <c r="D3" s="71">
        <v>0.46</v>
      </c>
      <c r="E3" s="72">
        <v>9</v>
      </c>
      <c r="G3" s="73"/>
    </row>
    <row r="4" spans="1:7">
      <c r="A4" s="69">
        <v>44958</v>
      </c>
      <c r="B4" s="70">
        <v>1056.896</v>
      </c>
      <c r="C4" s="71">
        <v>0.05</v>
      </c>
      <c r="D4" s="71">
        <v>0.5</v>
      </c>
      <c r="E4" s="72">
        <v>8.6300000000000008</v>
      </c>
      <c r="G4" s="73"/>
    </row>
    <row r="5" spans="1:7">
      <c r="A5" s="69">
        <v>44986</v>
      </c>
      <c r="B5" s="70">
        <v>1060.116</v>
      </c>
      <c r="C5" s="71">
        <v>0.3</v>
      </c>
      <c r="D5" s="71">
        <v>0.81</v>
      </c>
      <c r="E5" s="72">
        <v>8.0399999999999991</v>
      </c>
      <c r="G5" s="73"/>
    </row>
    <row r="6" spans="1:7">
      <c r="A6" s="69">
        <v>45017</v>
      </c>
      <c r="B6" s="70">
        <v>1061.635</v>
      </c>
      <c r="C6" s="71">
        <v>0.14000000000000001</v>
      </c>
      <c r="D6" s="71">
        <v>0.95</v>
      </c>
      <c r="E6" s="72">
        <v>7.18</v>
      </c>
      <c r="G6" s="74"/>
    </row>
    <row r="7" spans="1:7">
      <c r="A7" s="69">
        <v>45047</v>
      </c>
      <c r="B7" s="70">
        <v>1067.9190000000001</v>
      </c>
      <c r="C7" s="71">
        <v>0.59</v>
      </c>
      <c r="D7" s="71">
        <v>1.55</v>
      </c>
      <c r="E7" s="72">
        <v>5.4</v>
      </c>
      <c r="G7" s="73"/>
    </row>
    <row r="8" spans="1:7">
      <c r="A8" s="69">
        <v>45078</v>
      </c>
      <c r="B8" s="70">
        <v>1075.54</v>
      </c>
      <c r="C8" s="71">
        <v>0.71</v>
      </c>
      <c r="D8" s="71">
        <v>2.27</v>
      </c>
      <c r="E8" s="72">
        <v>3.93</v>
      </c>
      <c r="G8" s="73"/>
    </row>
    <row r="9" spans="1:7">
      <c r="A9" s="69">
        <v>45108</v>
      </c>
      <c r="B9" s="70">
        <v>1076.626</v>
      </c>
      <c r="C9" s="71">
        <v>0.1</v>
      </c>
      <c r="D9" s="71">
        <v>2.38</v>
      </c>
      <c r="E9" s="72">
        <v>3.15</v>
      </c>
      <c r="G9" s="74"/>
    </row>
    <row r="10" spans="1:7">
      <c r="A10" s="69">
        <v>45139</v>
      </c>
      <c r="B10" s="70">
        <v>1078.412</v>
      </c>
      <c r="C10" s="71">
        <v>0.17</v>
      </c>
      <c r="D10" s="71">
        <v>2.5499999999999998</v>
      </c>
      <c r="E10" s="72">
        <v>3.23</v>
      </c>
      <c r="G10" s="73"/>
    </row>
    <row r="11" spans="1:7">
      <c r="A11" s="69">
        <v>45170</v>
      </c>
      <c r="B11" s="70">
        <v>1082.104</v>
      </c>
      <c r="C11" s="71">
        <v>0.34</v>
      </c>
      <c r="D11" s="71">
        <v>2.9</v>
      </c>
      <c r="E11" s="72">
        <v>3.49</v>
      </c>
      <c r="G11" s="73"/>
    </row>
    <row r="12" spans="1:7">
      <c r="A12" s="69">
        <v>45200</v>
      </c>
      <c r="B12" s="70">
        <v>1084.242</v>
      </c>
      <c r="C12" s="71">
        <v>0.2</v>
      </c>
      <c r="D12" s="71">
        <v>3.1</v>
      </c>
      <c r="E12" s="72">
        <v>3.57</v>
      </c>
      <c r="G12" s="73"/>
    </row>
    <row r="13" spans="1:7">
      <c r="A13" s="69">
        <v>45231</v>
      </c>
      <c r="B13" s="70">
        <v>1084.9860000000001</v>
      </c>
      <c r="C13" s="71">
        <v>7.0000000000000007E-2</v>
      </c>
      <c r="D13" s="71">
        <v>3.17</v>
      </c>
      <c r="E13" s="72">
        <v>3.26</v>
      </c>
      <c r="G13" s="73"/>
    </row>
    <row r="14" spans="1:7" ht="15.75" thickBot="1">
      <c r="A14" s="69">
        <v>45261</v>
      </c>
      <c r="B14" s="70">
        <v>1088.3119999999999</v>
      </c>
      <c r="C14" s="71">
        <v>0.31</v>
      </c>
      <c r="D14" s="71">
        <v>3.49</v>
      </c>
      <c r="E14" s="72">
        <v>3.49</v>
      </c>
      <c r="G14" s="73"/>
    </row>
    <row r="15" spans="1:7">
      <c r="A15" s="75">
        <v>45292</v>
      </c>
      <c r="B15" s="76">
        <v>1091.25</v>
      </c>
      <c r="C15" s="77">
        <v>0.27</v>
      </c>
      <c r="D15" s="77">
        <v>0.27</v>
      </c>
      <c r="E15" s="78">
        <v>3.3</v>
      </c>
      <c r="G15" s="73"/>
    </row>
    <row r="16" spans="1:7">
      <c r="A16" s="69">
        <v>45323</v>
      </c>
      <c r="B16" s="80">
        <v>1092.6849999999999</v>
      </c>
      <c r="C16" s="81">
        <v>0.28000000000000003</v>
      </c>
      <c r="D16" s="81">
        <v>0.68</v>
      </c>
      <c r="E16" s="83">
        <v>3.36</v>
      </c>
      <c r="G16" s="74">
        <f>(B17-B16)/B16</f>
        <v>2.7940348773892853E-3</v>
      </c>
    </row>
    <row r="17" spans="1:7">
      <c r="A17" s="84">
        <v>45352</v>
      </c>
      <c r="B17" s="92">
        <v>1095.7380000000001</v>
      </c>
      <c r="C17" s="90" t="s">
        <v>475</v>
      </c>
      <c r="D17" s="90" t="s">
        <v>476</v>
      </c>
      <c r="E17" s="91" t="s">
        <v>477</v>
      </c>
      <c r="G17" s="73"/>
    </row>
    <row r="18" spans="1:7">
      <c r="A18" s="84">
        <v>45383</v>
      </c>
      <c r="B18" s="79"/>
      <c r="C18" s="82"/>
      <c r="D18" s="82"/>
      <c r="E18" s="85"/>
      <c r="G18" s="73"/>
    </row>
    <row r="19" spans="1:7">
      <c r="A19" s="84">
        <v>45413</v>
      </c>
      <c r="B19" s="73"/>
      <c r="C19" s="73"/>
      <c r="D19" s="73"/>
      <c r="E19" s="86"/>
      <c r="G19" s="73"/>
    </row>
    <row r="20" spans="1:7">
      <c r="A20" s="84">
        <v>45444</v>
      </c>
      <c r="B20" s="73"/>
      <c r="C20" s="73"/>
      <c r="D20" s="73"/>
      <c r="E20" s="86"/>
      <c r="G20" s="73"/>
    </row>
    <row r="21" spans="1:7">
      <c r="A21" s="84">
        <v>45474</v>
      </c>
      <c r="B21" s="73"/>
      <c r="C21" s="73"/>
      <c r="D21" s="73"/>
      <c r="E21" s="86"/>
      <c r="G21" s="73"/>
    </row>
    <row r="22" spans="1:7">
      <c r="A22" s="84">
        <v>45505</v>
      </c>
      <c r="B22" s="73"/>
      <c r="C22" s="73"/>
      <c r="D22" s="73"/>
      <c r="E22" s="86"/>
      <c r="G22" s="73"/>
    </row>
    <row r="23" spans="1:7">
      <c r="A23" s="84">
        <v>45536</v>
      </c>
      <c r="B23" s="73"/>
      <c r="C23" s="73"/>
      <c r="D23" s="73"/>
      <c r="E23" s="86"/>
      <c r="G23" s="73"/>
    </row>
    <row r="24" spans="1:7">
      <c r="A24" s="84">
        <v>45566</v>
      </c>
      <c r="B24" s="73"/>
      <c r="C24" s="73"/>
      <c r="D24" s="73"/>
      <c r="E24" s="86"/>
      <c r="G24" s="73"/>
    </row>
    <row r="25" spans="1:7">
      <c r="A25" s="84">
        <v>45597</v>
      </c>
      <c r="B25" s="73"/>
      <c r="C25" s="73"/>
      <c r="D25" s="73"/>
      <c r="E25" s="86"/>
      <c r="G25" s="73"/>
    </row>
    <row r="26" spans="1:7" ht="15.75" thickBot="1">
      <c r="A26" s="87">
        <v>45627</v>
      </c>
      <c r="B26" s="88"/>
      <c r="C26" s="88"/>
      <c r="D26" s="88"/>
      <c r="E26" s="89"/>
      <c r="G26" s="73"/>
    </row>
  </sheetData>
  <mergeCells count="3">
    <mergeCell ref="A1:A2"/>
    <mergeCell ref="B1:B2"/>
    <mergeCell ref="C1:E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40" sqref="M40"/>
    </sheetView>
  </sheetViews>
  <sheetFormatPr defaultRowHeight="15"/>
  <sheetData/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5"/>
  <sheetViews>
    <sheetView workbookViewId="0">
      <selection activeCell="P16" sqref="P16"/>
    </sheetView>
  </sheetViews>
  <sheetFormatPr defaultRowHeight="15"/>
  <cols>
    <col min="1" max="1" width="10" style="119" customWidth="1"/>
    <col min="2" max="2" width="8.42578125" style="119" customWidth="1"/>
    <col min="3" max="3" width="34.85546875" style="119" customWidth="1"/>
    <col min="4" max="4" width="14.140625" style="119" customWidth="1"/>
    <col min="5" max="5" width="25" style="119" customWidth="1"/>
    <col min="6" max="6" width="23.140625" style="119" customWidth="1"/>
    <col min="7" max="7" width="12.42578125" style="119" customWidth="1"/>
    <col min="8" max="8" width="17.28515625" style="119" bestFit="1" customWidth="1"/>
    <col min="9" max="9" width="12.42578125" style="119" customWidth="1"/>
    <col min="10" max="10" width="17.28515625" style="119" bestFit="1" customWidth="1"/>
    <col min="11" max="11" width="12.85546875" style="119" customWidth="1"/>
    <col min="12" max="12" width="21.5703125" style="119" customWidth="1"/>
    <col min="13" max="13" width="9.5703125" style="93" bestFit="1" customWidth="1"/>
    <col min="14" max="16384" width="9.140625" style="93"/>
  </cols>
  <sheetData>
    <row r="1" spans="1:12">
      <c r="A1" s="246"/>
      <c r="B1" s="247" t="s">
        <v>18</v>
      </c>
      <c r="C1" s="247"/>
      <c r="D1" s="247"/>
      <c r="E1" s="247"/>
      <c r="F1" s="247"/>
      <c r="G1" s="247"/>
      <c r="H1" s="118"/>
      <c r="I1" s="118"/>
      <c r="J1" s="118"/>
    </row>
    <row r="2" spans="1:12">
      <c r="A2" s="246"/>
      <c r="B2" s="248" t="s">
        <v>19</v>
      </c>
      <c r="C2" s="248"/>
      <c r="D2" s="248"/>
      <c r="E2" s="248"/>
      <c r="F2" s="248"/>
      <c r="G2" s="248"/>
      <c r="H2" s="120"/>
      <c r="I2" s="120"/>
      <c r="J2" s="120"/>
    </row>
    <row r="3" spans="1:12">
      <c r="A3" s="246"/>
      <c r="B3" s="248" t="s">
        <v>20</v>
      </c>
      <c r="C3" s="248"/>
      <c r="D3" s="248"/>
      <c r="E3" s="248"/>
      <c r="F3" s="248"/>
      <c r="G3" s="248"/>
      <c r="H3" s="120"/>
      <c r="I3" s="120"/>
      <c r="J3" s="120"/>
    </row>
    <row r="4" spans="1:12" ht="15" customHeight="1">
      <c r="A4" s="249" t="s">
        <v>21</v>
      </c>
      <c r="B4" s="250"/>
      <c r="C4" s="251">
        <v>45323</v>
      </c>
      <c r="D4" s="252"/>
      <c r="E4" s="121" t="s">
        <v>22</v>
      </c>
      <c r="F4" s="253" t="s">
        <v>496</v>
      </c>
      <c r="G4" s="253"/>
      <c r="H4" s="253"/>
      <c r="I4" s="120"/>
      <c r="J4" s="120"/>
    </row>
    <row r="5" spans="1:12" ht="15.75" thickBot="1">
      <c r="A5" s="240"/>
      <c r="B5" s="240"/>
      <c r="C5" s="240"/>
      <c r="D5" s="240"/>
      <c r="E5" s="240"/>
      <c r="F5" s="240"/>
      <c r="G5" s="240"/>
      <c r="H5" s="122"/>
      <c r="I5" s="122"/>
      <c r="J5" s="122"/>
    </row>
    <row r="6" spans="1:12" ht="15.75" customHeight="1" thickBot="1">
      <c r="A6" s="241" t="s">
        <v>24</v>
      </c>
      <c r="B6" s="242"/>
      <c r="C6" s="243" t="s">
        <v>343</v>
      </c>
      <c r="D6" s="243"/>
      <c r="E6" s="243"/>
      <c r="F6" s="243"/>
      <c r="G6" s="243"/>
      <c r="H6" s="123"/>
      <c r="I6" s="123"/>
      <c r="J6" s="123"/>
    </row>
    <row r="7" spans="1:12">
      <c r="A7" s="254" t="s">
        <v>344</v>
      </c>
      <c r="B7" s="255"/>
      <c r="C7" s="255"/>
      <c r="D7" s="255"/>
      <c r="E7" s="255"/>
      <c r="F7" s="255"/>
      <c r="G7" s="255"/>
      <c r="H7" s="255"/>
      <c r="I7" s="255"/>
      <c r="J7" s="255"/>
      <c r="K7" s="255"/>
      <c r="L7" s="256"/>
    </row>
    <row r="8" spans="1:12" ht="15.75" thickBot="1">
      <c r="A8" s="257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9"/>
    </row>
    <row r="9" spans="1:12" ht="25.5" customHeight="1" thickBot="1">
      <c r="A9" s="244" t="s">
        <v>483</v>
      </c>
      <c r="B9" s="245"/>
      <c r="C9" s="150" t="s">
        <v>345</v>
      </c>
      <c r="D9" s="145"/>
      <c r="E9" s="145"/>
      <c r="F9" s="145"/>
      <c r="G9" s="145"/>
      <c r="H9" s="145"/>
      <c r="I9" s="145"/>
      <c r="J9" s="145"/>
      <c r="K9" s="145"/>
      <c r="L9" s="149">
        <f>AVERAGE(L13:L16)</f>
        <v>38.534999999999997</v>
      </c>
    </row>
    <row r="10" spans="1:12" ht="15.75" thickBot="1">
      <c r="A10" s="235" t="s">
        <v>1</v>
      </c>
      <c r="B10" s="236"/>
      <c r="C10" s="232" t="s">
        <v>525</v>
      </c>
      <c r="D10" s="232"/>
      <c r="E10" s="124" t="s">
        <v>346</v>
      </c>
      <c r="F10" s="205">
        <v>100</v>
      </c>
      <c r="G10" s="206"/>
      <c r="H10" s="206"/>
      <c r="I10" s="206"/>
      <c r="J10" s="206"/>
      <c r="K10" s="206"/>
      <c r="L10" s="207"/>
    </row>
    <row r="11" spans="1:12" ht="15.75" thickBot="1">
      <c r="A11" s="237" t="s">
        <v>347</v>
      </c>
      <c r="B11" s="238"/>
      <c r="C11" s="239" t="s">
        <v>348</v>
      </c>
      <c r="D11" s="237"/>
      <c r="E11" s="125" t="s">
        <v>349</v>
      </c>
      <c r="F11" s="205">
        <v>0</v>
      </c>
      <c r="G11" s="206"/>
      <c r="H11" s="206"/>
      <c r="I11" s="206"/>
      <c r="J11" s="206"/>
      <c r="K11" s="206"/>
      <c r="L11" s="207"/>
    </row>
    <row r="12" spans="1:12" ht="36">
      <c r="A12" s="201" t="s">
        <v>350</v>
      </c>
      <c r="B12" s="202"/>
      <c r="C12" s="94" t="s">
        <v>351</v>
      </c>
      <c r="D12" s="95" t="s">
        <v>352</v>
      </c>
      <c r="E12" s="95" t="s">
        <v>353</v>
      </c>
      <c r="F12" s="96" t="s">
        <v>354</v>
      </c>
      <c r="G12" s="97" t="s">
        <v>480</v>
      </c>
      <c r="H12" s="98" t="s">
        <v>354</v>
      </c>
      <c r="I12" s="97" t="s">
        <v>479</v>
      </c>
      <c r="J12" s="99" t="s">
        <v>481</v>
      </c>
      <c r="K12" s="100" t="s">
        <v>478</v>
      </c>
      <c r="L12" s="101" t="s">
        <v>482</v>
      </c>
    </row>
    <row r="13" spans="1:12" ht="15" customHeight="1">
      <c r="A13" s="203" t="s">
        <v>355</v>
      </c>
      <c r="B13" s="204"/>
      <c r="C13" s="102" t="s">
        <v>356</v>
      </c>
      <c r="D13" s="103" t="s">
        <v>357</v>
      </c>
      <c r="E13" s="103">
        <v>1127418291</v>
      </c>
      <c r="F13" s="104">
        <v>39.9</v>
      </c>
      <c r="G13" s="105" t="s">
        <v>348</v>
      </c>
      <c r="H13" s="106">
        <v>39.9</v>
      </c>
      <c r="I13" s="107">
        <v>45415</v>
      </c>
      <c r="J13" s="128">
        <f>F13</f>
        <v>39.9</v>
      </c>
      <c r="K13" s="109"/>
      <c r="L13" s="110">
        <f>J13</f>
        <v>39.9</v>
      </c>
    </row>
    <row r="14" spans="1:12" ht="24">
      <c r="A14" s="203" t="s">
        <v>358</v>
      </c>
      <c r="B14" s="204"/>
      <c r="C14" s="102" t="s">
        <v>359</v>
      </c>
      <c r="D14" s="103" t="s">
        <v>360</v>
      </c>
      <c r="E14" s="103"/>
      <c r="F14" s="104">
        <v>30.01</v>
      </c>
      <c r="G14" s="105" t="s">
        <v>348</v>
      </c>
      <c r="H14" s="106"/>
      <c r="I14" s="106"/>
      <c r="J14" s="128">
        <f>F14</f>
        <v>30.01</v>
      </c>
      <c r="K14" s="109"/>
      <c r="L14" s="110">
        <f>J14</f>
        <v>30.01</v>
      </c>
    </row>
    <row r="15" spans="1:12" ht="24">
      <c r="A15" s="203" t="s">
        <v>361</v>
      </c>
      <c r="B15" s="204"/>
      <c r="C15" s="102" t="s">
        <v>362</v>
      </c>
      <c r="D15" s="103" t="s">
        <v>363</v>
      </c>
      <c r="E15" s="103"/>
      <c r="F15" s="104">
        <v>39.33</v>
      </c>
      <c r="G15" s="105" t="s">
        <v>348</v>
      </c>
      <c r="H15" s="106"/>
      <c r="I15" s="106"/>
      <c r="J15" s="128">
        <f>F15</f>
        <v>39.33</v>
      </c>
      <c r="K15" s="109"/>
      <c r="L15" s="110">
        <f>J15</f>
        <v>39.33</v>
      </c>
    </row>
    <row r="16" spans="1:12" ht="24.75" thickBot="1">
      <c r="A16" s="230" t="s">
        <v>364</v>
      </c>
      <c r="B16" s="231"/>
      <c r="C16" s="111" t="s">
        <v>365</v>
      </c>
      <c r="D16" s="112" t="s">
        <v>366</v>
      </c>
      <c r="E16" s="112"/>
      <c r="F16" s="113">
        <v>44.9</v>
      </c>
      <c r="G16" s="114" t="s">
        <v>348</v>
      </c>
      <c r="H16" s="115"/>
      <c r="I16" s="115"/>
      <c r="J16" s="132">
        <f>F16</f>
        <v>44.9</v>
      </c>
      <c r="K16" s="109"/>
      <c r="L16" s="129">
        <f>J16</f>
        <v>44.9</v>
      </c>
    </row>
    <row r="17" spans="1:13" ht="26.25" customHeight="1" thickBot="1">
      <c r="A17" s="233" t="s">
        <v>484</v>
      </c>
      <c r="B17" s="234"/>
      <c r="C17" s="147" t="s">
        <v>367</v>
      </c>
      <c r="D17" s="148"/>
      <c r="E17" s="148"/>
      <c r="F17" s="148"/>
      <c r="G17" s="148"/>
      <c r="H17" s="148"/>
      <c r="I17" s="148"/>
      <c r="J17" s="148"/>
      <c r="K17" s="148"/>
      <c r="L17" s="149">
        <f>AVERAGE(L21:L24)</f>
        <v>19.532499999999999</v>
      </c>
    </row>
    <row r="18" spans="1:13" ht="15.75" thickBot="1">
      <c r="A18" s="214" t="s">
        <v>1</v>
      </c>
      <c r="B18" s="215"/>
      <c r="C18" s="232" t="s">
        <v>525</v>
      </c>
      <c r="D18" s="232"/>
      <c r="E18" s="126" t="s">
        <v>346</v>
      </c>
      <c r="F18" s="205">
        <v>100</v>
      </c>
      <c r="G18" s="206"/>
      <c r="H18" s="206"/>
      <c r="I18" s="206"/>
      <c r="J18" s="206"/>
      <c r="K18" s="206"/>
      <c r="L18" s="207"/>
    </row>
    <row r="19" spans="1:13" ht="15.75" thickBot="1">
      <c r="A19" s="217" t="s">
        <v>347</v>
      </c>
      <c r="B19" s="218"/>
      <c r="C19" s="219" t="s">
        <v>368</v>
      </c>
      <c r="D19" s="219"/>
      <c r="E19" s="125" t="s">
        <v>349</v>
      </c>
      <c r="F19" s="205">
        <v>0</v>
      </c>
      <c r="G19" s="206"/>
      <c r="H19" s="206"/>
      <c r="I19" s="206"/>
      <c r="J19" s="206"/>
      <c r="K19" s="206"/>
      <c r="L19" s="207"/>
    </row>
    <row r="20" spans="1:13" ht="36">
      <c r="A20" s="201" t="s">
        <v>350</v>
      </c>
      <c r="B20" s="202"/>
      <c r="C20" s="94" t="s">
        <v>351</v>
      </c>
      <c r="D20" s="95" t="s">
        <v>352</v>
      </c>
      <c r="E20" s="95" t="s">
        <v>353</v>
      </c>
      <c r="F20" s="96" t="s">
        <v>354</v>
      </c>
      <c r="G20" s="97" t="s">
        <v>347</v>
      </c>
      <c r="H20" s="98" t="s">
        <v>354</v>
      </c>
      <c r="I20" s="97" t="s">
        <v>479</v>
      </c>
      <c r="J20" s="99" t="s">
        <v>481</v>
      </c>
      <c r="K20" s="100" t="s">
        <v>478</v>
      </c>
      <c r="L20" s="101" t="s">
        <v>482</v>
      </c>
    </row>
    <row r="21" spans="1:13" ht="15" customHeight="1">
      <c r="A21" s="203" t="s">
        <v>369</v>
      </c>
      <c r="B21" s="204"/>
      <c r="C21" s="102" t="s">
        <v>370</v>
      </c>
      <c r="D21" s="103" t="s">
        <v>357</v>
      </c>
      <c r="E21" s="103" t="s">
        <v>371</v>
      </c>
      <c r="F21" s="104"/>
      <c r="G21" s="105"/>
      <c r="H21" s="106">
        <v>25.8</v>
      </c>
      <c r="I21" s="107">
        <v>45414</v>
      </c>
      <c r="J21" s="108">
        <f>H21</f>
        <v>25.8</v>
      </c>
      <c r="K21" s="109">
        <f>ROUND((INCC!$B$17-INCC!$B$16)/INCC!$B$16,4)</f>
        <v>2.8E-3</v>
      </c>
      <c r="L21" s="130">
        <f>ROUND(J21*(1-K21),2)</f>
        <v>25.73</v>
      </c>
    </row>
    <row r="22" spans="1:13" ht="15" customHeight="1">
      <c r="A22" s="203" t="s">
        <v>372</v>
      </c>
      <c r="B22" s="204"/>
      <c r="C22" s="102" t="s">
        <v>373</v>
      </c>
      <c r="D22" s="103" t="s">
        <v>357</v>
      </c>
      <c r="E22" s="103" t="s">
        <v>374</v>
      </c>
      <c r="F22" s="104"/>
      <c r="G22" s="105"/>
      <c r="H22" s="106">
        <v>14.38</v>
      </c>
      <c r="I22" s="107">
        <v>45414</v>
      </c>
      <c r="J22" s="128">
        <f>H22</f>
        <v>14.38</v>
      </c>
      <c r="K22" s="109">
        <f>ROUND((INCC!$B$17-INCC!$B$16)/INCC!$B$16,4)</f>
        <v>2.8E-3</v>
      </c>
      <c r="L22" s="130">
        <f t="shared" ref="L22:L23" si="0">ROUND(J22*(1-K22),2)</f>
        <v>14.34</v>
      </c>
    </row>
    <row r="23" spans="1:13" ht="15.75" customHeight="1">
      <c r="A23" s="203" t="s">
        <v>375</v>
      </c>
      <c r="B23" s="204"/>
      <c r="C23" s="102" t="s">
        <v>376</v>
      </c>
      <c r="D23" s="103" t="s">
        <v>377</v>
      </c>
      <c r="E23" s="103" t="s">
        <v>378</v>
      </c>
      <c r="F23" s="104"/>
      <c r="G23" s="105"/>
      <c r="H23" s="106">
        <v>19.670000000000002</v>
      </c>
      <c r="I23" s="107">
        <v>45414</v>
      </c>
      <c r="J23" s="128">
        <f>H23</f>
        <v>19.670000000000002</v>
      </c>
      <c r="K23" s="109">
        <f>ROUND((INCC!$B$17-INCC!$B$16)/INCC!$B$16,4)</f>
        <v>2.8E-3</v>
      </c>
      <c r="L23" s="130">
        <f t="shared" si="0"/>
        <v>19.61</v>
      </c>
    </row>
    <row r="24" spans="1:13" ht="38.25" customHeight="1" thickBot="1">
      <c r="A24" s="230" t="s">
        <v>486</v>
      </c>
      <c r="B24" s="231"/>
      <c r="C24" s="178" t="s">
        <v>487</v>
      </c>
      <c r="D24" s="112" t="s">
        <v>488</v>
      </c>
      <c r="E24" s="112">
        <v>8009421850</v>
      </c>
      <c r="F24" s="113"/>
      <c r="G24" s="114"/>
      <c r="H24" s="115">
        <f>ROUND(36.99/2,2)</f>
        <v>18.5</v>
      </c>
      <c r="I24" s="116">
        <v>45414</v>
      </c>
      <c r="J24" s="117">
        <f>H24</f>
        <v>18.5</v>
      </c>
      <c r="K24" s="109">
        <f>ROUND((INCC!$B$17-INCC!$B$16)/INCC!$B$16,4)</f>
        <v>2.8E-3</v>
      </c>
      <c r="L24" s="131">
        <f>ROUND(J24*(1-K24),2)</f>
        <v>18.45</v>
      </c>
    </row>
    <row r="25" spans="1:13" ht="22.5" customHeight="1" thickBot="1">
      <c r="A25" s="212" t="s">
        <v>485</v>
      </c>
      <c r="B25" s="213"/>
      <c r="C25" s="150" t="s">
        <v>526</v>
      </c>
      <c r="D25" s="145"/>
      <c r="E25" s="145"/>
      <c r="F25" s="145"/>
      <c r="G25" s="145"/>
      <c r="H25" s="145"/>
      <c r="I25" s="145"/>
      <c r="J25" s="145"/>
      <c r="K25" s="145"/>
      <c r="L25" s="146">
        <f>AVERAGE(L29:L32)/16</f>
        <v>40.291406249999994</v>
      </c>
    </row>
    <row r="26" spans="1:13" ht="15.75" thickBot="1">
      <c r="A26" s="214" t="s">
        <v>1</v>
      </c>
      <c r="B26" s="215"/>
      <c r="C26" s="216" t="s">
        <v>53</v>
      </c>
      <c r="D26" s="216"/>
      <c r="E26" s="124" t="s">
        <v>346</v>
      </c>
      <c r="F26" s="205">
        <v>100</v>
      </c>
      <c r="G26" s="206"/>
      <c r="H26" s="206"/>
      <c r="I26" s="206"/>
      <c r="J26" s="206"/>
      <c r="K26" s="206"/>
      <c r="L26" s="207"/>
    </row>
    <row r="27" spans="1:13" ht="15.75" thickBot="1">
      <c r="A27" s="217" t="s">
        <v>347</v>
      </c>
      <c r="B27" s="218"/>
      <c r="C27" s="219" t="s">
        <v>379</v>
      </c>
      <c r="D27" s="219"/>
      <c r="E27" s="125" t="s">
        <v>349</v>
      </c>
      <c r="F27" s="208">
        <v>0</v>
      </c>
      <c r="G27" s="209"/>
      <c r="H27" s="209"/>
      <c r="I27" s="209"/>
      <c r="J27" s="209"/>
      <c r="K27" s="209"/>
      <c r="L27" s="210"/>
    </row>
    <row r="28" spans="1:13" ht="36">
      <c r="A28" s="228" t="s">
        <v>350</v>
      </c>
      <c r="B28" s="229"/>
      <c r="C28" s="135" t="s">
        <v>351</v>
      </c>
      <c r="D28" s="136" t="s">
        <v>352</v>
      </c>
      <c r="E28" s="136" t="s">
        <v>353</v>
      </c>
      <c r="F28" s="136" t="s">
        <v>354</v>
      </c>
      <c r="G28" s="136" t="s">
        <v>480</v>
      </c>
      <c r="H28" s="136" t="s">
        <v>354</v>
      </c>
      <c r="I28" s="136" t="s">
        <v>479</v>
      </c>
      <c r="J28" s="136" t="s">
        <v>481</v>
      </c>
      <c r="K28" s="100" t="s">
        <v>478</v>
      </c>
      <c r="L28" s="137" t="s">
        <v>482</v>
      </c>
    </row>
    <row r="29" spans="1:13" ht="36">
      <c r="A29" s="220" t="s">
        <v>380</v>
      </c>
      <c r="B29" s="221"/>
      <c r="C29" s="133" t="s">
        <v>381</v>
      </c>
      <c r="D29" s="106" t="s">
        <v>382</v>
      </c>
      <c r="E29" s="106">
        <v>4131663366</v>
      </c>
      <c r="F29" s="134">
        <v>610</v>
      </c>
      <c r="G29" s="106" t="s">
        <v>383</v>
      </c>
      <c r="H29" s="106"/>
      <c r="I29" s="106"/>
      <c r="J29" s="134">
        <f>F29</f>
        <v>610</v>
      </c>
      <c r="K29" s="109"/>
      <c r="L29" s="138">
        <f>ROUND(J29*(1-K29),2)</f>
        <v>610</v>
      </c>
      <c r="M29" s="144"/>
    </row>
    <row r="30" spans="1:13" ht="24">
      <c r="A30" s="222">
        <v>57483034005403</v>
      </c>
      <c r="B30" s="223"/>
      <c r="C30" s="133" t="s">
        <v>490</v>
      </c>
      <c r="D30" s="106" t="s">
        <v>360</v>
      </c>
      <c r="E30" s="106">
        <v>1132074125</v>
      </c>
      <c r="F30" s="134"/>
      <c r="G30" s="107"/>
      <c r="H30" s="106">
        <v>586.29999999999995</v>
      </c>
      <c r="I30" s="107">
        <v>45415</v>
      </c>
      <c r="J30" s="134">
        <f>H30</f>
        <v>586.29999999999995</v>
      </c>
      <c r="K30" s="109">
        <f>ROUND((INCC!$B$17-INCC!$B$16)/INCC!$B$16,4)</f>
        <v>2.8E-3</v>
      </c>
      <c r="L30" s="138">
        <f t="shared" ref="L30:L31" si="1">ROUND(J30*(1-K30),2)</f>
        <v>584.66</v>
      </c>
      <c r="M30" s="144"/>
    </row>
    <row r="31" spans="1:13" ht="24">
      <c r="A31" s="224">
        <v>62048590000422</v>
      </c>
      <c r="B31" s="225"/>
      <c r="C31" s="133" t="s">
        <v>491</v>
      </c>
      <c r="D31" s="106" t="s">
        <v>492</v>
      </c>
      <c r="E31" s="106">
        <v>3133777970</v>
      </c>
      <c r="F31" s="134"/>
      <c r="G31" s="106"/>
      <c r="H31" s="106">
        <v>632.54</v>
      </c>
      <c r="I31" s="107">
        <v>45415</v>
      </c>
      <c r="J31" s="134">
        <f>H31</f>
        <v>632.54</v>
      </c>
      <c r="K31" s="109">
        <f>ROUND((INCC!$B$17-INCC!$B$16)/INCC!$B$16,4)</f>
        <v>2.8E-3</v>
      </c>
      <c r="L31" s="138">
        <f t="shared" si="1"/>
        <v>630.77</v>
      </c>
      <c r="M31" s="144"/>
    </row>
    <row r="32" spans="1:13" ht="24.75" thickBot="1">
      <c r="A32" s="226">
        <v>1887122000104</v>
      </c>
      <c r="B32" s="227"/>
      <c r="C32" s="139" t="s">
        <v>489</v>
      </c>
      <c r="D32" s="115" t="s">
        <v>494</v>
      </c>
      <c r="E32" s="115">
        <v>4198440384</v>
      </c>
      <c r="F32" s="140"/>
      <c r="G32" s="115"/>
      <c r="H32" s="115">
        <v>755.33</v>
      </c>
      <c r="I32" s="116">
        <v>45415</v>
      </c>
      <c r="J32" s="115">
        <f>H32</f>
        <v>755.33</v>
      </c>
      <c r="K32" s="141">
        <f>ROUND((INCC!$B$17-INCC!$B$16)/INCC!$B$16,4)</f>
        <v>2.8E-3</v>
      </c>
      <c r="L32" s="142">
        <f>ROUND(J32*(1-K32),2)</f>
        <v>753.22</v>
      </c>
      <c r="M32" s="144"/>
    </row>
    <row r="33" spans="1:12">
      <c r="A33" s="211"/>
      <c r="B33" s="211"/>
      <c r="C33" s="211"/>
      <c r="D33" s="211"/>
      <c r="E33" s="211"/>
      <c r="F33" s="211"/>
      <c r="G33" s="211"/>
      <c r="H33" s="127"/>
      <c r="I33" s="127"/>
      <c r="J33" s="127"/>
    </row>
    <row r="35" spans="1:12">
      <c r="L35" s="143"/>
    </row>
  </sheetData>
  <mergeCells count="48">
    <mergeCell ref="A1:A3"/>
    <mergeCell ref="B1:G1"/>
    <mergeCell ref="B2:G2"/>
    <mergeCell ref="B3:G3"/>
    <mergeCell ref="A4:B4"/>
    <mergeCell ref="C4:D4"/>
    <mergeCell ref="F4:H4"/>
    <mergeCell ref="A10:B10"/>
    <mergeCell ref="C10:D10"/>
    <mergeCell ref="A11:B11"/>
    <mergeCell ref="C11:D11"/>
    <mergeCell ref="A5:G5"/>
    <mergeCell ref="A6:B6"/>
    <mergeCell ref="C6:G6"/>
    <mergeCell ref="A9:B9"/>
    <mergeCell ref="A7:L8"/>
    <mergeCell ref="A15:B15"/>
    <mergeCell ref="A16:B16"/>
    <mergeCell ref="A17:B17"/>
    <mergeCell ref="A12:B12"/>
    <mergeCell ref="A13:B13"/>
    <mergeCell ref="A14:B14"/>
    <mergeCell ref="A24:B24"/>
    <mergeCell ref="A18:B18"/>
    <mergeCell ref="C18:D18"/>
    <mergeCell ref="A19:B19"/>
    <mergeCell ref="C19:D19"/>
    <mergeCell ref="F26:L26"/>
    <mergeCell ref="F27:L27"/>
    <mergeCell ref="F10:L10"/>
    <mergeCell ref="F11:L11"/>
    <mergeCell ref="A33:G33"/>
    <mergeCell ref="A23:B23"/>
    <mergeCell ref="A25:B25"/>
    <mergeCell ref="A26:B26"/>
    <mergeCell ref="C26:D26"/>
    <mergeCell ref="A27:B27"/>
    <mergeCell ref="C27:D27"/>
    <mergeCell ref="A29:B29"/>
    <mergeCell ref="A30:B30"/>
    <mergeCell ref="A31:B31"/>
    <mergeCell ref="A32:B32"/>
    <mergeCell ref="A28:B28"/>
    <mergeCell ref="A20:B20"/>
    <mergeCell ref="A21:B21"/>
    <mergeCell ref="A22:B22"/>
    <mergeCell ref="F18:L18"/>
    <mergeCell ref="F19:L19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676"/>
  <sheetViews>
    <sheetView topLeftCell="A52" zoomScale="130" zoomScaleNormal="130" workbookViewId="0">
      <selection activeCell="O14" sqref="O14"/>
    </sheetView>
  </sheetViews>
  <sheetFormatPr defaultRowHeight="15"/>
  <cols>
    <col min="1" max="1" width="10" style="1" customWidth="1"/>
    <col min="2" max="2" width="8.42578125" style="1" customWidth="1"/>
    <col min="3" max="3" width="12.140625" style="1" customWidth="1"/>
    <col min="4" max="4" width="44.85546875" style="1" customWidth="1"/>
    <col min="5" max="5" width="12.85546875" style="1" customWidth="1"/>
    <col min="6" max="6" width="6.85546875" style="1" customWidth="1"/>
    <col min="7" max="8" width="5.7109375" style="1" customWidth="1"/>
    <col min="9" max="9" width="6.42578125" style="1" customWidth="1"/>
    <col min="10" max="10" width="1.85546875" style="1" customWidth="1"/>
    <col min="11" max="11" width="10.140625" style="1" customWidth="1"/>
    <col min="12" max="12" width="12.42578125" style="1" customWidth="1"/>
    <col min="13" max="16384" width="9.140625" style="1"/>
  </cols>
  <sheetData>
    <row r="1" spans="1:12" ht="20.100000000000001" customHeight="1">
      <c r="A1" s="271"/>
      <c r="B1" s="272" t="s">
        <v>18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1:12" ht="20.100000000000001" customHeight="1">
      <c r="A2" s="271"/>
      <c r="B2" s="271" t="s">
        <v>19</v>
      </c>
      <c r="C2" s="271"/>
      <c r="D2" s="271"/>
      <c r="E2" s="271"/>
      <c r="F2" s="271"/>
      <c r="G2" s="271"/>
      <c r="H2" s="271"/>
      <c r="I2" s="271"/>
      <c r="J2" s="271"/>
      <c r="K2" s="271"/>
      <c r="L2" s="271"/>
    </row>
    <row r="3" spans="1:12" ht="20.100000000000001" customHeight="1">
      <c r="A3" s="271"/>
      <c r="B3" s="271" t="s">
        <v>20</v>
      </c>
      <c r="C3" s="271"/>
      <c r="D3" s="271"/>
      <c r="E3" s="271"/>
      <c r="F3" s="271"/>
      <c r="G3" s="271"/>
      <c r="H3" s="271"/>
      <c r="I3" s="271"/>
      <c r="J3" s="271"/>
      <c r="K3" s="271"/>
      <c r="L3" s="271"/>
    </row>
    <row r="4" spans="1:12" ht="11.1" customHeight="1">
      <c r="A4" s="273" t="s">
        <v>21</v>
      </c>
      <c r="B4" s="273"/>
      <c r="C4" s="273"/>
      <c r="D4" s="273"/>
      <c r="E4" s="274" t="s">
        <v>495</v>
      </c>
      <c r="F4" s="274"/>
      <c r="G4" s="274"/>
      <c r="H4" s="275" t="s">
        <v>496</v>
      </c>
      <c r="I4" s="275"/>
      <c r="J4" s="275"/>
      <c r="K4" s="275"/>
      <c r="L4" s="275"/>
    </row>
    <row r="5" spans="1:12" ht="23.1" customHeight="1" thickBot="1">
      <c r="A5" s="280" t="s">
        <v>23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</row>
    <row r="6" spans="1:12" ht="12.95" customHeight="1" thickBot="1">
      <c r="A6" s="269" t="s">
        <v>24</v>
      </c>
      <c r="B6" s="269"/>
      <c r="C6" s="269"/>
      <c r="D6" s="269" t="s">
        <v>497</v>
      </c>
      <c r="E6" s="269"/>
      <c r="F6" s="269"/>
      <c r="G6" s="269"/>
      <c r="H6" s="269"/>
      <c r="I6" s="269"/>
      <c r="J6" s="269"/>
      <c r="K6" s="269"/>
      <c r="L6" s="269"/>
    </row>
    <row r="7" spans="1:12" ht="0.95" customHeight="1">
      <c r="A7" s="270" t="s">
        <v>25</v>
      </c>
      <c r="B7" s="270"/>
      <c r="C7" s="270"/>
      <c r="D7" s="270"/>
      <c r="E7" s="270"/>
      <c r="F7" s="270"/>
      <c r="G7" s="270"/>
      <c r="H7" s="270"/>
      <c r="I7" s="270"/>
      <c r="J7" s="270"/>
      <c r="K7" s="270"/>
      <c r="L7" s="270"/>
    </row>
    <row r="8" spans="1:12" ht="12" customHeight="1">
      <c r="A8" s="270"/>
      <c r="B8" s="270"/>
      <c r="C8" s="270"/>
      <c r="D8" s="270"/>
      <c r="E8" s="270"/>
      <c r="F8" s="270"/>
      <c r="G8" s="270"/>
      <c r="H8" s="270"/>
      <c r="I8" s="270"/>
      <c r="J8" s="270"/>
      <c r="K8" s="270"/>
      <c r="L8" s="270"/>
    </row>
    <row r="9" spans="1:12" ht="18" customHeight="1">
      <c r="A9" s="264" t="s">
        <v>504</v>
      </c>
      <c r="B9" s="264"/>
      <c r="C9" s="264" t="s">
        <v>384</v>
      </c>
      <c r="D9" s="264"/>
      <c r="E9" s="264"/>
      <c r="F9" s="264"/>
      <c r="G9" s="264"/>
      <c r="H9" s="264"/>
      <c r="I9" s="264"/>
      <c r="J9" s="264"/>
      <c r="K9" s="264"/>
      <c r="L9" s="179" t="s">
        <v>27</v>
      </c>
    </row>
    <row r="10" spans="1:12" ht="11.1" customHeight="1">
      <c r="A10" s="276" t="s">
        <v>28</v>
      </c>
      <c r="B10" s="276"/>
      <c r="C10" s="276" t="s">
        <v>29</v>
      </c>
      <c r="D10" s="276"/>
      <c r="E10" s="276"/>
      <c r="F10" s="180" t="s">
        <v>1</v>
      </c>
      <c r="G10" s="267" t="s">
        <v>30</v>
      </c>
      <c r="H10" s="267"/>
      <c r="I10" s="268" t="s">
        <v>31</v>
      </c>
      <c r="J10" s="268"/>
      <c r="K10" s="180" t="s">
        <v>32</v>
      </c>
      <c r="L10" s="180" t="s">
        <v>33</v>
      </c>
    </row>
    <row r="11" spans="1:12" ht="9.9499999999999993" customHeight="1">
      <c r="A11" s="260" t="s">
        <v>502</v>
      </c>
      <c r="B11" s="260"/>
      <c r="C11" s="261" t="s">
        <v>385</v>
      </c>
      <c r="D11" s="261"/>
      <c r="E11" s="261"/>
      <c r="F11" s="181" t="s">
        <v>52</v>
      </c>
      <c r="G11" s="262" t="s">
        <v>40</v>
      </c>
      <c r="H11" s="262"/>
      <c r="I11" s="263">
        <v>0.25</v>
      </c>
      <c r="J11" s="263"/>
      <c r="K11" s="182">
        <v>4.6399999999999997</v>
      </c>
      <c r="L11" s="182">
        <v>1.1599999999999999</v>
      </c>
    </row>
    <row r="12" spans="1:12" ht="9.9499999999999993" customHeight="1">
      <c r="A12" s="260" t="s">
        <v>498</v>
      </c>
      <c r="B12" s="260"/>
      <c r="C12" s="261" t="s">
        <v>44</v>
      </c>
      <c r="D12" s="261"/>
      <c r="E12" s="261"/>
      <c r="F12" s="181" t="s">
        <v>35</v>
      </c>
      <c r="G12" s="262" t="s">
        <v>36</v>
      </c>
      <c r="H12" s="262"/>
      <c r="I12" s="263">
        <v>0.08</v>
      </c>
      <c r="J12" s="263"/>
      <c r="K12" s="182">
        <v>36.18</v>
      </c>
      <c r="L12" s="182">
        <v>2.89</v>
      </c>
    </row>
    <row r="13" spans="1:12" ht="9.9499999999999993" customHeight="1">
      <c r="A13" s="260" t="s">
        <v>499</v>
      </c>
      <c r="B13" s="260"/>
      <c r="C13" s="261" t="s">
        <v>37</v>
      </c>
      <c r="D13" s="261"/>
      <c r="E13" s="261"/>
      <c r="F13" s="181" t="s">
        <v>35</v>
      </c>
      <c r="G13" s="262" t="s">
        <v>36</v>
      </c>
      <c r="H13" s="262"/>
      <c r="I13" s="263">
        <v>0.04</v>
      </c>
      <c r="J13" s="263"/>
      <c r="K13" s="182">
        <v>26.9</v>
      </c>
      <c r="L13" s="182">
        <v>1.08</v>
      </c>
    </row>
    <row r="14" spans="1:12" ht="30" customHeight="1" thickBot="1">
      <c r="A14" s="260" t="s">
        <v>505</v>
      </c>
      <c r="B14" s="260"/>
      <c r="C14" s="261" t="s">
        <v>386</v>
      </c>
      <c r="D14" s="261"/>
      <c r="E14" s="261"/>
      <c r="F14" s="181" t="s">
        <v>52</v>
      </c>
      <c r="G14" s="262" t="s">
        <v>40</v>
      </c>
      <c r="H14" s="262"/>
      <c r="I14" s="263">
        <v>0.125</v>
      </c>
      <c r="J14" s="263"/>
      <c r="K14" s="182">
        <v>19.53</v>
      </c>
      <c r="L14" s="182">
        <v>2.44</v>
      </c>
    </row>
    <row r="15" spans="1:12" ht="12.95" customHeight="1" thickBot="1">
      <c r="A15" s="168"/>
      <c r="B15" s="168"/>
      <c r="C15" s="168"/>
      <c r="D15" s="168"/>
      <c r="E15" s="168"/>
      <c r="F15" s="168"/>
      <c r="G15" s="168"/>
      <c r="H15" s="168"/>
      <c r="I15" s="168"/>
      <c r="J15" s="168"/>
      <c r="K15" s="183" t="s">
        <v>41</v>
      </c>
      <c r="L15" s="184">
        <v>7.57</v>
      </c>
    </row>
    <row r="16" spans="1:12" ht="11.1" customHeight="1">
      <c r="A16" s="264" t="s">
        <v>506</v>
      </c>
      <c r="B16" s="264"/>
      <c r="C16" s="264" t="s">
        <v>26</v>
      </c>
      <c r="D16" s="264"/>
      <c r="E16" s="264"/>
      <c r="F16" s="264"/>
      <c r="G16" s="264"/>
      <c r="H16" s="264"/>
      <c r="I16" s="264"/>
      <c r="J16" s="264"/>
      <c r="K16" s="264"/>
      <c r="L16" s="179" t="s">
        <v>27</v>
      </c>
    </row>
    <row r="17" spans="1:12" ht="9.9499999999999993" customHeight="1">
      <c r="A17" s="276" t="s">
        <v>28</v>
      </c>
      <c r="B17" s="276"/>
      <c r="C17" s="276" t="s">
        <v>29</v>
      </c>
      <c r="D17" s="276"/>
      <c r="E17" s="276"/>
      <c r="F17" s="180" t="s">
        <v>1</v>
      </c>
      <c r="G17" s="267" t="s">
        <v>30</v>
      </c>
      <c r="H17" s="267"/>
      <c r="I17" s="268" t="s">
        <v>31</v>
      </c>
      <c r="J17" s="268"/>
      <c r="K17" s="180" t="s">
        <v>32</v>
      </c>
      <c r="L17" s="180" t="s">
        <v>33</v>
      </c>
    </row>
    <row r="18" spans="1:12" ht="9.9499999999999993" customHeight="1">
      <c r="A18" s="260" t="s">
        <v>507</v>
      </c>
      <c r="B18" s="260"/>
      <c r="C18" s="261" t="s">
        <v>34</v>
      </c>
      <c r="D18" s="261"/>
      <c r="E18" s="261"/>
      <c r="F18" s="181" t="s">
        <v>35</v>
      </c>
      <c r="G18" s="262" t="s">
        <v>36</v>
      </c>
      <c r="H18" s="262"/>
      <c r="I18" s="263">
        <v>0.33</v>
      </c>
      <c r="J18" s="263"/>
      <c r="K18" s="182">
        <v>33.229999999999997</v>
      </c>
      <c r="L18" s="182">
        <v>10.97</v>
      </c>
    </row>
    <row r="19" spans="1:12" ht="9.9499999999999993" customHeight="1">
      <c r="A19" s="260" t="s">
        <v>499</v>
      </c>
      <c r="B19" s="260"/>
      <c r="C19" s="261" t="s">
        <v>37</v>
      </c>
      <c r="D19" s="261"/>
      <c r="E19" s="261"/>
      <c r="F19" s="181" t="s">
        <v>35</v>
      </c>
      <c r="G19" s="262" t="s">
        <v>36</v>
      </c>
      <c r="H19" s="262"/>
      <c r="I19" s="263">
        <v>7.0000000000000007E-2</v>
      </c>
      <c r="J19" s="263"/>
      <c r="K19" s="182">
        <v>26.9</v>
      </c>
      <c r="L19" s="182">
        <v>1.88</v>
      </c>
    </row>
    <row r="20" spans="1:12" ht="9.9499999999999993" customHeight="1" thickBot="1">
      <c r="A20" s="260" t="s">
        <v>508</v>
      </c>
      <c r="B20" s="260"/>
      <c r="C20" s="261" t="s">
        <v>38</v>
      </c>
      <c r="D20" s="261"/>
      <c r="E20" s="261"/>
      <c r="F20" s="181" t="s">
        <v>39</v>
      </c>
      <c r="G20" s="262" t="s">
        <v>40</v>
      </c>
      <c r="H20" s="262"/>
      <c r="I20" s="263">
        <v>9.65</v>
      </c>
      <c r="J20" s="263"/>
      <c r="K20" s="182">
        <v>2.76</v>
      </c>
      <c r="L20" s="182">
        <v>26.63</v>
      </c>
    </row>
    <row r="21" spans="1:12" ht="9.9499999999999993" customHeight="1" thickBot="1">
      <c r="A21" s="168"/>
      <c r="B21" s="168"/>
      <c r="C21" s="168"/>
      <c r="D21" s="168"/>
      <c r="E21" s="168"/>
      <c r="F21" s="168"/>
      <c r="G21" s="168"/>
      <c r="H21" s="168"/>
      <c r="I21" s="168"/>
      <c r="J21" s="168"/>
      <c r="K21" s="183" t="s">
        <v>41</v>
      </c>
      <c r="L21" s="184">
        <v>39.479999999999997</v>
      </c>
    </row>
    <row r="22" spans="1:12" ht="9.9499999999999993" customHeight="1">
      <c r="A22" s="264" t="s">
        <v>509</v>
      </c>
      <c r="B22" s="264"/>
      <c r="C22" s="264" t="s">
        <v>42</v>
      </c>
      <c r="D22" s="264"/>
      <c r="E22" s="264"/>
      <c r="F22" s="264"/>
      <c r="G22" s="264"/>
      <c r="H22" s="264"/>
      <c r="I22" s="264"/>
      <c r="J22" s="264"/>
      <c r="K22" s="264"/>
      <c r="L22" s="179" t="s">
        <v>27</v>
      </c>
    </row>
    <row r="23" spans="1:12" ht="9.9499999999999993" customHeight="1">
      <c r="A23" s="276" t="s">
        <v>28</v>
      </c>
      <c r="B23" s="276"/>
      <c r="C23" s="276" t="s">
        <v>29</v>
      </c>
      <c r="D23" s="276"/>
      <c r="E23" s="276"/>
      <c r="F23" s="180" t="s">
        <v>1</v>
      </c>
      <c r="G23" s="267" t="s">
        <v>30</v>
      </c>
      <c r="H23" s="267"/>
      <c r="I23" s="268" t="s">
        <v>31</v>
      </c>
      <c r="J23" s="268"/>
      <c r="K23" s="180" t="s">
        <v>32</v>
      </c>
      <c r="L23" s="180" t="s">
        <v>33</v>
      </c>
    </row>
    <row r="24" spans="1:12" ht="9.9499999999999993" customHeight="1">
      <c r="A24" s="260" t="s">
        <v>500</v>
      </c>
      <c r="B24" s="260"/>
      <c r="C24" s="261" t="s">
        <v>43</v>
      </c>
      <c r="D24" s="261"/>
      <c r="E24" s="261"/>
      <c r="F24" s="181" t="s">
        <v>39</v>
      </c>
      <c r="G24" s="262" t="s">
        <v>40</v>
      </c>
      <c r="H24" s="262"/>
      <c r="I24" s="263">
        <v>3</v>
      </c>
      <c r="J24" s="263"/>
      <c r="K24" s="182">
        <v>6.41</v>
      </c>
      <c r="L24" s="182">
        <v>19.23</v>
      </c>
    </row>
    <row r="25" spans="1:12" ht="30" customHeight="1">
      <c r="A25" s="260" t="s">
        <v>498</v>
      </c>
      <c r="B25" s="260"/>
      <c r="C25" s="261" t="s">
        <v>44</v>
      </c>
      <c r="D25" s="261"/>
      <c r="E25" s="261"/>
      <c r="F25" s="181" t="s">
        <v>35</v>
      </c>
      <c r="G25" s="262" t="s">
        <v>36</v>
      </c>
      <c r="H25" s="262"/>
      <c r="I25" s="263">
        <v>0.151</v>
      </c>
      <c r="J25" s="263"/>
      <c r="K25" s="182">
        <v>36.18</v>
      </c>
      <c r="L25" s="182">
        <v>5.46</v>
      </c>
    </row>
    <row r="26" spans="1:12" ht="12.95" customHeight="1">
      <c r="A26" s="260" t="s">
        <v>499</v>
      </c>
      <c r="B26" s="260"/>
      <c r="C26" s="261" t="s">
        <v>37</v>
      </c>
      <c r="D26" s="261"/>
      <c r="E26" s="261"/>
      <c r="F26" s="181" t="s">
        <v>35</v>
      </c>
      <c r="G26" s="262" t="s">
        <v>36</v>
      </c>
      <c r="H26" s="262"/>
      <c r="I26" s="263">
        <v>3.7999999999999999E-2</v>
      </c>
      <c r="J26" s="263"/>
      <c r="K26" s="182">
        <v>26.9</v>
      </c>
      <c r="L26" s="182">
        <v>1.02</v>
      </c>
    </row>
    <row r="27" spans="1:12" ht="11.1" customHeight="1">
      <c r="A27" s="260" t="s">
        <v>510</v>
      </c>
      <c r="B27" s="260"/>
      <c r="C27" s="261" t="s">
        <v>45</v>
      </c>
      <c r="D27" s="261"/>
      <c r="E27" s="261"/>
      <c r="F27" s="181" t="s">
        <v>46</v>
      </c>
      <c r="G27" s="262" t="s">
        <v>36</v>
      </c>
      <c r="H27" s="262"/>
      <c r="I27" s="263">
        <v>0.16</v>
      </c>
      <c r="J27" s="263"/>
      <c r="K27" s="182">
        <v>13.3</v>
      </c>
      <c r="L27" s="182">
        <v>2.13</v>
      </c>
    </row>
    <row r="28" spans="1:12" ht="9.9499999999999993" customHeight="1" thickBot="1">
      <c r="A28" s="260" t="s">
        <v>511</v>
      </c>
      <c r="B28" s="260"/>
      <c r="C28" s="261" t="s">
        <v>47</v>
      </c>
      <c r="D28" s="261"/>
      <c r="E28" s="261"/>
      <c r="F28" s="181" t="s">
        <v>48</v>
      </c>
      <c r="G28" s="262" t="s">
        <v>36</v>
      </c>
      <c r="H28" s="262"/>
      <c r="I28" s="263">
        <v>0.04</v>
      </c>
      <c r="J28" s="263"/>
      <c r="K28" s="182">
        <v>6.23</v>
      </c>
      <c r="L28" s="182">
        <v>0.25</v>
      </c>
    </row>
    <row r="29" spans="1:12" ht="30" customHeight="1" thickBot="1">
      <c r="A29" s="168"/>
      <c r="B29" s="168"/>
      <c r="C29" s="168"/>
      <c r="D29" s="168"/>
      <c r="E29" s="168"/>
      <c r="F29" s="168"/>
      <c r="G29" s="168"/>
      <c r="H29" s="168"/>
      <c r="I29" s="168"/>
      <c r="J29" s="168"/>
      <c r="K29" s="183" t="s">
        <v>41</v>
      </c>
      <c r="L29" s="184">
        <v>28.09</v>
      </c>
    </row>
    <row r="30" spans="1:12" ht="12.95" customHeight="1">
      <c r="A30" s="264" t="s">
        <v>512</v>
      </c>
      <c r="B30" s="264"/>
      <c r="C30" s="264" t="s">
        <v>49</v>
      </c>
      <c r="D30" s="264"/>
      <c r="E30" s="264"/>
      <c r="F30" s="264"/>
      <c r="G30" s="264"/>
      <c r="H30" s="264"/>
      <c r="I30" s="264"/>
      <c r="J30" s="264"/>
      <c r="K30" s="264"/>
      <c r="L30" s="179" t="s">
        <v>27</v>
      </c>
    </row>
    <row r="31" spans="1:12" ht="11.1" customHeight="1">
      <c r="A31" s="276" t="s">
        <v>28</v>
      </c>
      <c r="B31" s="276"/>
      <c r="C31" s="276" t="s">
        <v>29</v>
      </c>
      <c r="D31" s="276"/>
      <c r="E31" s="276"/>
      <c r="F31" s="180" t="s">
        <v>1</v>
      </c>
      <c r="G31" s="267" t="s">
        <v>30</v>
      </c>
      <c r="H31" s="267"/>
      <c r="I31" s="268" t="s">
        <v>31</v>
      </c>
      <c r="J31" s="268"/>
      <c r="K31" s="180" t="s">
        <v>32</v>
      </c>
      <c r="L31" s="180" t="s">
        <v>33</v>
      </c>
    </row>
    <row r="32" spans="1:12" ht="9.9499999999999993" customHeight="1">
      <c r="A32" s="260" t="s">
        <v>500</v>
      </c>
      <c r="B32" s="260"/>
      <c r="C32" s="261" t="s">
        <v>43</v>
      </c>
      <c r="D32" s="261"/>
      <c r="E32" s="261"/>
      <c r="F32" s="181" t="s">
        <v>39</v>
      </c>
      <c r="G32" s="262" t="s">
        <v>40</v>
      </c>
      <c r="H32" s="262"/>
      <c r="I32" s="263">
        <v>3</v>
      </c>
      <c r="J32" s="263"/>
      <c r="K32" s="182">
        <v>6.41</v>
      </c>
      <c r="L32" s="182">
        <v>19.23</v>
      </c>
    </row>
    <row r="33" spans="1:12" ht="9.9499999999999993" customHeight="1">
      <c r="A33" s="260" t="s">
        <v>498</v>
      </c>
      <c r="B33" s="260"/>
      <c r="C33" s="261" t="s">
        <v>44</v>
      </c>
      <c r="D33" s="261"/>
      <c r="E33" s="261"/>
      <c r="F33" s="181" t="s">
        <v>35</v>
      </c>
      <c r="G33" s="262" t="s">
        <v>36</v>
      </c>
      <c r="H33" s="262"/>
      <c r="I33" s="263">
        <v>7.1999999999999995E-2</v>
      </c>
      <c r="J33" s="263"/>
      <c r="K33" s="182">
        <v>36.18</v>
      </c>
      <c r="L33" s="182">
        <v>2.6</v>
      </c>
    </row>
    <row r="34" spans="1:12" ht="9.9499999999999993" customHeight="1">
      <c r="A34" s="260" t="s">
        <v>499</v>
      </c>
      <c r="B34" s="260"/>
      <c r="C34" s="261" t="s">
        <v>37</v>
      </c>
      <c r="D34" s="261"/>
      <c r="E34" s="261"/>
      <c r="F34" s="181" t="s">
        <v>35</v>
      </c>
      <c r="G34" s="262" t="s">
        <v>36</v>
      </c>
      <c r="H34" s="262"/>
      <c r="I34" s="263">
        <v>1.7999999999999999E-2</v>
      </c>
      <c r="J34" s="263"/>
      <c r="K34" s="182">
        <v>26.9</v>
      </c>
      <c r="L34" s="182">
        <v>0.48</v>
      </c>
    </row>
    <row r="35" spans="1:12" ht="9.9499999999999993" customHeight="1">
      <c r="A35" s="260" t="s">
        <v>510</v>
      </c>
      <c r="B35" s="260"/>
      <c r="C35" s="261" t="s">
        <v>45</v>
      </c>
      <c r="D35" s="261"/>
      <c r="E35" s="261"/>
      <c r="F35" s="181" t="s">
        <v>46</v>
      </c>
      <c r="G35" s="262" t="s">
        <v>36</v>
      </c>
      <c r="H35" s="262"/>
      <c r="I35" s="263">
        <v>0.16</v>
      </c>
      <c r="J35" s="263"/>
      <c r="K35" s="182">
        <v>13.3</v>
      </c>
      <c r="L35" s="182">
        <v>2.13</v>
      </c>
    </row>
    <row r="36" spans="1:12" ht="9.9499999999999993" customHeight="1" thickBot="1">
      <c r="A36" s="260" t="s">
        <v>511</v>
      </c>
      <c r="B36" s="260"/>
      <c r="C36" s="261" t="s">
        <v>47</v>
      </c>
      <c r="D36" s="261"/>
      <c r="E36" s="261"/>
      <c r="F36" s="181" t="s">
        <v>48</v>
      </c>
      <c r="G36" s="262" t="s">
        <v>36</v>
      </c>
      <c r="H36" s="262"/>
      <c r="I36" s="263">
        <v>0.04</v>
      </c>
      <c r="J36" s="263"/>
      <c r="K36" s="182">
        <v>6.23</v>
      </c>
      <c r="L36" s="182">
        <v>0.25</v>
      </c>
    </row>
    <row r="37" spans="1:12" ht="9.9499999999999993" customHeight="1" thickBot="1">
      <c r="A37" s="168"/>
      <c r="B37" s="168"/>
      <c r="C37" s="168"/>
      <c r="D37" s="168"/>
      <c r="E37" s="168"/>
      <c r="F37" s="168"/>
      <c r="G37" s="168"/>
      <c r="H37" s="168"/>
      <c r="I37" s="168"/>
      <c r="J37" s="168"/>
      <c r="K37" s="183" t="s">
        <v>41</v>
      </c>
      <c r="L37" s="184">
        <v>24.69</v>
      </c>
    </row>
    <row r="38" spans="1:12" ht="9.9499999999999993" customHeight="1">
      <c r="A38" s="264" t="s">
        <v>513</v>
      </c>
      <c r="B38" s="264"/>
      <c r="C38" s="264" t="s">
        <v>50</v>
      </c>
      <c r="D38" s="264"/>
      <c r="E38" s="264"/>
      <c r="F38" s="264"/>
      <c r="G38" s="264"/>
      <c r="H38" s="264"/>
      <c r="I38" s="264"/>
      <c r="J38" s="264"/>
      <c r="K38" s="264"/>
      <c r="L38" s="179" t="s">
        <v>27</v>
      </c>
    </row>
    <row r="39" spans="1:12" ht="9.9499999999999993" customHeight="1">
      <c r="A39" s="276" t="s">
        <v>28</v>
      </c>
      <c r="B39" s="276"/>
      <c r="C39" s="276" t="s">
        <v>29</v>
      </c>
      <c r="D39" s="276"/>
      <c r="E39" s="276"/>
      <c r="F39" s="180" t="s">
        <v>1</v>
      </c>
      <c r="G39" s="267" t="s">
        <v>30</v>
      </c>
      <c r="H39" s="267"/>
      <c r="I39" s="268" t="s">
        <v>31</v>
      </c>
      <c r="J39" s="268"/>
      <c r="K39" s="180" t="s">
        <v>32</v>
      </c>
      <c r="L39" s="180" t="s">
        <v>33</v>
      </c>
    </row>
    <row r="40" spans="1:12" ht="30" customHeight="1">
      <c r="A40" s="260" t="s">
        <v>500</v>
      </c>
      <c r="B40" s="260"/>
      <c r="C40" s="261" t="s">
        <v>43</v>
      </c>
      <c r="D40" s="261"/>
      <c r="E40" s="261"/>
      <c r="F40" s="181" t="s">
        <v>39</v>
      </c>
      <c r="G40" s="262" t="s">
        <v>40</v>
      </c>
      <c r="H40" s="262"/>
      <c r="I40" s="263">
        <v>3</v>
      </c>
      <c r="J40" s="263"/>
      <c r="K40" s="182">
        <v>6.41</v>
      </c>
      <c r="L40" s="182">
        <v>19.23</v>
      </c>
    </row>
    <row r="41" spans="1:12" ht="12.95" customHeight="1">
      <c r="A41" s="260" t="s">
        <v>498</v>
      </c>
      <c r="B41" s="260"/>
      <c r="C41" s="261" t="s">
        <v>44</v>
      </c>
      <c r="D41" s="261"/>
      <c r="E41" s="261"/>
      <c r="F41" s="181" t="s">
        <v>35</v>
      </c>
      <c r="G41" s="262" t="s">
        <v>36</v>
      </c>
      <c r="H41" s="262"/>
      <c r="I41" s="263">
        <v>0.26</v>
      </c>
      <c r="J41" s="263"/>
      <c r="K41" s="182">
        <v>36.18</v>
      </c>
      <c r="L41" s="182">
        <v>9.41</v>
      </c>
    </row>
    <row r="42" spans="1:12" ht="11.1" customHeight="1">
      <c r="A42" s="260" t="s">
        <v>499</v>
      </c>
      <c r="B42" s="260"/>
      <c r="C42" s="261" t="s">
        <v>37</v>
      </c>
      <c r="D42" s="261"/>
      <c r="E42" s="261"/>
      <c r="F42" s="181" t="s">
        <v>35</v>
      </c>
      <c r="G42" s="262" t="s">
        <v>36</v>
      </c>
      <c r="H42" s="262"/>
      <c r="I42" s="263">
        <v>6.5000000000000002E-2</v>
      </c>
      <c r="J42" s="263"/>
      <c r="K42" s="182">
        <v>26.9</v>
      </c>
      <c r="L42" s="182">
        <v>1.75</v>
      </c>
    </row>
    <row r="43" spans="1:12" ht="9.9499999999999993" customHeight="1">
      <c r="A43" s="260" t="s">
        <v>510</v>
      </c>
      <c r="B43" s="260"/>
      <c r="C43" s="261" t="s">
        <v>45</v>
      </c>
      <c r="D43" s="261"/>
      <c r="E43" s="261"/>
      <c r="F43" s="181" t="s">
        <v>46</v>
      </c>
      <c r="G43" s="262" t="s">
        <v>36</v>
      </c>
      <c r="H43" s="262"/>
      <c r="I43" s="263">
        <v>0.16</v>
      </c>
      <c r="J43" s="263"/>
      <c r="K43" s="182">
        <v>13.3</v>
      </c>
      <c r="L43" s="182">
        <v>2.13</v>
      </c>
    </row>
    <row r="44" spans="1:12" ht="30" customHeight="1" thickBot="1">
      <c r="A44" s="260" t="s">
        <v>511</v>
      </c>
      <c r="B44" s="260"/>
      <c r="C44" s="261" t="s">
        <v>47</v>
      </c>
      <c r="D44" s="261"/>
      <c r="E44" s="261"/>
      <c r="F44" s="181" t="s">
        <v>48</v>
      </c>
      <c r="G44" s="262" t="s">
        <v>36</v>
      </c>
      <c r="H44" s="262"/>
      <c r="I44" s="263">
        <v>0.04</v>
      </c>
      <c r="J44" s="263"/>
      <c r="K44" s="182">
        <v>6.23</v>
      </c>
      <c r="L44" s="182">
        <v>0.25</v>
      </c>
    </row>
    <row r="45" spans="1:12" ht="18" customHeight="1" thickBot="1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83" t="s">
        <v>41</v>
      </c>
      <c r="L45" s="184">
        <v>32.770000000000003</v>
      </c>
    </row>
    <row r="46" spans="1:12" ht="11.1" customHeight="1">
      <c r="A46" s="264" t="s">
        <v>514</v>
      </c>
      <c r="B46" s="264"/>
      <c r="C46" s="264" t="s">
        <v>51</v>
      </c>
      <c r="D46" s="264"/>
      <c r="E46" s="264"/>
      <c r="F46" s="264"/>
      <c r="G46" s="264"/>
      <c r="H46" s="264"/>
      <c r="I46" s="264"/>
      <c r="J46" s="264"/>
      <c r="K46" s="264"/>
      <c r="L46" s="179" t="s">
        <v>27</v>
      </c>
    </row>
    <row r="47" spans="1:12" ht="9.9499999999999993" customHeight="1">
      <c r="A47" s="276" t="s">
        <v>28</v>
      </c>
      <c r="B47" s="276"/>
      <c r="C47" s="276" t="s">
        <v>29</v>
      </c>
      <c r="D47" s="276"/>
      <c r="E47" s="276"/>
      <c r="F47" s="180" t="s">
        <v>1</v>
      </c>
      <c r="G47" s="267" t="s">
        <v>30</v>
      </c>
      <c r="H47" s="267"/>
      <c r="I47" s="268" t="s">
        <v>31</v>
      </c>
      <c r="J47" s="268"/>
      <c r="K47" s="180" t="s">
        <v>32</v>
      </c>
      <c r="L47" s="180" t="s">
        <v>33</v>
      </c>
    </row>
    <row r="48" spans="1:12" ht="9.9499999999999993" customHeight="1">
      <c r="A48" s="260" t="s">
        <v>500</v>
      </c>
      <c r="B48" s="260"/>
      <c r="C48" s="261" t="s">
        <v>43</v>
      </c>
      <c r="D48" s="261"/>
      <c r="E48" s="261"/>
      <c r="F48" s="181" t="s">
        <v>39</v>
      </c>
      <c r="G48" s="262" t="s">
        <v>40</v>
      </c>
      <c r="H48" s="262"/>
      <c r="I48" s="263">
        <v>3</v>
      </c>
      <c r="J48" s="263"/>
      <c r="K48" s="182">
        <v>6.41</v>
      </c>
      <c r="L48" s="182">
        <v>19.23</v>
      </c>
    </row>
    <row r="49" spans="1:12" ht="9.9499999999999993" customHeight="1">
      <c r="A49" s="260" t="s">
        <v>498</v>
      </c>
      <c r="B49" s="260"/>
      <c r="C49" s="261" t="s">
        <v>44</v>
      </c>
      <c r="D49" s="261"/>
      <c r="E49" s="261"/>
      <c r="F49" s="181" t="s">
        <v>35</v>
      </c>
      <c r="G49" s="262" t="s">
        <v>36</v>
      </c>
      <c r="H49" s="262"/>
      <c r="I49" s="263">
        <v>0.123</v>
      </c>
      <c r="J49" s="263"/>
      <c r="K49" s="182">
        <v>36.18</v>
      </c>
      <c r="L49" s="182">
        <v>4.45</v>
      </c>
    </row>
    <row r="50" spans="1:12" ht="30" customHeight="1">
      <c r="A50" s="260" t="s">
        <v>499</v>
      </c>
      <c r="B50" s="260"/>
      <c r="C50" s="261" t="s">
        <v>37</v>
      </c>
      <c r="D50" s="261"/>
      <c r="E50" s="261"/>
      <c r="F50" s="181" t="s">
        <v>35</v>
      </c>
      <c r="G50" s="262" t="s">
        <v>36</v>
      </c>
      <c r="H50" s="262"/>
      <c r="I50" s="263">
        <v>3.1E-2</v>
      </c>
      <c r="J50" s="263"/>
      <c r="K50" s="182">
        <v>26.9</v>
      </c>
      <c r="L50" s="182">
        <v>0.83</v>
      </c>
    </row>
    <row r="51" spans="1:12" ht="12.95" customHeight="1">
      <c r="A51" s="260" t="s">
        <v>510</v>
      </c>
      <c r="B51" s="260"/>
      <c r="C51" s="261" t="s">
        <v>45</v>
      </c>
      <c r="D51" s="261"/>
      <c r="E51" s="261"/>
      <c r="F51" s="181" t="s">
        <v>46</v>
      </c>
      <c r="G51" s="262" t="s">
        <v>36</v>
      </c>
      <c r="H51" s="262"/>
      <c r="I51" s="263">
        <v>0.16</v>
      </c>
      <c r="J51" s="263"/>
      <c r="K51" s="182">
        <v>13.3</v>
      </c>
      <c r="L51" s="182">
        <v>2.13</v>
      </c>
    </row>
    <row r="52" spans="1:12" ht="11.1" customHeight="1" thickBot="1">
      <c r="A52" s="260" t="s">
        <v>511</v>
      </c>
      <c r="B52" s="260"/>
      <c r="C52" s="261" t="s">
        <v>47</v>
      </c>
      <c r="D52" s="261"/>
      <c r="E52" s="261"/>
      <c r="F52" s="181" t="s">
        <v>48</v>
      </c>
      <c r="G52" s="262" t="s">
        <v>36</v>
      </c>
      <c r="H52" s="262"/>
      <c r="I52" s="263">
        <v>0.04</v>
      </c>
      <c r="J52" s="263"/>
      <c r="K52" s="182">
        <v>6.23</v>
      </c>
      <c r="L52" s="182">
        <v>0.25</v>
      </c>
    </row>
    <row r="53" spans="1:12" ht="9.9499999999999993" customHeight="1" thickBot="1">
      <c r="A53" s="168"/>
      <c r="B53" s="168"/>
      <c r="C53" s="168"/>
      <c r="D53" s="168"/>
      <c r="E53" s="168"/>
      <c r="F53" s="168"/>
      <c r="G53" s="168"/>
      <c r="H53" s="168"/>
      <c r="I53" s="168"/>
      <c r="J53" s="168"/>
      <c r="K53" s="183" t="s">
        <v>41</v>
      </c>
      <c r="L53" s="184">
        <v>26.89</v>
      </c>
    </row>
    <row r="54" spans="1:12" ht="9.9499999999999993" customHeight="1">
      <c r="A54" s="264" t="s">
        <v>515</v>
      </c>
      <c r="B54" s="264"/>
      <c r="C54" s="264" t="s">
        <v>54</v>
      </c>
      <c r="D54" s="264"/>
      <c r="E54" s="264"/>
      <c r="F54" s="264"/>
      <c r="G54" s="264"/>
      <c r="H54" s="264"/>
      <c r="I54" s="264"/>
      <c r="J54" s="264"/>
      <c r="K54" s="264"/>
      <c r="L54" s="179" t="s">
        <v>55</v>
      </c>
    </row>
    <row r="55" spans="1:12" ht="9.9499999999999993" customHeight="1">
      <c r="A55" s="276" t="s">
        <v>28</v>
      </c>
      <c r="B55" s="276"/>
      <c r="C55" s="276" t="s">
        <v>29</v>
      </c>
      <c r="D55" s="276"/>
      <c r="E55" s="276"/>
      <c r="F55" s="180" t="s">
        <v>1</v>
      </c>
      <c r="G55" s="267" t="s">
        <v>30</v>
      </c>
      <c r="H55" s="267"/>
      <c r="I55" s="268" t="s">
        <v>31</v>
      </c>
      <c r="J55" s="268"/>
      <c r="K55" s="180" t="s">
        <v>32</v>
      </c>
      <c r="L55" s="180" t="s">
        <v>33</v>
      </c>
    </row>
    <row r="56" spans="1:12" ht="30" customHeight="1">
      <c r="A56" s="260" t="s">
        <v>516</v>
      </c>
      <c r="B56" s="260"/>
      <c r="C56" s="261" t="s">
        <v>56</v>
      </c>
      <c r="D56" s="261"/>
      <c r="E56" s="261"/>
      <c r="F56" s="181" t="s">
        <v>27</v>
      </c>
      <c r="G56" s="262" t="s">
        <v>40</v>
      </c>
      <c r="H56" s="262"/>
      <c r="I56" s="263">
        <v>1.1000000000000001</v>
      </c>
      <c r="J56" s="263"/>
      <c r="K56" s="182">
        <v>1.3</v>
      </c>
      <c r="L56" s="182">
        <v>1.43</v>
      </c>
    </row>
    <row r="57" spans="1:12" ht="18" customHeight="1" thickBot="1">
      <c r="A57" s="260" t="s">
        <v>499</v>
      </c>
      <c r="B57" s="260"/>
      <c r="C57" s="261" t="s">
        <v>37</v>
      </c>
      <c r="D57" s="261"/>
      <c r="E57" s="261"/>
      <c r="F57" s="181" t="s">
        <v>35</v>
      </c>
      <c r="G57" s="262" t="s">
        <v>36</v>
      </c>
      <c r="H57" s="262"/>
      <c r="I57" s="263">
        <v>0.106</v>
      </c>
      <c r="J57" s="263"/>
      <c r="K57" s="182">
        <v>26.9</v>
      </c>
      <c r="L57" s="182">
        <v>2.85</v>
      </c>
    </row>
    <row r="58" spans="1:12" ht="11.1" customHeight="1" thickBot="1">
      <c r="A58" s="168"/>
      <c r="B58" s="168"/>
      <c r="C58" s="168"/>
      <c r="D58" s="168"/>
      <c r="E58" s="168"/>
      <c r="F58" s="168"/>
      <c r="G58" s="168"/>
      <c r="H58" s="168"/>
      <c r="I58" s="168"/>
      <c r="J58" s="168"/>
      <c r="K58" s="183" t="s">
        <v>41</v>
      </c>
      <c r="L58" s="184">
        <v>4.28</v>
      </c>
    </row>
    <row r="59" spans="1:12" ht="9.9499999999999993" customHeight="1">
      <c r="A59" s="264" t="s">
        <v>517</v>
      </c>
      <c r="B59" s="264"/>
      <c r="C59" s="264" t="s">
        <v>57</v>
      </c>
      <c r="D59" s="264"/>
      <c r="E59" s="264"/>
      <c r="F59" s="264"/>
      <c r="G59" s="264"/>
      <c r="H59" s="264"/>
      <c r="I59" s="264"/>
      <c r="J59" s="264"/>
      <c r="K59" s="264"/>
      <c r="L59" s="179" t="s">
        <v>27</v>
      </c>
    </row>
    <row r="60" spans="1:12" ht="9.9499999999999993" customHeight="1">
      <c r="A60" s="276" t="s">
        <v>28</v>
      </c>
      <c r="B60" s="276"/>
      <c r="C60" s="276" t="s">
        <v>29</v>
      </c>
      <c r="D60" s="276"/>
      <c r="E60" s="276"/>
      <c r="F60" s="180" t="s">
        <v>1</v>
      </c>
      <c r="G60" s="267" t="s">
        <v>30</v>
      </c>
      <c r="H60" s="267"/>
      <c r="I60" s="268" t="s">
        <v>31</v>
      </c>
      <c r="J60" s="268"/>
      <c r="K60" s="180" t="s">
        <v>32</v>
      </c>
      <c r="L60" s="180" t="s">
        <v>33</v>
      </c>
    </row>
    <row r="61" spans="1:12" ht="9.9499999999999993" customHeight="1">
      <c r="A61" s="260" t="s">
        <v>503</v>
      </c>
      <c r="B61" s="260"/>
      <c r="C61" s="261" t="s">
        <v>58</v>
      </c>
      <c r="D61" s="261"/>
      <c r="E61" s="261"/>
      <c r="F61" s="181" t="s">
        <v>53</v>
      </c>
      <c r="G61" s="262" t="s">
        <v>40</v>
      </c>
      <c r="H61" s="262"/>
      <c r="I61" s="263">
        <v>1.2699999999999999E-2</v>
      </c>
      <c r="J61" s="263"/>
      <c r="K61" s="182">
        <v>20.9</v>
      </c>
      <c r="L61" s="182">
        <v>0.27</v>
      </c>
    </row>
    <row r="62" spans="1:12" ht="30" customHeight="1">
      <c r="A62" s="260" t="s">
        <v>498</v>
      </c>
      <c r="B62" s="260"/>
      <c r="C62" s="261" t="s">
        <v>44</v>
      </c>
      <c r="D62" s="261"/>
      <c r="E62" s="261"/>
      <c r="F62" s="181" t="s">
        <v>35</v>
      </c>
      <c r="G62" s="262" t="s">
        <v>36</v>
      </c>
      <c r="H62" s="262"/>
      <c r="I62" s="263">
        <v>0.67789999999999995</v>
      </c>
      <c r="J62" s="263"/>
      <c r="K62" s="182">
        <v>36.18</v>
      </c>
      <c r="L62" s="182">
        <v>24.53</v>
      </c>
    </row>
    <row r="63" spans="1:12" ht="18" customHeight="1" thickBot="1">
      <c r="A63" s="260" t="s">
        <v>518</v>
      </c>
      <c r="B63" s="260"/>
      <c r="C63" s="261" t="s">
        <v>59</v>
      </c>
      <c r="D63" s="261"/>
      <c r="E63" s="261"/>
      <c r="F63" s="181" t="s">
        <v>52</v>
      </c>
      <c r="G63" s="262" t="s">
        <v>40</v>
      </c>
      <c r="H63" s="262"/>
      <c r="I63" s="263">
        <v>0.1176</v>
      </c>
      <c r="J63" s="263"/>
      <c r="K63" s="182">
        <v>38.54</v>
      </c>
      <c r="L63" s="182">
        <v>4.53</v>
      </c>
    </row>
    <row r="64" spans="1:12" ht="11.1" customHeight="1" thickBot="1">
      <c r="A64" s="168"/>
      <c r="B64" s="168"/>
      <c r="C64" s="168"/>
      <c r="D64" s="168"/>
      <c r="E64" s="168"/>
      <c r="F64" s="168"/>
      <c r="G64" s="168"/>
      <c r="H64" s="168"/>
      <c r="I64" s="168"/>
      <c r="J64" s="168"/>
      <c r="K64" s="183" t="s">
        <v>41</v>
      </c>
      <c r="L64" s="184">
        <v>29.33</v>
      </c>
    </row>
    <row r="65" spans="1:12" ht="9.9499999999999993" customHeight="1">
      <c r="A65" s="264" t="s">
        <v>519</v>
      </c>
      <c r="B65" s="264"/>
      <c r="C65" s="264" t="s">
        <v>387</v>
      </c>
      <c r="D65" s="264"/>
      <c r="E65" s="264"/>
      <c r="F65" s="264"/>
      <c r="G65" s="264"/>
      <c r="H65" s="264"/>
      <c r="I65" s="264"/>
      <c r="J65" s="264"/>
      <c r="K65" s="264"/>
      <c r="L65" s="179" t="s">
        <v>27</v>
      </c>
    </row>
    <row r="66" spans="1:12" ht="9.9499999999999993" customHeight="1">
      <c r="A66" s="276" t="s">
        <v>28</v>
      </c>
      <c r="B66" s="276"/>
      <c r="C66" s="276" t="s">
        <v>29</v>
      </c>
      <c r="D66" s="276"/>
      <c r="E66" s="276"/>
      <c r="F66" s="180" t="s">
        <v>1</v>
      </c>
      <c r="G66" s="267" t="s">
        <v>30</v>
      </c>
      <c r="H66" s="267"/>
      <c r="I66" s="268" t="s">
        <v>31</v>
      </c>
      <c r="J66" s="268"/>
      <c r="K66" s="180" t="s">
        <v>32</v>
      </c>
      <c r="L66" s="180" t="s">
        <v>33</v>
      </c>
    </row>
    <row r="67" spans="1:12" ht="9.9499999999999993" customHeight="1">
      <c r="A67" s="260" t="s">
        <v>501</v>
      </c>
      <c r="B67" s="260"/>
      <c r="C67" s="261" t="s">
        <v>388</v>
      </c>
      <c r="D67" s="261"/>
      <c r="E67" s="261"/>
      <c r="F67" s="181" t="s">
        <v>53</v>
      </c>
      <c r="G67" s="262" t="s">
        <v>40</v>
      </c>
      <c r="H67" s="262"/>
      <c r="I67" s="263">
        <v>0.06</v>
      </c>
      <c r="J67" s="263"/>
      <c r="K67" s="182">
        <v>26.85</v>
      </c>
      <c r="L67" s="182">
        <v>1.61</v>
      </c>
    </row>
    <row r="68" spans="1:12" ht="30" customHeight="1">
      <c r="A68" s="260" t="s">
        <v>498</v>
      </c>
      <c r="B68" s="260"/>
      <c r="C68" s="261" t="s">
        <v>44</v>
      </c>
      <c r="D68" s="261"/>
      <c r="E68" s="261"/>
      <c r="F68" s="181" t="s">
        <v>35</v>
      </c>
      <c r="G68" s="262" t="s">
        <v>36</v>
      </c>
      <c r="H68" s="262"/>
      <c r="I68" s="263">
        <v>0.34399999999999997</v>
      </c>
      <c r="J68" s="263"/>
      <c r="K68" s="182">
        <v>36.18</v>
      </c>
      <c r="L68" s="182">
        <v>12.45</v>
      </c>
    </row>
    <row r="69" spans="1:12" ht="12.95" customHeight="1">
      <c r="A69" s="260" t="s">
        <v>499</v>
      </c>
      <c r="B69" s="260"/>
      <c r="C69" s="261" t="s">
        <v>37</v>
      </c>
      <c r="D69" s="261"/>
      <c r="E69" s="261"/>
      <c r="F69" s="181" t="s">
        <v>35</v>
      </c>
      <c r="G69" s="262" t="s">
        <v>36</v>
      </c>
      <c r="H69" s="262"/>
      <c r="I69" s="263">
        <v>8.5999999999999993E-2</v>
      </c>
      <c r="J69" s="263"/>
      <c r="K69" s="182">
        <v>26.9</v>
      </c>
      <c r="L69" s="182">
        <v>2.31</v>
      </c>
    </row>
    <row r="70" spans="1:12" ht="11.1" customHeight="1" thickBot="1">
      <c r="A70" s="260" t="s">
        <v>520</v>
      </c>
      <c r="B70" s="260"/>
      <c r="C70" s="261" t="s">
        <v>526</v>
      </c>
      <c r="D70" s="261"/>
      <c r="E70" s="261"/>
      <c r="F70" s="181" t="s">
        <v>53</v>
      </c>
      <c r="G70" s="262" t="s">
        <v>40</v>
      </c>
      <c r="H70" s="262"/>
      <c r="I70" s="263">
        <v>0.14000000000000001</v>
      </c>
      <c r="J70" s="263"/>
      <c r="K70" s="182">
        <v>40.29</v>
      </c>
      <c r="L70" s="182">
        <v>5.64</v>
      </c>
    </row>
    <row r="71" spans="1:12" ht="9.9499999999999993" customHeight="1" thickBot="1">
      <c r="A71" s="168"/>
      <c r="B71" s="168"/>
      <c r="C71" s="168"/>
      <c r="D71" s="168"/>
      <c r="E71" s="168"/>
      <c r="F71" s="168"/>
      <c r="G71" s="168"/>
      <c r="H71" s="168"/>
      <c r="I71" s="168"/>
      <c r="J71" s="168"/>
      <c r="K71" s="183" t="s">
        <v>41</v>
      </c>
      <c r="L71" s="184">
        <v>22.01</v>
      </c>
    </row>
    <row r="72" spans="1:12" ht="9.9499999999999993" customHeight="1">
      <c r="A72" s="264" t="s">
        <v>521</v>
      </c>
      <c r="B72" s="264"/>
      <c r="C72" s="264" t="s">
        <v>389</v>
      </c>
      <c r="D72" s="264"/>
      <c r="E72" s="264"/>
      <c r="F72" s="264"/>
      <c r="G72" s="264"/>
      <c r="H72" s="264"/>
      <c r="I72" s="264"/>
      <c r="J72" s="264"/>
      <c r="K72" s="264"/>
      <c r="L72" s="179" t="s">
        <v>27</v>
      </c>
    </row>
    <row r="73" spans="1:12" ht="9.9499999999999993" customHeight="1">
      <c r="A73" s="276" t="s">
        <v>28</v>
      </c>
      <c r="B73" s="276"/>
      <c r="C73" s="276" t="s">
        <v>29</v>
      </c>
      <c r="D73" s="276"/>
      <c r="E73" s="276"/>
      <c r="F73" s="180" t="s">
        <v>1</v>
      </c>
      <c r="G73" s="267" t="s">
        <v>30</v>
      </c>
      <c r="H73" s="267"/>
      <c r="I73" s="268" t="s">
        <v>31</v>
      </c>
      <c r="J73" s="268"/>
      <c r="K73" s="180" t="s">
        <v>32</v>
      </c>
      <c r="L73" s="180" t="s">
        <v>33</v>
      </c>
    </row>
    <row r="74" spans="1:12" ht="30" customHeight="1">
      <c r="A74" s="260" t="s">
        <v>501</v>
      </c>
      <c r="B74" s="260"/>
      <c r="C74" s="261" t="s">
        <v>388</v>
      </c>
      <c r="D74" s="261"/>
      <c r="E74" s="261"/>
      <c r="F74" s="181" t="s">
        <v>53</v>
      </c>
      <c r="G74" s="262" t="s">
        <v>40</v>
      </c>
      <c r="H74" s="262"/>
      <c r="I74" s="263">
        <v>6.855E-2</v>
      </c>
      <c r="J74" s="263"/>
      <c r="K74" s="182">
        <v>26.85</v>
      </c>
      <c r="L74" s="182">
        <v>1.84</v>
      </c>
    </row>
    <row r="75" spans="1:12" ht="18" customHeight="1">
      <c r="A75" s="260" t="s">
        <v>498</v>
      </c>
      <c r="B75" s="260"/>
      <c r="C75" s="261" t="s">
        <v>44</v>
      </c>
      <c r="D75" s="261"/>
      <c r="E75" s="261"/>
      <c r="F75" s="181" t="s">
        <v>35</v>
      </c>
      <c r="G75" s="262" t="s">
        <v>36</v>
      </c>
      <c r="H75" s="262"/>
      <c r="I75" s="263">
        <v>0.16309999999999999</v>
      </c>
      <c r="J75" s="263"/>
      <c r="K75" s="182">
        <v>36.18</v>
      </c>
      <c r="L75" s="182">
        <v>5.9</v>
      </c>
    </row>
    <row r="76" spans="1:12" ht="11.1" customHeight="1">
      <c r="A76" s="260" t="s">
        <v>499</v>
      </c>
      <c r="B76" s="260"/>
      <c r="C76" s="261" t="s">
        <v>37</v>
      </c>
      <c r="D76" s="261"/>
      <c r="E76" s="261"/>
      <c r="F76" s="181" t="s">
        <v>35</v>
      </c>
      <c r="G76" s="262" t="s">
        <v>36</v>
      </c>
      <c r="H76" s="262"/>
      <c r="I76" s="263">
        <v>5.4399999999999997E-2</v>
      </c>
      <c r="J76" s="263"/>
      <c r="K76" s="182">
        <v>26.9</v>
      </c>
      <c r="L76" s="182">
        <v>1.46</v>
      </c>
    </row>
    <row r="77" spans="1:12" ht="9.9499999999999993" customHeight="1" thickBot="1">
      <c r="A77" s="260" t="s">
        <v>520</v>
      </c>
      <c r="B77" s="260"/>
      <c r="C77" s="261" t="s">
        <v>526</v>
      </c>
      <c r="D77" s="261"/>
      <c r="E77" s="261"/>
      <c r="F77" s="181" t="s">
        <v>53</v>
      </c>
      <c r="G77" s="262" t="s">
        <v>40</v>
      </c>
      <c r="H77" s="262"/>
      <c r="I77" s="263">
        <v>0.15995000000000001</v>
      </c>
      <c r="J77" s="263"/>
      <c r="K77" s="182">
        <v>40.29</v>
      </c>
      <c r="L77" s="182">
        <v>6.44</v>
      </c>
    </row>
    <row r="78" spans="1:12" ht="9.9499999999999993" customHeight="1" thickBot="1">
      <c r="A78" s="168"/>
      <c r="B78" s="168"/>
      <c r="C78" s="168"/>
      <c r="D78" s="168"/>
      <c r="E78" s="168"/>
      <c r="F78" s="168"/>
      <c r="G78" s="168"/>
      <c r="H78" s="168"/>
      <c r="I78" s="168"/>
      <c r="J78" s="168"/>
      <c r="K78" s="183" t="s">
        <v>41</v>
      </c>
      <c r="L78" s="184">
        <v>15.64</v>
      </c>
    </row>
    <row r="79" spans="1:12" ht="9.9499999999999993" customHeight="1">
      <c r="A79" s="265" t="s">
        <v>522</v>
      </c>
      <c r="B79" s="265"/>
      <c r="C79" s="265"/>
      <c r="D79" s="265"/>
      <c r="E79" s="265"/>
      <c r="F79" s="265"/>
      <c r="G79" s="265"/>
      <c r="H79" s="265"/>
      <c r="I79" s="265"/>
      <c r="J79" s="265"/>
      <c r="K79" s="265"/>
      <c r="L79" s="265"/>
    </row>
    <row r="80" spans="1:12" ht="30" customHeight="1">
      <c r="A80" s="266" t="s">
        <v>523</v>
      </c>
      <c r="B80" s="266"/>
      <c r="C80" s="266"/>
      <c r="D80" s="266"/>
      <c r="E80" s="266"/>
      <c r="F80" s="266"/>
      <c r="G80" s="266"/>
      <c r="H80" s="266"/>
      <c r="I80" s="266"/>
      <c r="J80" s="266"/>
      <c r="K80" s="266"/>
      <c r="L80" s="266"/>
    </row>
    <row r="81" spans="1:12" ht="18" customHeight="1">
      <c r="A81" s="266"/>
      <c r="B81" s="266"/>
      <c r="C81" s="266"/>
      <c r="D81" s="266"/>
      <c r="E81" s="266"/>
      <c r="F81" s="266"/>
      <c r="G81" s="266"/>
      <c r="H81" s="266"/>
      <c r="I81" s="266"/>
      <c r="J81" s="266"/>
      <c r="K81" s="266"/>
      <c r="L81" s="266"/>
    </row>
    <row r="82" spans="1:12" ht="11.1" customHeight="1">
      <c r="A82" s="277" t="s">
        <v>527</v>
      </c>
      <c r="B82" s="277"/>
      <c r="C82" s="277"/>
      <c r="D82" s="277"/>
      <c r="E82" s="277"/>
      <c r="F82" s="277"/>
      <c r="G82" s="277"/>
      <c r="H82" s="277"/>
      <c r="I82" s="277"/>
      <c r="J82" s="278" t="s">
        <v>340</v>
      </c>
      <c r="K82" s="278"/>
      <c r="L82" s="278"/>
    </row>
    <row r="83" spans="1:12" ht="9.9499999999999993" customHeight="1">
      <c r="A83" s="279"/>
      <c r="B83" s="279"/>
      <c r="C83" s="279"/>
      <c r="D83" s="279"/>
      <c r="E83" s="279"/>
      <c r="F83" s="279"/>
      <c r="G83" s="279"/>
      <c r="H83" s="279"/>
      <c r="I83" s="279"/>
      <c r="J83" s="279"/>
      <c r="K83" s="279"/>
      <c r="L83" s="279"/>
    </row>
    <row r="84" spans="1:12" ht="9.9499999999999993" customHeight="1"/>
    <row r="85" spans="1:12" ht="9.9499999999999993" customHeight="1"/>
    <row r="86" spans="1:12" ht="30" customHeight="1"/>
    <row r="87" spans="1:12" ht="12.95" customHeight="1"/>
    <row r="88" spans="1:12" ht="11.1" customHeight="1"/>
    <row r="89" spans="1:12" ht="9.9499999999999993" customHeight="1"/>
    <row r="90" spans="1:12" ht="9.9499999999999993" customHeight="1"/>
    <row r="91" spans="1:12" ht="9.9499999999999993" customHeight="1"/>
    <row r="92" spans="1:12" ht="30" customHeight="1"/>
    <row r="93" spans="1:12" ht="18" customHeight="1"/>
    <row r="94" spans="1:12" ht="11.1" customHeight="1"/>
    <row r="95" spans="1:12" ht="9.9499999999999993" customHeight="1"/>
    <row r="96" spans="1:12" ht="9.9499999999999993" customHeight="1"/>
    <row r="97" ht="9.9499999999999993" customHeight="1"/>
    <row r="98" ht="30" customHeight="1"/>
    <row r="99" ht="12.95" customHeight="1"/>
    <row r="100" ht="11.1" customHeight="1"/>
    <row r="101" ht="9.9499999999999993" customHeight="1"/>
    <row r="102" ht="9.9499999999999993" customHeight="1"/>
    <row r="103" ht="9.9499999999999993" customHeight="1"/>
    <row r="104" ht="30" customHeight="1"/>
    <row r="105" ht="12.95" customHeight="1"/>
    <row r="106" ht="11.1" customHeight="1"/>
    <row r="107" ht="9.9499999999999993" customHeight="1"/>
    <row r="108" ht="9.9499999999999993" customHeight="1"/>
    <row r="109" ht="9.9499999999999993" customHeight="1"/>
    <row r="110" ht="30" customHeight="1"/>
    <row r="111" ht="12.95" customHeight="1"/>
    <row r="112" ht="11.1" customHeight="1"/>
    <row r="113" ht="9.9499999999999993" customHeight="1"/>
    <row r="114" ht="9.9499999999999993" customHeight="1"/>
    <row r="115" ht="9.9499999999999993" customHeight="1"/>
    <row r="116" ht="9.9499999999999993" customHeight="1"/>
    <row r="117" ht="30" customHeight="1"/>
    <row r="118" ht="12.95" customHeight="1"/>
    <row r="119" ht="11.1" customHeight="1"/>
    <row r="120" ht="9.9499999999999993" customHeight="1"/>
    <row r="121" ht="9.9499999999999993" customHeight="1"/>
    <row r="122" ht="9.9499999999999993" customHeight="1"/>
    <row r="123" ht="9.9499999999999993" customHeight="1"/>
    <row r="124" ht="30" customHeight="1"/>
    <row r="125" ht="12.95" customHeight="1"/>
    <row r="126" ht="11.1" customHeight="1"/>
    <row r="127" ht="9.9499999999999993" customHeight="1"/>
    <row r="128" ht="9.9499999999999993" customHeight="1"/>
    <row r="129" ht="9.9499999999999993" customHeight="1"/>
    <row r="130" ht="9.9499999999999993" customHeight="1"/>
    <row r="131" ht="30" customHeight="1"/>
    <row r="132" ht="12.95" customHeight="1"/>
    <row r="133" ht="11.1" customHeight="1"/>
    <row r="134" ht="9.9499999999999993" customHeight="1"/>
    <row r="135" ht="9.9499999999999993" customHeight="1"/>
    <row r="136" ht="9.9499999999999993" customHeight="1"/>
    <row r="137" ht="9.9499999999999993" customHeight="1"/>
    <row r="138" ht="30" customHeight="1"/>
    <row r="139" ht="12.95" customHeight="1"/>
    <row r="140" ht="11.1" customHeight="1"/>
    <row r="141" ht="9.9499999999999993" customHeight="1"/>
    <row r="142" ht="9.9499999999999993" customHeight="1"/>
    <row r="143" ht="9.9499999999999993" customHeight="1"/>
    <row r="144" ht="30" customHeight="1"/>
    <row r="145" ht="12.95" customHeight="1"/>
    <row r="146" ht="11.1" customHeight="1"/>
    <row r="147" ht="9.9499999999999993" customHeight="1"/>
    <row r="148" ht="9.9499999999999993" customHeight="1"/>
    <row r="149" ht="9.9499999999999993" customHeight="1"/>
    <row r="150" ht="30" customHeight="1"/>
    <row r="151" ht="18" customHeight="1"/>
    <row r="152" ht="11.1" customHeight="1"/>
    <row r="153" ht="9.9499999999999993" customHeight="1"/>
    <row r="154" ht="9.9499999999999993" customHeight="1"/>
    <row r="155" ht="9.9499999999999993" customHeight="1"/>
    <row r="156" ht="30" customHeight="1"/>
    <row r="157" ht="18" customHeight="1"/>
    <row r="158" ht="11.1" customHeight="1"/>
    <row r="159" ht="9.9499999999999993" customHeight="1"/>
    <row r="160" ht="9.9499999999999993" customHeight="1"/>
    <row r="161" ht="9.9499999999999993" customHeight="1"/>
    <row r="162" ht="30" customHeight="1"/>
    <row r="163" ht="12.95" customHeight="1"/>
    <row r="164" ht="11.1" customHeight="1"/>
    <row r="165" ht="9.9499999999999993" customHeight="1"/>
    <row r="166" ht="9.9499999999999993" customHeight="1"/>
    <row r="167" ht="9.9499999999999993" customHeight="1"/>
    <row r="168" ht="30" customHeight="1"/>
    <row r="169" ht="18" customHeight="1"/>
    <row r="170" ht="11.1" customHeight="1"/>
    <row r="171" ht="9.9499999999999993" customHeight="1"/>
    <row r="172" ht="9.9499999999999993" customHeight="1"/>
    <row r="173" ht="9.9499999999999993" customHeight="1"/>
    <row r="174" ht="9.9499999999999993" customHeight="1"/>
    <row r="175" ht="30" customHeight="1"/>
    <row r="176" ht="18" customHeight="1"/>
    <row r="177" ht="11.1" customHeight="1"/>
    <row r="178" ht="9.9499999999999993" customHeight="1"/>
    <row r="179" ht="9.9499999999999993" customHeight="1"/>
    <row r="180" ht="9.9499999999999993" customHeight="1"/>
    <row r="181" ht="9.9499999999999993" customHeight="1"/>
    <row r="182" ht="30" customHeight="1"/>
    <row r="183" ht="12.95" customHeight="1"/>
    <row r="184" ht="11.1" customHeight="1"/>
    <row r="185" ht="9.9499999999999993" customHeight="1"/>
    <row r="186" ht="9.9499999999999993" customHeight="1"/>
    <row r="187" ht="9.9499999999999993" customHeight="1"/>
    <row r="188" ht="9.9499999999999993" customHeight="1"/>
    <row r="189" ht="30" customHeight="1"/>
    <row r="190" ht="18" customHeight="1"/>
    <row r="191" ht="11.1" customHeight="1"/>
    <row r="192" ht="9.9499999999999993" customHeight="1"/>
    <row r="193" ht="9.9499999999999993" customHeight="1"/>
    <row r="194" ht="9.9499999999999993" customHeight="1"/>
    <row r="195" ht="9.9499999999999993" customHeight="1"/>
    <row r="196" ht="30" customHeight="1"/>
    <row r="197" ht="18" customHeight="1"/>
    <row r="198" ht="11.1" customHeight="1"/>
    <row r="199" ht="9.9499999999999993" customHeight="1"/>
    <row r="200" ht="9.9499999999999993" customHeight="1"/>
    <row r="201" ht="9.9499999999999993" customHeight="1"/>
    <row r="202" ht="9.9499999999999993" customHeight="1"/>
    <row r="203" ht="30" customHeight="1"/>
    <row r="204" ht="12.95" customHeight="1"/>
    <row r="205" ht="11.1" customHeight="1"/>
    <row r="206" ht="9.9499999999999993" customHeight="1"/>
    <row r="207" ht="9.9499999999999993" customHeight="1"/>
    <row r="208" ht="9.9499999999999993" customHeight="1"/>
    <row r="209" ht="9.9499999999999993" customHeight="1"/>
    <row r="210" ht="30" customHeight="1"/>
    <row r="211" ht="12.95" customHeight="1"/>
    <row r="212" ht="11.1" customHeight="1"/>
    <row r="213" ht="9.9499999999999993" customHeight="1"/>
    <row r="214" ht="9.9499999999999993" customHeight="1"/>
    <row r="215" ht="30" customHeight="1"/>
    <row r="216" ht="12.95" customHeight="1"/>
    <row r="217" ht="11.1" customHeight="1"/>
    <row r="218" ht="9.9499999999999993" customHeight="1"/>
    <row r="219" ht="9.9499999999999993" customHeight="1"/>
    <row r="220" ht="9.9499999999999993" customHeight="1"/>
    <row r="221" ht="9.9499999999999993" customHeight="1"/>
    <row r="222" ht="9.9499999999999993" customHeight="1"/>
    <row r="223" ht="9.9499999999999993" customHeight="1"/>
    <row r="224" ht="9.9499999999999993" customHeight="1"/>
    <row r="225" ht="9.9499999999999993" customHeight="1"/>
    <row r="226" ht="30" customHeight="1"/>
    <row r="227" ht="12.95" customHeight="1"/>
    <row r="228" ht="11.1" customHeight="1"/>
    <row r="229" ht="9.9499999999999993" customHeight="1"/>
    <row r="230" ht="30" customHeight="1"/>
    <row r="231" ht="12.95" customHeight="1"/>
    <row r="232" ht="11.1" customHeight="1"/>
    <row r="233" ht="9.9499999999999993" customHeight="1"/>
    <row r="234" ht="9.9499999999999993" customHeight="1"/>
    <row r="235" ht="9.9499999999999993" customHeight="1"/>
    <row r="236" ht="30" customHeight="1"/>
    <row r="237" ht="12.95" customHeight="1"/>
    <row r="238" ht="11.1" customHeight="1"/>
    <row r="239" ht="9.9499999999999993" customHeight="1"/>
    <row r="240" ht="9.9499999999999993" customHeight="1"/>
    <row r="241" ht="9.9499999999999993" customHeight="1"/>
    <row r="242" ht="9.9499999999999993" customHeight="1"/>
    <row r="243" ht="9.9499999999999993" customHeight="1"/>
    <row r="244" ht="9.9499999999999993" customHeight="1"/>
    <row r="245" ht="9.9499999999999993" customHeight="1"/>
    <row r="246" ht="9.9499999999999993" customHeight="1"/>
    <row r="247" ht="30" customHeight="1"/>
    <row r="248" ht="12.95" customHeight="1"/>
    <row r="249" ht="11.1" customHeight="1"/>
    <row r="250" ht="9.9499999999999993" customHeight="1"/>
    <row r="251" ht="30" customHeight="1"/>
    <row r="252" ht="12.95" customHeight="1"/>
    <row r="253" ht="11.1" customHeight="1"/>
    <row r="254" ht="9.9499999999999993" customHeight="1"/>
    <row r="255" ht="9.9499999999999993" customHeight="1"/>
    <row r="256" ht="9.9499999999999993" customHeight="1"/>
    <row r="257" ht="9.9499999999999993" customHeight="1"/>
    <row r="258" ht="9.9499999999999993" customHeight="1"/>
    <row r="259" ht="9.9499999999999993" customHeight="1"/>
    <row r="260" ht="9.9499999999999993" customHeight="1"/>
    <row r="261" ht="9.9499999999999993" customHeight="1"/>
    <row r="262" ht="30" customHeight="1"/>
    <row r="263" ht="12.95" customHeight="1"/>
    <row r="264" ht="11.1" customHeight="1"/>
    <row r="265" ht="9.9499999999999993" customHeight="1"/>
    <row r="266" ht="30" customHeight="1"/>
    <row r="267" ht="18" customHeight="1"/>
    <row r="268" ht="11.1" customHeight="1"/>
    <row r="269" ht="9.9499999999999993" customHeight="1"/>
    <row r="270" ht="15" customHeight="1"/>
    <row r="271" ht="9.9499999999999993" customHeight="1"/>
    <row r="272" ht="9.9499999999999993" customHeight="1"/>
    <row r="273" ht="30" customHeight="1"/>
    <row r="274" ht="18" customHeight="1"/>
    <row r="275" ht="11.1" customHeight="1"/>
    <row r="276" ht="9.9499999999999993" customHeight="1"/>
    <row r="277" ht="9.9499999999999993" customHeight="1"/>
    <row r="278" ht="9.9499999999999993" customHeight="1"/>
    <row r="279" ht="15" customHeight="1"/>
    <row r="280" ht="15" customHeight="1"/>
    <row r="281" ht="30" customHeight="1"/>
    <row r="282" ht="12.95" customHeight="1"/>
    <row r="283" ht="11.1" customHeight="1"/>
    <row r="284" ht="9.9499999999999993" customHeight="1"/>
    <row r="285" ht="9.9499999999999993" customHeight="1"/>
    <row r="286" ht="9.9499999999999993" customHeight="1"/>
    <row r="287" ht="9.9499999999999993" customHeight="1"/>
    <row r="288" ht="9.9499999999999993" customHeight="1"/>
    <row r="289" ht="9.9499999999999993" customHeight="1"/>
    <row r="290" ht="9.9499999999999993" customHeight="1"/>
    <row r="291" ht="9.9499999999999993" customHeight="1"/>
    <row r="292" ht="30" customHeight="1"/>
    <row r="293" ht="12.95" customHeight="1"/>
    <row r="294" ht="11.1" customHeight="1"/>
    <row r="295" ht="9.9499999999999993" customHeight="1"/>
    <row r="296" ht="30" customHeight="1"/>
    <row r="297" ht="18" customHeight="1"/>
    <row r="298" ht="11.1" customHeight="1"/>
    <row r="299" ht="15" customHeight="1"/>
    <row r="300" ht="15" customHeight="1"/>
    <row r="301" ht="15" customHeight="1"/>
    <row r="302" ht="15" customHeight="1"/>
    <row r="303" ht="30" customHeight="1"/>
    <row r="304" ht="18" customHeight="1"/>
    <row r="305" ht="11.1" customHeight="1"/>
    <row r="306" ht="15" customHeight="1"/>
    <row r="307" ht="30" customHeight="1"/>
    <row r="308" ht="18" customHeight="1"/>
    <row r="309" ht="11.1" customHeight="1"/>
    <row r="310" ht="15" customHeight="1"/>
    <row r="311" ht="30" customHeight="1"/>
    <row r="312" ht="18" customHeight="1"/>
    <row r="313" ht="11.1" customHeight="1"/>
    <row r="314" ht="15" customHeight="1"/>
    <row r="315" ht="30" customHeight="1"/>
    <row r="316" ht="18" customHeight="1"/>
    <row r="317" ht="11.1" customHeight="1"/>
    <row r="318" ht="9.9499999999999993" customHeight="1"/>
    <row r="319" ht="30" customHeight="1"/>
    <row r="320" ht="18" customHeight="1"/>
    <row r="321" ht="11.1" customHeight="1"/>
    <row r="322" ht="15" customHeight="1"/>
    <row r="323" ht="15" customHeight="1"/>
    <row r="324" ht="30" customHeight="1"/>
    <row r="325" ht="12.95" customHeight="1"/>
    <row r="326" ht="11.1" customHeight="1"/>
    <row r="327" ht="9.9499999999999993" customHeight="1"/>
    <row r="328" ht="15" customHeight="1"/>
    <row r="329" ht="30" customHeight="1"/>
    <row r="330" ht="18" customHeight="1"/>
    <row r="331" ht="11.1" customHeight="1"/>
    <row r="332" ht="15" customHeight="1"/>
    <row r="333" ht="15" customHeight="1"/>
    <row r="334" ht="15" customHeight="1"/>
    <row r="335" ht="15" customHeight="1"/>
    <row r="336" ht="30" customHeight="1"/>
    <row r="337" ht="18" customHeight="1"/>
    <row r="338" ht="11.1" customHeight="1"/>
    <row r="339" ht="15" customHeight="1"/>
    <row r="340" ht="30" customHeight="1"/>
    <row r="341" ht="18" customHeight="1"/>
    <row r="342" ht="11.1" customHeight="1"/>
    <row r="343" ht="15" customHeight="1"/>
    <row r="344" ht="30" customHeight="1"/>
    <row r="345" ht="18" customHeight="1"/>
    <row r="346" ht="11.1" customHeight="1"/>
    <row r="347" ht="15" customHeight="1"/>
    <row r="348" ht="30" customHeight="1"/>
    <row r="349" ht="18" customHeight="1"/>
    <row r="350" ht="11.1" customHeight="1"/>
    <row r="351" ht="9.9499999999999993" customHeight="1"/>
    <row r="352" ht="30" customHeight="1"/>
    <row r="353" ht="12.95" customHeight="1"/>
    <row r="354" ht="11.1" customHeight="1"/>
    <row r="355" ht="9.9499999999999993" customHeight="1"/>
    <row r="356" ht="9.9499999999999993" customHeight="1"/>
    <row r="357" ht="30" customHeight="1"/>
    <row r="358" ht="12.95" customHeight="1"/>
    <row r="359" ht="11.1" customHeight="1"/>
    <row r="360" ht="9.9499999999999993" customHeight="1"/>
    <row r="361" ht="9.9499999999999993" customHeight="1"/>
    <row r="362" ht="30" customHeight="1"/>
    <row r="363" ht="18" customHeight="1"/>
    <row r="364" ht="11.1" customHeight="1"/>
    <row r="365" ht="9.9499999999999993" customHeight="1"/>
    <row r="366" ht="9.9499999999999993" customHeight="1"/>
    <row r="367" ht="9.9499999999999993" customHeight="1"/>
    <row r="368" ht="30" customHeight="1"/>
    <row r="369" ht="18" customHeight="1"/>
    <row r="370" ht="11.1" customHeight="1"/>
    <row r="371" ht="9.9499999999999993" customHeight="1"/>
    <row r="372" ht="9.9499999999999993" customHeight="1"/>
    <row r="373" ht="9.9499999999999993" customHeight="1"/>
    <row r="374" ht="30" customHeight="1"/>
    <row r="375" ht="18" customHeight="1"/>
    <row r="376" ht="11.1" customHeight="1"/>
    <row r="377" ht="9.9499999999999993" customHeight="1"/>
    <row r="378" ht="9.9499999999999993" customHeight="1"/>
    <row r="379" ht="9.9499999999999993" customHeight="1"/>
    <row r="380" ht="30" customHeight="1"/>
    <row r="381" ht="18" customHeight="1"/>
    <row r="382" ht="11.1" customHeight="1"/>
    <row r="383" ht="9.9499999999999993" customHeight="1"/>
    <row r="384" ht="9.9499999999999993" customHeight="1"/>
    <row r="385" ht="9.9499999999999993" customHeight="1"/>
    <row r="386" ht="30" customHeight="1"/>
    <row r="387" ht="18" customHeight="1"/>
    <row r="388" ht="11.1" customHeight="1"/>
    <row r="389" ht="9.9499999999999993" customHeight="1"/>
    <row r="390" ht="9.9499999999999993" customHeight="1"/>
    <row r="391" ht="30" customHeight="1"/>
    <row r="392" ht="18" customHeight="1"/>
    <row r="393" ht="11.1" customHeight="1"/>
    <row r="394" ht="9.9499999999999993" customHeight="1"/>
    <row r="395" ht="9.9499999999999993" customHeight="1"/>
    <row r="396" ht="9.9499999999999993" customHeight="1"/>
    <row r="397" ht="30" customHeight="1"/>
    <row r="398" ht="18" customHeight="1"/>
    <row r="399" ht="11.1" customHeight="1"/>
    <row r="400" ht="9.9499999999999993" customHeight="1"/>
    <row r="401" ht="9.9499999999999993" customHeight="1"/>
    <row r="402" ht="9.9499999999999993" customHeight="1"/>
    <row r="403" ht="30" customHeight="1"/>
    <row r="404" ht="18" customHeight="1"/>
    <row r="405" ht="11.1" customHeight="1"/>
    <row r="406" ht="9.9499999999999993" customHeight="1"/>
    <row r="407" ht="9.9499999999999993" customHeight="1"/>
    <row r="408" ht="9.9499999999999993" customHeight="1"/>
    <row r="409" ht="30" customHeight="1"/>
    <row r="410" ht="18" customHeight="1"/>
    <row r="411" ht="11.1" customHeight="1"/>
    <row r="412" ht="9.9499999999999993" customHeight="1"/>
    <row r="413" ht="9.9499999999999993" customHeight="1"/>
    <row r="414" ht="9.9499999999999993" customHeight="1"/>
    <row r="415" ht="30" customHeight="1"/>
    <row r="416" ht="12.95" customHeight="1"/>
    <row r="417" ht="11.1" customHeight="1"/>
    <row r="418" ht="9.9499999999999993" customHeight="1"/>
    <row r="419" ht="9.9499999999999993" customHeight="1"/>
    <row r="420" ht="30" customHeight="1"/>
    <row r="421" ht="12.95" customHeight="1"/>
    <row r="422" ht="11.1" customHeight="1"/>
    <row r="423" ht="9.9499999999999993" customHeight="1"/>
    <row r="424" ht="9.9499999999999993" customHeight="1"/>
    <row r="425" ht="30" customHeight="1"/>
    <row r="426" ht="12.95" customHeight="1"/>
    <row r="427" ht="11.1" customHeight="1"/>
    <row r="428" ht="9.9499999999999993" customHeight="1"/>
    <row r="429" ht="9.9499999999999993" customHeight="1"/>
    <row r="430" ht="9.9499999999999993" customHeight="1"/>
    <row r="431" ht="30" customHeight="1"/>
    <row r="432" ht="12.95" customHeight="1"/>
    <row r="433" ht="11.1" customHeight="1"/>
    <row r="434" ht="9.9499999999999993" customHeight="1"/>
    <row r="435" ht="9.9499999999999993" customHeight="1"/>
    <row r="436" ht="9.9499999999999993" customHeight="1"/>
    <row r="437" ht="30" customHeight="1"/>
    <row r="438" ht="12.95" customHeight="1"/>
    <row r="439" ht="11.1" customHeight="1"/>
    <row r="440" ht="9.9499999999999993" customHeight="1"/>
    <row r="441" ht="9.9499999999999993" customHeight="1"/>
    <row r="442" ht="9.9499999999999993" customHeight="1"/>
    <row r="443" ht="30" customHeight="1"/>
    <row r="444" ht="12.95" customHeight="1"/>
    <row r="445" ht="11.1" customHeight="1"/>
    <row r="446" ht="9.9499999999999993" customHeight="1"/>
    <row r="447" ht="9.9499999999999993" customHeight="1"/>
    <row r="448" ht="9.9499999999999993" customHeight="1"/>
    <row r="449" ht="30" customHeight="1"/>
    <row r="450" ht="12.95" customHeight="1"/>
    <row r="451" ht="11.1" customHeight="1"/>
    <row r="452" ht="9.9499999999999993" customHeight="1"/>
    <row r="453" ht="9.9499999999999993" customHeight="1"/>
    <row r="454" ht="9.9499999999999993" customHeight="1"/>
    <row r="455" ht="30" customHeight="1"/>
    <row r="456" ht="12.95" customHeight="1"/>
    <row r="457" ht="11.1" customHeight="1"/>
    <row r="458" ht="9.9499999999999993" customHeight="1"/>
    <row r="459" ht="9.9499999999999993" customHeight="1"/>
    <row r="460" ht="30" customHeight="1"/>
    <row r="461" ht="12.95" customHeight="1"/>
    <row r="462" ht="11.1" customHeight="1"/>
    <row r="463" ht="9.9499999999999993" customHeight="1"/>
    <row r="464" ht="9.9499999999999993" customHeight="1"/>
    <row r="465" ht="9.9499999999999993" customHeight="1"/>
    <row r="466" ht="9.9499999999999993" customHeight="1"/>
    <row r="467" ht="30" customHeight="1"/>
    <row r="468" ht="12.95" customHeight="1"/>
    <row r="469" ht="11.1" customHeight="1"/>
    <row r="470" ht="9.9499999999999993" customHeight="1"/>
    <row r="471" ht="9.9499999999999993" customHeight="1"/>
    <row r="472" ht="9.9499999999999993" customHeight="1"/>
    <row r="473" ht="15" customHeight="1"/>
    <row r="474" ht="30" customHeight="1"/>
    <row r="475" ht="12.95" customHeight="1"/>
    <row r="476" ht="11.1" customHeight="1"/>
    <row r="477" ht="9.9499999999999993" customHeight="1"/>
    <row r="478" ht="30" customHeight="1"/>
    <row r="479" ht="12.95" customHeight="1"/>
    <row r="480" ht="11.1" customHeight="1"/>
    <row r="481" ht="9.9499999999999993" customHeight="1"/>
    <row r="482" ht="30" customHeight="1"/>
    <row r="483" ht="12.95" customHeight="1"/>
    <row r="484" ht="11.1" customHeight="1"/>
    <row r="485" ht="9.9499999999999993" customHeight="1"/>
    <row r="486" ht="30" customHeight="1"/>
    <row r="487" ht="18" customHeight="1"/>
    <row r="488" ht="11.1" customHeight="1"/>
    <row r="489" ht="9.9499999999999993" customHeight="1"/>
    <row r="490" ht="30" customHeight="1"/>
    <row r="491" ht="12.95" customHeight="1"/>
    <row r="492" ht="11.1" customHeight="1"/>
    <row r="493" ht="9.9499999999999993" customHeight="1"/>
    <row r="494" ht="9.9499999999999993" customHeight="1"/>
    <row r="495" ht="30" customHeight="1"/>
    <row r="496" ht="12.95" customHeight="1"/>
    <row r="497" ht="11.1" customHeight="1"/>
    <row r="498" ht="9.9499999999999993" customHeight="1"/>
    <row r="499" ht="9.9499999999999993" customHeight="1"/>
    <row r="500" ht="9.9499999999999993" customHeight="1"/>
    <row r="501" ht="9.9499999999999993" customHeight="1"/>
    <row r="502" ht="30" customHeight="1"/>
    <row r="503" ht="12.95" customHeight="1"/>
    <row r="504" ht="11.1" customHeight="1"/>
    <row r="505" ht="9.9499999999999993" customHeight="1"/>
    <row r="506" ht="9.9499999999999993" customHeight="1"/>
    <row r="507" ht="9.9499999999999993" customHeight="1"/>
    <row r="508" ht="9.9499999999999993" customHeight="1"/>
    <row r="509" ht="9.9499999999999993" customHeight="1"/>
    <row r="510" ht="30" customHeight="1"/>
    <row r="511" ht="12.95" customHeight="1"/>
    <row r="512" ht="11.1" customHeight="1"/>
    <row r="513" ht="9.9499999999999993" customHeight="1"/>
    <row r="514" ht="9.9499999999999993" customHeight="1"/>
    <row r="515" ht="9.9499999999999993" customHeight="1"/>
    <row r="516" ht="9.9499999999999993" customHeight="1"/>
    <row r="517" ht="9.9499999999999993" customHeight="1"/>
    <row r="518" ht="30" customHeight="1"/>
    <row r="519" ht="12.95" customHeight="1"/>
    <row r="520" ht="11.1" customHeight="1"/>
    <row r="521" ht="9.9499999999999993" customHeight="1"/>
    <row r="522" ht="9.9499999999999993" customHeight="1"/>
    <row r="523" ht="9.9499999999999993" customHeight="1"/>
    <row r="524" ht="9.9499999999999993" customHeight="1"/>
    <row r="525" ht="9.9499999999999993" customHeight="1"/>
    <row r="526" ht="9.9499999999999993" customHeight="1"/>
    <row r="527" ht="30" customHeight="1"/>
    <row r="528" ht="12.95" customHeight="1"/>
    <row r="529" ht="11.1" customHeight="1"/>
    <row r="530" ht="9.9499999999999993" customHeight="1"/>
    <row r="531" ht="9.9499999999999993" customHeight="1"/>
    <row r="532" ht="9.9499999999999993" customHeight="1"/>
    <row r="533" ht="9.9499999999999993" customHeight="1"/>
    <row r="534" ht="9.9499999999999993" customHeight="1"/>
    <row r="535" ht="9.9499999999999993" customHeight="1"/>
    <row r="536" ht="30" customHeight="1"/>
    <row r="537" ht="12.95" customHeight="1"/>
    <row r="538" ht="11.1" customHeight="1"/>
    <row r="539" ht="9.9499999999999993" customHeight="1"/>
    <row r="540" ht="9.9499999999999993" customHeight="1"/>
    <row r="541" ht="9.9499999999999993" customHeight="1"/>
    <row r="542" ht="9.9499999999999993" customHeight="1"/>
    <row r="543" ht="30" customHeight="1"/>
    <row r="544" ht="12.95" customHeight="1"/>
    <row r="545" ht="11.1" customHeight="1"/>
    <row r="546" ht="9.9499999999999993" customHeight="1"/>
    <row r="547" ht="9.9499999999999993" customHeight="1"/>
    <row r="548" ht="9.9499999999999993" customHeight="1"/>
    <row r="549" ht="9.9499999999999993" customHeight="1"/>
    <row r="550" ht="9.9499999999999993" customHeight="1"/>
    <row r="551" ht="30" customHeight="1"/>
    <row r="552" ht="12.95" customHeight="1"/>
    <row r="553" ht="11.1" customHeight="1"/>
    <row r="554" ht="9.9499999999999993" customHeight="1"/>
    <row r="555" ht="9.9499999999999993" customHeight="1"/>
    <row r="556" ht="9.9499999999999993" customHeight="1"/>
    <row r="557" ht="30" customHeight="1"/>
    <row r="558" ht="12.95" customHeight="1"/>
    <row r="559" ht="11.1" customHeight="1"/>
    <row r="560" ht="9.9499999999999993" customHeight="1"/>
    <row r="561" ht="9.9499999999999993" customHeight="1"/>
    <row r="562" ht="9.9499999999999993" customHeight="1"/>
    <row r="563" ht="30" customHeight="1"/>
    <row r="564" ht="18.95" customHeight="1"/>
    <row r="565" ht="11.1" customHeight="1"/>
    <row r="566" ht="9.9499999999999993" customHeight="1"/>
    <row r="567" ht="9.9499999999999993" customHeight="1"/>
    <row r="568" ht="9.9499999999999993" customHeight="1"/>
    <row r="569" ht="9.9499999999999993" customHeight="1"/>
    <row r="570" ht="30" customHeight="1"/>
    <row r="571" ht="18.95" customHeight="1"/>
    <row r="572" ht="11.1" customHeight="1"/>
    <row r="573" ht="9.9499999999999993" customHeight="1"/>
    <row r="574" ht="9.9499999999999993" customHeight="1"/>
    <row r="575" ht="9.9499999999999993" customHeight="1"/>
    <row r="576" ht="30" customHeight="1"/>
    <row r="577" ht="12.95" customHeight="1"/>
    <row r="578" ht="11.1" customHeight="1"/>
    <row r="579" ht="9.9499999999999993" customHeight="1"/>
    <row r="580" ht="9.9499999999999993" customHeight="1"/>
    <row r="581" ht="9.9499999999999993" customHeight="1"/>
    <row r="582" ht="9.9499999999999993" customHeight="1"/>
    <row r="583" ht="9.9499999999999993" customHeight="1"/>
    <row r="584" ht="9.9499999999999993" customHeight="1"/>
    <row r="585" ht="9.9499999999999993" customHeight="1"/>
    <row r="586" ht="9.9499999999999993" customHeight="1"/>
    <row r="587" ht="30" customHeight="1"/>
    <row r="588" ht="12.95" customHeight="1"/>
    <row r="589" ht="11.1" customHeight="1"/>
    <row r="590" ht="9.9499999999999993" customHeight="1"/>
    <row r="591" ht="30" customHeight="1"/>
    <row r="592" ht="18.95" customHeight="1"/>
    <row r="593" ht="11.1" customHeight="1"/>
    <row r="594" ht="9.9499999999999993" customHeight="1"/>
    <row r="595" ht="9.9499999999999993" customHeight="1"/>
    <row r="596" ht="9.9499999999999993" customHeight="1"/>
    <row r="597" ht="15" customHeight="1"/>
    <row r="598" ht="15" customHeight="1"/>
    <row r="599" ht="30" customHeight="1"/>
    <row r="600" ht="18" customHeight="1"/>
    <row r="601" ht="11.1" customHeight="1"/>
    <row r="602" ht="15" customHeight="1"/>
    <row r="603" ht="15" customHeight="1"/>
    <row r="604" ht="15" customHeight="1"/>
    <row r="605" ht="15" customHeight="1"/>
    <row r="606" ht="30" customHeight="1"/>
    <row r="607" ht="18" customHeight="1"/>
    <row r="608" ht="11.1" customHeight="1"/>
    <row r="609" ht="9.9499999999999993" customHeight="1"/>
    <row r="610" ht="30" customHeight="1"/>
    <row r="611" ht="18" customHeight="1"/>
    <row r="612" ht="11.1" customHeight="1"/>
    <row r="613" ht="9.9499999999999993" customHeight="1"/>
    <row r="614" ht="30" customHeight="1"/>
    <row r="615" ht="18" customHeight="1"/>
    <row r="616" ht="11.1" customHeight="1"/>
    <row r="617" ht="9.9499999999999993" customHeight="1"/>
    <row r="618" ht="30" customHeight="1"/>
    <row r="619" ht="18" customHeight="1"/>
    <row r="620" ht="11.1" customHeight="1"/>
    <row r="621" ht="9.9499999999999993" customHeight="1"/>
    <row r="622" ht="30" customHeight="1"/>
    <row r="623" ht="18" customHeight="1"/>
    <row r="624" ht="11.1" customHeight="1"/>
    <row r="625" ht="15" customHeight="1"/>
    <row r="626" ht="15" customHeight="1"/>
    <row r="627" ht="30" customHeight="1"/>
    <row r="628" ht="18.95" customHeight="1"/>
    <row r="629" ht="11.1" customHeight="1"/>
    <row r="630" ht="9.9499999999999993" customHeight="1"/>
    <row r="631" ht="9.9499999999999993" customHeight="1"/>
    <row r="632" ht="9.9499999999999993" customHeight="1"/>
    <row r="633" ht="15" customHeight="1"/>
    <row r="634" ht="15" customHeight="1"/>
    <row r="635" ht="30" customHeight="1"/>
    <row r="636" ht="18.95" customHeight="1"/>
    <row r="637" ht="11.1" customHeight="1"/>
    <row r="638" ht="9.9499999999999993" customHeight="1"/>
    <row r="639" ht="9.9499999999999993" customHeight="1"/>
    <row r="640" ht="9.9499999999999993" customHeight="1"/>
    <row r="641" ht="15" customHeight="1"/>
    <row r="642" ht="15" customHeight="1"/>
    <row r="643" ht="30" customHeight="1"/>
    <row r="644" ht="18.95" customHeight="1"/>
    <row r="645" ht="11.1" customHeight="1"/>
    <row r="646" ht="9.9499999999999993" customHeight="1"/>
    <row r="647" ht="9.9499999999999993" customHeight="1"/>
    <row r="648" ht="9.9499999999999993" customHeight="1"/>
    <row r="649" ht="15" customHeight="1"/>
    <row r="650" ht="15" customHeight="1"/>
    <row r="651" ht="30" customHeight="1"/>
    <row r="652" ht="18.95" customHeight="1"/>
    <row r="653" ht="11.1" customHeight="1"/>
    <row r="654" ht="9.9499999999999993" customHeight="1"/>
    <row r="655" ht="9.9499999999999993" customHeight="1"/>
    <row r="656" ht="30" customHeight="1"/>
    <row r="657" ht="18.95" customHeight="1"/>
    <row r="658" ht="11.1" customHeight="1"/>
    <row r="659" ht="9.9499999999999993" customHeight="1"/>
    <row r="660" ht="9.9499999999999993" customHeight="1"/>
    <row r="661" ht="9.9499999999999993" customHeight="1"/>
    <row r="662" ht="30" customHeight="1"/>
    <row r="663" ht="18.95" customHeight="1"/>
    <row r="664" ht="11.1" customHeight="1"/>
    <row r="665" ht="9.9499999999999993" customHeight="1"/>
    <row r="666" ht="9.9499999999999993" customHeight="1"/>
    <row r="667" ht="9.9499999999999993" customHeight="1"/>
    <row r="668" ht="9.9499999999999993" customHeight="1"/>
    <row r="669" ht="30" customHeight="1"/>
    <row r="670" ht="18.95" customHeight="1"/>
    <row r="671" ht="11.1" customHeight="1"/>
    <row r="672" ht="9.9499999999999993" customHeight="1"/>
    <row r="673" ht="9.9499999999999993" customHeight="1"/>
    <row r="674" ht="9.9499999999999993" customHeight="1"/>
    <row r="675" ht="9.9499999999999993" customHeight="1"/>
    <row r="676" ht="30" customHeight="1"/>
  </sheetData>
  <mergeCells count="238">
    <mergeCell ref="A51:B51"/>
    <mergeCell ref="A61:B61"/>
    <mergeCell ref="C61:E61"/>
    <mergeCell ref="G61:H61"/>
    <mergeCell ref="I61:J61"/>
    <mergeCell ref="A59:B59"/>
    <mergeCell ref="A60:B60"/>
    <mergeCell ref="C60:E60"/>
    <mergeCell ref="G60:H60"/>
    <mergeCell ref="I60:J60"/>
    <mergeCell ref="A57:B57"/>
    <mergeCell ref="A54:B54"/>
    <mergeCell ref="A55:B55"/>
    <mergeCell ref="C55:E55"/>
    <mergeCell ref="G55:H55"/>
    <mergeCell ref="I55:J55"/>
    <mergeCell ref="A52:B52"/>
    <mergeCell ref="C52:E52"/>
    <mergeCell ref="G52:H52"/>
    <mergeCell ref="I52:J52"/>
    <mergeCell ref="C36:E36"/>
    <mergeCell ref="G36:H36"/>
    <mergeCell ref="I36:J36"/>
    <mergeCell ref="C38:K38"/>
    <mergeCell ref="I44:J44"/>
    <mergeCell ref="C46:K46"/>
    <mergeCell ref="A49:B49"/>
    <mergeCell ref="C49:E49"/>
    <mergeCell ref="G49:H49"/>
    <mergeCell ref="I49:J49"/>
    <mergeCell ref="G27:H27"/>
    <mergeCell ref="I27:J27"/>
    <mergeCell ref="A23:B23"/>
    <mergeCell ref="C23:E23"/>
    <mergeCell ref="G23:H23"/>
    <mergeCell ref="I23:J23"/>
    <mergeCell ref="A22:B22"/>
    <mergeCell ref="A19:B19"/>
    <mergeCell ref="C19:E19"/>
    <mergeCell ref="A5:L5"/>
    <mergeCell ref="A6:C6"/>
    <mergeCell ref="A17:B17"/>
    <mergeCell ref="C17:E17"/>
    <mergeCell ref="G17:H17"/>
    <mergeCell ref="I17:J17"/>
    <mergeCell ref="A18:B18"/>
    <mergeCell ref="C18:E18"/>
    <mergeCell ref="G18:H18"/>
    <mergeCell ref="I18:J18"/>
    <mergeCell ref="A81:L81"/>
    <mergeCell ref="A82:I82"/>
    <mergeCell ref="J82:L82"/>
    <mergeCell ref="A83:L83"/>
    <mergeCell ref="A28:B28"/>
    <mergeCell ref="C28:E28"/>
    <mergeCell ref="G28:H28"/>
    <mergeCell ref="I28:J28"/>
    <mergeCell ref="A30:B30"/>
    <mergeCell ref="C30:K30"/>
    <mergeCell ref="A38:B38"/>
    <mergeCell ref="A35:B35"/>
    <mergeCell ref="C35:E35"/>
    <mergeCell ref="A47:B47"/>
    <mergeCell ref="C47:E47"/>
    <mergeCell ref="G47:H47"/>
    <mergeCell ref="I47:J47"/>
    <mergeCell ref="A48:B48"/>
    <mergeCell ref="C48:E48"/>
    <mergeCell ref="G48:H48"/>
    <mergeCell ref="I48:J48"/>
    <mergeCell ref="G35:H35"/>
    <mergeCell ref="I35:J35"/>
    <mergeCell ref="A36:B36"/>
    <mergeCell ref="C63:E63"/>
    <mergeCell ref="G63:H63"/>
    <mergeCell ref="I63:J63"/>
    <mergeCell ref="C65:K65"/>
    <mergeCell ref="A76:B76"/>
    <mergeCell ref="C76:E76"/>
    <mergeCell ref="G76:H76"/>
    <mergeCell ref="I76:J76"/>
    <mergeCell ref="A77:B77"/>
    <mergeCell ref="C77:E77"/>
    <mergeCell ref="G77:H77"/>
    <mergeCell ref="I77:J77"/>
    <mergeCell ref="A63:B63"/>
    <mergeCell ref="A72:B72"/>
    <mergeCell ref="A69:B69"/>
    <mergeCell ref="A70:B70"/>
    <mergeCell ref="C70:E70"/>
    <mergeCell ref="A73:B73"/>
    <mergeCell ref="C73:E73"/>
    <mergeCell ref="G73:H73"/>
    <mergeCell ref="I73:J73"/>
    <mergeCell ref="A75:B75"/>
    <mergeCell ref="G70:H70"/>
    <mergeCell ref="I70:J70"/>
    <mergeCell ref="A66:B66"/>
    <mergeCell ref="C66:E66"/>
    <mergeCell ref="G66:H66"/>
    <mergeCell ref="I66:J66"/>
    <mergeCell ref="A67:B67"/>
    <mergeCell ref="C67:E67"/>
    <mergeCell ref="G67:H67"/>
    <mergeCell ref="I67:J67"/>
    <mergeCell ref="A65:B65"/>
    <mergeCell ref="A39:B39"/>
    <mergeCell ref="C39:E39"/>
    <mergeCell ref="G39:H39"/>
    <mergeCell ref="I39:J39"/>
    <mergeCell ref="A41:B41"/>
    <mergeCell ref="A40:B40"/>
    <mergeCell ref="C40:E40"/>
    <mergeCell ref="G40:H40"/>
    <mergeCell ref="I40:J40"/>
    <mergeCell ref="C41:E41"/>
    <mergeCell ref="G41:H41"/>
    <mergeCell ref="I41:J41"/>
    <mergeCell ref="A46:B46"/>
    <mergeCell ref="A42:B42"/>
    <mergeCell ref="C42:E42"/>
    <mergeCell ref="G42:H42"/>
    <mergeCell ref="I42:J42"/>
    <mergeCell ref="A43:B43"/>
    <mergeCell ref="C43:E43"/>
    <mergeCell ref="G43:H43"/>
    <mergeCell ref="I43:J43"/>
    <mergeCell ref="A44:B44"/>
    <mergeCell ref="C44:E44"/>
    <mergeCell ref="G44:H44"/>
    <mergeCell ref="C10:E10"/>
    <mergeCell ref="A33:B33"/>
    <mergeCell ref="C33:E33"/>
    <mergeCell ref="G33:H33"/>
    <mergeCell ref="I33:J33"/>
    <mergeCell ref="A34:B34"/>
    <mergeCell ref="C34:E34"/>
    <mergeCell ref="G34:H34"/>
    <mergeCell ref="I34:J34"/>
    <mergeCell ref="A31:B31"/>
    <mergeCell ref="C31:E31"/>
    <mergeCell ref="G31:H31"/>
    <mergeCell ref="I31:J31"/>
    <mergeCell ref="A32:B32"/>
    <mergeCell ref="C32:E32"/>
    <mergeCell ref="G32:H32"/>
    <mergeCell ref="I32:J32"/>
    <mergeCell ref="A24:B24"/>
    <mergeCell ref="C24:E24"/>
    <mergeCell ref="G24:H24"/>
    <mergeCell ref="I24:J24"/>
    <mergeCell ref="A26:B26"/>
    <mergeCell ref="A27:B27"/>
    <mergeCell ref="C27:E27"/>
    <mergeCell ref="G20:H20"/>
    <mergeCell ref="I20:J20"/>
    <mergeCell ref="D6:L6"/>
    <mergeCell ref="A7:L8"/>
    <mergeCell ref="A9:B9"/>
    <mergeCell ref="C9:K9"/>
    <mergeCell ref="A1:A3"/>
    <mergeCell ref="B1:L1"/>
    <mergeCell ref="B2:L2"/>
    <mergeCell ref="B3:L3"/>
    <mergeCell ref="A4:B4"/>
    <mergeCell ref="C4:D4"/>
    <mergeCell ref="E4:G4"/>
    <mergeCell ref="H4:L4"/>
    <mergeCell ref="A16:B16"/>
    <mergeCell ref="A12:B12"/>
    <mergeCell ref="C12:E12"/>
    <mergeCell ref="G12:H12"/>
    <mergeCell ref="I12:J12"/>
    <mergeCell ref="A13:B13"/>
    <mergeCell ref="C13:E13"/>
    <mergeCell ref="G13:H13"/>
    <mergeCell ref="I13:J13"/>
    <mergeCell ref="A10:B10"/>
    <mergeCell ref="I62:J62"/>
    <mergeCell ref="G10:H10"/>
    <mergeCell ref="I10:J10"/>
    <mergeCell ref="A11:B11"/>
    <mergeCell ref="C11:E11"/>
    <mergeCell ref="G11:H11"/>
    <mergeCell ref="I11:J11"/>
    <mergeCell ref="A14:B14"/>
    <mergeCell ref="C14:E14"/>
    <mergeCell ref="G14:H14"/>
    <mergeCell ref="I14:J14"/>
    <mergeCell ref="C16:K16"/>
    <mergeCell ref="C22:K22"/>
    <mergeCell ref="A25:B25"/>
    <mergeCell ref="C25:E25"/>
    <mergeCell ref="G25:H25"/>
    <mergeCell ref="I25:J25"/>
    <mergeCell ref="C26:E26"/>
    <mergeCell ref="G26:H26"/>
    <mergeCell ref="I26:J26"/>
    <mergeCell ref="G19:H19"/>
    <mergeCell ref="I19:J19"/>
    <mergeCell ref="A20:B20"/>
    <mergeCell ref="C20:E20"/>
    <mergeCell ref="C75:E75"/>
    <mergeCell ref="G75:H75"/>
    <mergeCell ref="I75:J75"/>
    <mergeCell ref="A79:L79"/>
    <mergeCell ref="A80:L80"/>
    <mergeCell ref="A50:B50"/>
    <mergeCell ref="C50:E50"/>
    <mergeCell ref="G50:H50"/>
    <mergeCell ref="I50:J50"/>
    <mergeCell ref="C51:E51"/>
    <mergeCell ref="G51:H51"/>
    <mergeCell ref="I51:J51"/>
    <mergeCell ref="C54:K54"/>
    <mergeCell ref="A56:B56"/>
    <mergeCell ref="C56:E56"/>
    <mergeCell ref="G56:H56"/>
    <mergeCell ref="I56:J56"/>
    <mergeCell ref="C57:E57"/>
    <mergeCell ref="G57:H57"/>
    <mergeCell ref="I57:J57"/>
    <mergeCell ref="C59:K59"/>
    <mergeCell ref="A62:B62"/>
    <mergeCell ref="C62:E62"/>
    <mergeCell ref="G62:H62"/>
    <mergeCell ref="A68:B68"/>
    <mergeCell ref="C68:E68"/>
    <mergeCell ref="G68:H68"/>
    <mergeCell ref="I68:J68"/>
    <mergeCell ref="C69:E69"/>
    <mergeCell ref="G69:H69"/>
    <mergeCell ref="I69:J69"/>
    <mergeCell ref="C72:K72"/>
    <mergeCell ref="A74:B74"/>
    <mergeCell ref="C74:E74"/>
    <mergeCell ref="G74:H74"/>
    <mergeCell ref="I74:J74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96"/>
  <sheetViews>
    <sheetView tabSelected="1" workbookViewId="0">
      <selection activeCell="O10" sqref="O10"/>
    </sheetView>
  </sheetViews>
  <sheetFormatPr defaultRowHeight="12.75"/>
  <cols>
    <col min="1" max="1" width="13" style="61" customWidth="1"/>
    <col min="2" max="2" width="15" style="61" customWidth="1"/>
    <col min="3" max="3" width="30" style="61" customWidth="1"/>
    <col min="4" max="4" width="13.28515625" style="61" customWidth="1"/>
    <col min="5" max="5" width="6.7109375" style="61" customWidth="1"/>
    <col min="6" max="6" width="10" style="61" customWidth="1"/>
    <col min="7" max="7" width="13.28515625" style="61" customWidth="1"/>
    <col min="8" max="8" width="7.85546875" style="61" customWidth="1"/>
    <col min="9" max="9" width="3" style="61" customWidth="1"/>
    <col min="10" max="10" width="10.28515625" style="61" customWidth="1"/>
    <col min="11" max="11" width="14.140625" style="61" customWidth="1"/>
    <col min="12" max="12" width="9.140625" style="61" customWidth="1"/>
    <col min="13" max="14" width="11.140625" style="61" customWidth="1"/>
    <col min="15" max="15" width="10.140625" style="61" bestFit="1" customWidth="1"/>
    <col min="16" max="16" width="11.85546875" style="61" customWidth="1"/>
    <col min="17" max="17" width="9.42578125" style="61" bestFit="1" customWidth="1"/>
    <col min="18" max="18" width="10.140625" style="61" bestFit="1" customWidth="1"/>
    <col min="19" max="19" width="9.85546875" style="61" bestFit="1" customWidth="1"/>
    <col min="20" max="20" width="14" style="61" customWidth="1"/>
    <col min="21" max="21" width="9.42578125" style="61" bestFit="1" customWidth="1"/>
    <col min="22" max="22" width="10.140625" style="61" bestFit="1" customWidth="1"/>
    <col min="23" max="23" width="9.42578125" style="61" bestFit="1" customWidth="1"/>
    <col min="24" max="24" width="11" style="61" bestFit="1" customWidth="1"/>
    <col min="25" max="25" width="9.140625" style="61"/>
    <col min="26" max="26" width="13.140625" style="61" customWidth="1"/>
    <col min="27" max="27" width="9.7109375" style="61" bestFit="1" customWidth="1"/>
    <col min="28" max="28" width="11.140625" style="61" bestFit="1" customWidth="1"/>
    <col min="29" max="29" width="9.42578125" style="61" bestFit="1" customWidth="1"/>
    <col min="30" max="30" width="10.140625" style="61" bestFit="1" customWidth="1"/>
    <col min="31" max="31" width="10" style="61" bestFit="1" customWidth="1"/>
    <col min="32" max="32" width="11.140625" style="61" bestFit="1" customWidth="1"/>
    <col min="33" max="33" width="9.140625" style="61"/>
    <col min="34" max="34" width="9.42578125" style="61" bestFit="1" customWidth="1"/>
    <col min="35" max="35" width="9.5703125" style="61" bestFit="1" customWidth="1"/>
    <col min="36" max="36" width="11.85546875" style="61" customWidth="1"/>
    <col min="37" max="37" width="9.140625" style="61"/>
    <col min="38" max="38" width="9.28515625" style="61" bestFit="1" customWidth="1"/>
    <col min="39" max="39" width="14.140625" style="61" customWidth="1"/>
    <col min="40" max="41" width="12.5703125" style="61" bestFit="1" customWidth="1"/>
    <col min="42" max="16384" width="9.140625" style="61"/>
  </cols>
  <sheetData>
    <row r="1" spans="1:41" ht="20.100000000000001" customHeight="1">
      <c r="A1" s="292"/>
      <c r="B1" s="293" t="s">
        <v>18</v>
      </c>
      <c r="C1" s="293"/>
      <c r="D1" s="293"/>
      <c r="E1" s="293"/>
      <c r="F1" s="293"/>
      <c r="G1" s="293"/>
      <c r="H1" s="293"/>
      <c r="I1" s="293"/>
      <c r="J1" s="293"/>
      <c r="K1" s="293"/>
    </row>
    <row r="2" spans="1:41" ht="20.100000000000001" customHeight="1">
      <c r="A2" s="292"/>
      <c r="B2" s="294" t="s">
        <v>19</v>
      </c>
      <c r="C2" s="294"/>
      <c r="D2" s="294"/>
      <c r="E2" s="294"/>
      <c r="F2" s="294"/>
      <c r="G2" s="294"/>
      <c r="H2" s="294"/>
      <c r="I2" s="294"/>
      <c r="J2" s="294"/>
      <c r="K2" s="294"/>
    </row>
    <row r="3" spans="1:41" ht="20.100000000000001" customHeight="1" thickBot="1">
      <c r="A3" s="292"/>
      <c r="B3" s="294" t="s">
        <v>20</v>
      </c>
      <c r="C3" s="294"/>
      <c r="D3" s="294"/>
      <c r="E3" s="294"/>
      <c r="F3" s="294"/>
      <c r="G3" s="294"/>
      <c r="H3" s="294"/>
      <c r="I3" s="294"/>
      <c r="J3" s="294"/>
      <c r="K3" s="294"/>
    </row>
    <row r="4" spans="1:41" ht="20.100000000000001" customHeight="1" thickBot="1">
      <c r="A4" s="11" t="s">
        <v>61</v>
      </c>
      <c r="B4" s="285" t="s">
        <v>390</v>
      </c>
      <c r="C4" s="285"/>
      <c r="D4" s="285"/>
      <c r="E4" s="285"/>
      <c r="F4" s="285"/>
      <c r="G4" s="285"/>
      <c r="H4" s="285"/>
      <c r="I4" s="285"/>
      <c r="J4" s="285"/>
      <c r="K4" s="285"/>
    </row>
    <row r="5" spans="1:41" ht="38.25" customHeight="1" thickBot="1">
      <c r="A5" s="11" t="s">
        <v>62</v>
      </c>
      <c r="B5" s="285" t="s">
        <v>391</v>
      </c>
      <c r="C5" s="285"/>
      <c r="D5" s="285"/>
      <c r="E5" s="285"/>
      <c r="F5" s="285"/>
      <c r="G5" s="285"/>
      <c r="H5" s="285"/>
      <c r="I5" s="285"/>
      <c r="J5" s="285"/>
      <c r="K5" s="285"/>
    </row>
    <row r="6" spans="1:41" ht="30" customHeight="1" thickBot="1">
      <c r="A6" s="290" t="s">
        <v>63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</row>
    <row r="7" spans="1:41" ht="20.100000000000001" customHeight="1" thickBot="1">
      <c r="A7" s="285" t="s">
        <v>64</v>
      </c>
      <c r="B7" s="285"/>
      <c r="C7" s="291">
        <v>0.2034</v>
      </c>
      <c r="D7" s="291"/>
      <c r="E7" s="291"/>
      <c r="F7" s="291"/>
      <c r="G7" s="291"/>
      <c r="H7" s="291"/>
      <c r="I7" s="291"/>
      <c r="J7" s="291"/>
      <c r="K7" s="291"/>
      <c r="M7" s="289" t="s">
        <v>14</v>
      </c>
      <c r="N7" s="289"/>
      <c r="O7" s="289" t="s">
        <v>2</v>
      </c>
      <c r="P7" s="289"/>
      <c r="Q7" s="289" t="s">
        <v>9</v>
      </c>
      <c r="R7" s="289"/>
      <c r="S7" s="289" t="s">
        <v>8</v>
      </c>
      <c r="T7" s="289"/>
      <c r="U7" s="289" t="s">
        <v>10</v>
      </c>
      <c r="V7" s="289"/>
      <c r="W7" s="289" t="s">
        <v>7</v>
      </c>
      <c r="X7" s="289"/>
      <c r="Y7" s="289" t="s">
        <v>5</v>
      </c>
      <c r="Z7" s="289"/>
      <c r="AA7" s="289" t="s">
        <v>6</v>
      </c>
      <c r="AB7" s="289"/>
      <c r="AC7" s="289" t="s">
        <v>11</v>
      </c>
      <c r="AD7" s="289"/>
      <c r="AE7" s="289" t="s">
        <v>3</v>
      </c>
      <c r="AF7" s="289"/>
      <c r="AG7" s="289" t="s">
        <v>4</v>
      </c>
      <c r="AH7" s="289"/>
      <c r="AI7" s="289" t="s">
        <v>16</v>
      </c>
      <c r="AJ7" s="289"/>
    </row>
    <row r="8" spans="1:41" ht="39.950000000000003" customHeight="1" thickBot="1">
      <c r="A8" s="285" t="s">
        <v>65</v>
      </c>
      <c r="B8" s="285"/>
      <c r="C8" s="285" t="s">
        <v>493</v>
      </c>
      <c r="D8" s="285"/>
      <c r="E8" s="285"/>
      <c r="F8" s="285"/>
      <c r="G8" s="285"/>
      <c r="H8" s="285"/>
      <c r="I8" s="285"/>
      <c r="J8" s="285"/>
      <c r="K8" s="285"/>
      <c r="M8" s="151" t="s">
        <v>12</v>
      </c>
      <c r="N8" s="151" t="s">
        <v>13</v>
      </c>
      <c r="O8" s="151" t="s">
        <v>12</v>
      </c>
      <c r="P8" s="151" t="s">
        <v>13</v>
      </c>
      <c r="Q8" s="151" t="s">
        <v>12</v>
      </c>
      <c r="R8" s="151" t="s">
        <v>13</v>
      </c>
      <c r="S8" s="151" t="s">
        <v>12</v>
      </c>
      <c r="T8" s="151" t="s">
        <v>13</v>
      </c>
      <c r="U8" s="151" t="s">
        <v>12</v>
      </c>
      <c r="V8" s="151" t="s">
        <v>13</v>
      </c>
      <c r="W8" s="151" t="s">
        <v>12</v>
      </c>
      <c r="X8" s="151" t="s">
        <v>13</v>
      </c>
      <c r="Y8" s="151" t="s">
        <v>12</v>
      </c>
      <c r="Z8" s="151" t="s">
        <v>13</v>
      </c>
      <c r="AA8" s="151" t="s">
        <v>12</v>
      </c>
      <c r="AB8" s="151" t="s">
        <v>13</v>
      </c>
      <c r="AC8" s="151" t="s">
        <v>12</v>
      </c>
      <c r="AD8" s="151" t="s">
        <v>13</v>
      </c>
      <c r="AE8" s="151" t="s">
        <v>12</v>
      </c>
      <c r="AF8" s="151" t="s">
        <v>13</v>
      </c>
      <c r="AG8" s="151" t="s">
        <v>12</v>
      </c>
      <c r="AH8" s="151" t="s">
        <v>13</v>
      </c>
      <c r="AI8" s="151" t="s">
        <v>12</v>
      </c>
      <c r="AJ8" s="151" t="s">
        <v>13</v>
      </c>
    </row>
    <row r="9" spans="1:41" ht="39.950000000000003" customHeight="1" thickBot="1">
      <c r="A9" s="10" t="s">
        <v>17</v>
      </c>
      <c r="B9" s="290" t="s">
        <v>66</v>
      </c>
      <c r="C9" s="290"/>
      <c r="D9" s="2" t="s">
        <v>0</v>
      </c>
      <c r="E9" s="2" t="s">
        <v>67</v>
      </c>
      <c r="F9" s="2" t="s">
        <v>68</v>
      </c>
      <c r="G9" s="40" t="s">
        <v>69</v>
      </c>
      <c r="H9" s="40" t="s">
        <v>70</v>
      </c>
      <c r="I9" s="290" t="s">
        <v>71</v>
      </c>
      <c r="J9" s="290"/>
      <c r="K9" s="10" t="s">
        <v>72</v>
      </c>
    </row>
    <row r="10" spans="1:41" ht="35.1" customHeight="1" thickBot="1">
      <c r="A10" s="14" t="s">
        <v>73</v>
      </c>
      <c r="B10" s="287" t="s">
        <v>74</v>
      </c>
      <c r="C10" s="287"/>
      <c r="D10" s="287"/>
      <c r="E10" s="287"/>
      <c r="F10" s="287"/>
      <c r="G10" s="287"/>
      <c r="H10" s="287"/>
      <c r="I10" s="287"/>
      <c r="J10" s="287"/>
      <c r="K10" s="3">
        <f>K11</f>
        <v>400276.62000000005</v>
      </c>
    </row>
    <row r="11" spans="1:41" ht="35.1" customHeight="1" thickBot="1">
      <c r="A11" s="14" t="s">
        <v>75</v>
      </c>
      <c r="B11" s="287" t="s">
        <v>76</v>
      </c>
      <c r="C11" s="287"/>
      <c r="D11" s="287"/>
      <c r="E11" s="287"/>
      <c r="F11" s="287"/>
      <c r="G11" s="287"/>
      <c r="H11" s="287"/>
      <c r="I11" s="287"/>
      <c r="J11" s="287"/>
      <c r="K11" s="3">
        <f>SUM(K12:K22)</f>
        <v>400276.62000000005</v>
      </c>
    </row>
    <row r="12" spans="1:41" ht="35.1" customHeight="1" thickBot="1">
      <c r="A12" s="11" t="s">
        <v>77</v>
      </c>
      <c r="B12" s="285" t="s">
        <v>78</v>
      </c>
      <c r="C12" s="285"/>
      <c r="D12" s="50" t="s">
        <v>392</v>
      </c>
      <c r="E12" s="11" t="s">
        <v>27</v>
      </c>
      <c r="F12" s="13">
        <f>M12+O12+Q12+S12+U12+W12+Y12+AA12+AC12+AE12+AG12+AI12</f>
        <v>3601</v>
      </c>
      <c r="G12" s="43">
        <v>12.19</v>
      </c>
      <c r="H12" s="65">
        <f>$C$7</f>
        <v>0.2034</v>
      </c>
      <c r="I12" s="286">
        <f>ROUND(G12*(1+H12),2)</f>
        <v>14.67</v>
      </c>
      <c r="J12" s="286"/>
      <c r="K12" s="13">
        <f>ROUND(I12*F12,2)</f>
        <v>52826.67</v>
      </c>
      <c r="M12" s="152">
        <v>50</v>
      </c>
      <c r="N12" s="8">
        <f>$I$12*M12</f>
        <v>733.5</v>
      </c>
      <c r="O12" s="153">
        <v>170</v>
      </c>
      <c r="P12" s="8">
        <f>$I$12*O12</f>
        <v>2493.9</v>
      </c>
      <c r="Q12" s="152">
        <v>0</v>
      </c>
      <c r="R12" s="8">
        <f>$I$12*Q12</f>
        <v>0</v>
      </c>
      <c r="S12" s="154">
        <v>1200</v>
      </c>
      <c r="T12" s="8">
        <f>$I$12*S12</f>
        <v>17604</v>
      </c>
      <c r="U12" s="152">
        <v>0</v>
      </c>
      <c r="V12" s="8">
        <f>$I$12*U12</f>
        <v>0</v>
      </c>
      <c r="W12" s="152">
        <v>0</v>
      </c>
      <c r="X12" s="8">
        <f>ROUND(W12*$I$21,2)</f>
        <v>0</v>
      </c>
      <c r="Y12" s="152">
        <v>2000</v>
      </c>
      <c r="Z12" s="8">
        <f>$I$12*Y12</f>
        <v>29340</v>
      </c>
      <c r="AA12" s="152"/>
      <c r="AB12" s="8">
        <f>$I$12*AA12</f>
        <v>0</v>
      </c>
      <c r="AC12" s="152"/>
      <c r="AD12" s="8">
        <f>$I$12*AC12</f>
        <v>0</v>
      </c>
      <c r="AE12" s="153">
        <v>166</v>
      </c>
      <c r="AF12" s="8">
        <f>$I$12*AE12</f>
        <v>2435.2199999999998</v>
      </c>
      <c r="AG12" s="152"/>
      <c r="AH12" s="8">
        <f>$I$12*AG12</f>
        <v>0</v>
      </c>
      <c r="AI12" s="159">
        <v>15</v>
      </c>
      <c r="AJ12" s="8">
        <f>$I$12*AI12</f>
        <v>220.05</v>
      </c>
      <c r="AL12" s="64">
        <f t="shared" ref="AL12:AM27" si="0">AI12+AG12+AE12+AC12+AA12+Y12+W12+U12+S12+Q12+O12+M12</f>
        <v>3601</v>
      </c>
      <c r="AM12" s="64">
        <f t="shared" si="0"/>
        <v>52826.670000000006</v>
      </c>
      <c r="AN12" s="61" t="b">
        <f t="shared" ref="AN12:AN32" si="1">AL12=F12</f>
        <v>1</v>
      </c>
      <c r="AO12" s="61" t="b">
        <f t="shared" ref="AO12:AO32" si="2">AM12=K12</f>
        <v>1</v>
      </c>
    </row>
    <row r="13" spans="1:41" ht="35.1" customHeight="1" thickBot="1">
      <c r="A13" s="11" t="s">
        <v>79</v>
      </c>
      <c r="B13" s="285" t="s">
        <v>80</v>
      </c>
      <c r="C13" s="285"/>
      <c r="D13" s="50" t="s">
        <v>393</v>
      </c>
      <c r="E13" s="11" t="s">
        <v>27</v>
      </c>
      <c r="F13" s="13">
        <f t="shared" ref="F13:F22" si="3">M13+O13+Q13+S13+U13+W13+Y13+AA13+AC13+AE13+AG13+AI13</f>
        <v>3950</v>
      </c>
      <c r="G13" s="43">
        <v>2.57</v>
      </c>
      <c r="H13" s="65">
        <f t="shared" ref="H13:H22" si="4">$C$7</f>
        <v>0.2034</v>
      </c>
      <c r="I13" s="286">
        <f t="shared" ref="I13:I22" si="5">ROUND(G13*(1+H13),2)</f>
        <v>3.09</v>
      </c>
      <c r="J13" s="286"/>
      <c r="K13" s="13">
        <f t="shared" ref="K13:K22" si="6">ROUND(I13*F13,2)</f>
        <v>12205.5</v>
      </c>
      <c r="M13" s="152">
        <v>50</v>
      </c>
      <c r="N13" s="8">
        <f>$I$13*M13</f>
        <v>154.5</v>
      </c>
      <c r="O13" s="153">
        <v>0</v>
      </c>
      <c r="P13" s="8">
        <f>$I$13*O13</f>
        <v>0</v>
      </c>
      <c r="Q13" s="152">
        <v>0</v>
      </c>
      <c r="R13" s="8">
        <f>$I$13*Q13</f>
        <v>0</v>
      </c>
      <c r="S13" s="154">
        <v>1200</v>
      </c>
      <c r="T13" s="8">
        <f>$I$13*S13</f>
        <v>3708</v>
      </c>
      <c r="U13" s="152">
        <v>0</v>
      </c>
      <c r="V13" s="8">
        <f>$I$13*U13</f>
        <v>0</v>
      </c>
      <c r="W13" s="152">
        <v>0</v>
      </c>
      <c r="X13" s="8">
        <f>ROUND(W13*$I$22,2)</f>
        <v>0</v>
      </c>
      <c r="Y13" s="152">
        <v>2500</v>
      </c>
      <c r="Z13" s="8">
        <f>$I$13*Y13</f>
        <v>7725</v>
      </c>
      <c r="AA13" s="152"/>
      <c r="AB13" s="8">
        <f>$I$13*AA13</f>
        <v>0</v>
      </c>
      <c r="AC13" s="152"/>
      <c r="AD13" s="8">
        <f>$I$13*AC13</f>
        <v>0</v>
      </c>
      <c r="AE13" s="153">
        <v>0</v>
      </c>
      <c r="AF13" s="8">
        <f>$I$13*AE13</f>
        <v>0</v>
      </c>
      <c r="AG13" s="152"/>
      <c r="AH13" s="8">
        <f>$I$13*AG13</f>
        <v>0</v>
      </c>
      <c r="AI13" s="159">
        <v>200</v>
      </c>
      <c r="AJ13" s="8">
        <f>$I$13*AI13</f>
        <v>618</v>
      </c>
      <c r="AL13" s="64">
        <f t="shared" si="0"/>
        <v>3950</v>
      </c>
      <c r="AM13" s="64">
        <f t="shared" si="0"/>
        <v>12205.5</v>
      </c>
      <c r="AN13" s="61" t="b">
        <f t="shared" si="1"/>
        <v>1</v>
      </c>
      <c r="AO13" s="61" t="b">
        <f t="shared" si="2"/>
        <v>1</v>
      </c>
    </row>
    <row r="14" spans="1:41" ht="35.1" customHeight="1" thickBot="1">
      <c r="A14" s="11" t="s">
        <v>81</v>
      </c>
      <c r="B14" s="285" t="s">
        <v>82</v>
      </c>
      <c r="C14" s="285"/>
      <c r="D14" s="50" t="s">
        <v>394</v>
      </c>
      <c r="E14" s="11" t="s">
        <v>27</v>
      </c>
      <c r="F14" s="13">
        <f t="shared" si="3"/>
        <v>6200</v>
      </c>
      <c r="G14" s="43">
        <v>4.47</v>
      </c>
      <c r="H14" s="65">
        <f t="shared" si="4"/>
        <v>0.2034</v>
      </c>
      <c r="I14" s="286">
        <f t="shared" si="5"/>
        <v>5.38</v>
      </c>
      <c r="J14" s="286"/>
      <c r="K14" s="13">
        <f t="shared" si="6"/>
        <v>33356</v>
      </c>
      <c r="M14" s="152">
        <v>150</v>
      </c>
      <c r="N14" s="8">
        <f>$I$14*M14</f>
        <v>807</v>
      </c>
      <c r="O14" s="153">
        <v>500</v>
      </c>
      <c r="P14" s="8">
        <f>$I$14*O14</f>
        <v>2690</v>
      </c>
      <c r="Q14" s="152">
        <v>0</v>
      </c>
      <c r="R14" s="8">
        <f>$I$14*Q14</f>
        <v>0</v>
      </c>
      <c r="S14" s="154">
        <v>0</v>
      </c>
      <c r="T14" s="8">
        <f>$I$14*S14</f>
        <v>0</v>
      </c>
      <c r="U14" s="152">
        <v>0</v>
      </c>
      <c r="V14" s="8">
        <f>$I$14*U14</f>
        <v>0</v>
      </c>
      <c r="W14" s="152">
        <v>0</v>
      </c>
      <c r="X14" s="8">
        <f>ROUND(W14*$I$23,2)</f>
        <v>0</v>
      </c>
      <c r="Y14" s="152">
        <v>5000</v>
      </c>
      <c r="Z14" s="8">
        <f>$I$14*Y14</f>
        <v>26900</v>
      </c>
      <c r="AA14" s="152"/>
      <c r="AB14" s="8">
        <f>$I$14*AA14</f>
        <v>0</v>
      </c>
      <c r="AC14" s="152"/>
      <c r="AD14" s="8">
        <f>$I$14*AC14</f>
        <v>0</v>
      </c>
      <c r="AE14" s="153">
        <v>500</v>
      </c>
      <c r="AF14" s="8">
        <f>$I$14*AE14</f>
        <v>2690</v>
      </c>
      <c r="AG14" s="152"/>
      <c r="AH14" s="8">
        <f>$I$14*AG14</f>
        <v>0</v>
      </c>
      <c r="AI14" s="159">
        <v>50</v>
      </c>
      <c r="AJ14" s="8">
        <f>$I$14*AI14</f>
        <v>269</v>
      </c>
      <c r="AL14" s="64">
        <f t="shared" si="0"/>
        <v>6200</v>
      </c>
      <c r="AM14" s="64">
        <f t="shared" si="0"/>
        <v>33356</v>
      </c>
      <c r="AN14" s="61" t="b">
        <f t="shared" si="1"/>
        <v>1</v>
      </c>
      <c r="AO14" s="61" t="b">
        <f t="shared" si="2"/>
        <v>1</v>
      </c>
    </row>
    <row r="15" spans="1:41" ht="35.1" customHeight="1" thickBot="1">
      <c r="A15" s="11" t="s">
        <v>83</v>
      </c>
      <c r="B15" s="285" t="s">
        <v>84</v>
      </c>
      <c r="C15" s="285"/>
      <c r="D15" s="50" t="s">
        <v>395</v>
      </c>
      <c r="E15" s="11" t="s">
        <v>27</v>
      </c>
      <c r="F15" s="13">
        <f t="shared" si="3"/>
        <v>12656</v>
      </c>
      <c r="G15" s="43">
        <v>2.41</v>
      </c>
      <c r="H15" s="65">
        <f t="shared" si="4"/>
        <v>0.2034</v>
      </c>
      <c r="I15" s="286">
        <f t="shared" si="5"/>
        <v>2.9</v>
      </c>
      <c r="J15" s="286"/>
      <c r="K15" s="13">
        <f t="shared" si="6"/>
        <v>36702.400000000001</v>
      </c>
      <c r="M15" s="152">
        <v>3000</v>
      </c>
      <c r="N15" s="8">
        <f>$I$15*M15</f>
        <v>8700</v>
      </c>
      <c r="O15" s="153">
        <v>2400</v>
      </c>
      <c r="P15" s="8">
        <f>$I$15*O15</f>
        <v>6960</v>
      </c>
      <c r="Q15" s="152">
        <v>0</v>
      </c>
      <c r="R15" s="8">
        <f>$I$15*Q15</f>
        <v>0</v>
      </c>
      <c r="S15" s="154">
        <v>0</v>
      </c>
      <c r="T15" s="8">
        <f>$I$15*S15</f>
        <v>0</v>
      </c>
      <c r="U15" s="152">
        <v>0</v>
      </c>
      <c r="V15" s="8">
        <f>$I$15*U15</f>
        <v>0</v>
      </c>
      <c r="W15" s="152">
        <v>0</v>
      </c>
      <c r="X15" s="8">
        <f>ROUND(W15*$I$24,2)</f>
        <v>0</v>
      </c>
      <c r="Y15" s="152">
        <v>5000</v>
      </c>
      <c r="Z15" s="8">
        <f>$I$15*Y15</f>
        <v>14500</v>
      </c>
      <c r="AA15" s="152"/>
      <c r="AB15" s="8">
        <f>$I$15*AA15</f>
        <v>0</v>
      </c>
      <c r="AC15" s="152"/>
      <c r="AD15" s="8">
        <f>$I$15*AC15</f>
        <v>0</v>
      </c>
      <c r="AE15" s="153">
        <v>2206</v>
      </c>
      <c r="AF15" s="8">
        <f>$I$15*AE15</f>
        <v>6397.4</v>
      </c>
      <c r="AG15" s="152"/>
      <c r="AH15" s="8">
        <f>$I$15*AG15</f>
        <v>0</v>
      </c>
      <c r="AI15" s="159">
        <v>50</v>
      </c>
      <c r="AJ15" s="8">
        <f>$I$15*AI15</f>
        <v>145</v>
      </c>
      <c r="AL15" s="64">
        <f t="shared" si="0"/>
        <v>12656</v>
      </c>
      <c r="AM15" s="64">
        <f t="shared" si="0"/>
        <v>36702.400000000001</v>
      </c>
      <c r="AN15" s="61" t="b">
        <f t="shared" si="1"/>
        <v>1</v>
      </c>
      <c r="AO15" s="61" t="b">
        <f t="shared" si="2"/>
        <v>1</v>
      </c>
    </row>
    <row r="16" spans="1:41" ht="35.1" customHeight="1" thickBot="1">
      <c r="A16" s="11" t="s">
        <v>85</v>
      </c>
      <c r="B16" s="285" t="s">
        <v>86</v>
      </c>
      <c r="C16" s="285"/>
      <c r="D16" s="50" t="s">
        <v>396</v>
      </c>
      <c r="E16" s="11" t="s">
        <v>60</v>
      </c>
      <c r="F16" s="13">
        <f t="shared" si="3"/>
        <v>940</v>
      </c>
      <c r="G16" s="43">
        <v>5.51</v>
      </c>
      <c r="H16" s="65">
        <f t="shared" si="4"/>
        <v>0.2034</v>
      </c>
      <c r="I16" s="286">
        <f t="shared" si="5"/>
        <v>6.63</v>
      </c>
      <c r="J16" s="286"/>
      <c r="K16" s="13">
        <f t="shared" si="6"/>
        <v>6232.2</v>
      </c>
      <c r="M16" s="152">
        <v>30</v>
      </c>
      <c r="N16" s="8">
        <f>$I$16*M16</f>
        <v>198.9</v>
      </c>
      <c r="O16" s="153">
        <v>200</v>
      </c>
      <c r="P16" s="8">
        <f>$I$16*O16</f>
        <v>1326</v>
      </c>
      <c r="Q16" s="152">
        <v>0</v>
      </c>
      <c r="R16" s="8">
        <f>$I$16*Q16</f>
        <v>0</v>
      </c>
      <c r="S16" s="154">
        <v>0</v>
      </c>
      <c r="T16" s="8">
        <f>$I$16*S16</f>
        <v>0</v>
      </c>
      <c r="U16" s="152">
        <v>0</v>
      </c>
      <c r="V16" s="8">
        <f>$I$16*U16</f>
        <v>0</v>
      </c>
      <c r="W16" s="152">
        <v>0</v>
      </c>
      <c r="X16" s="8">
        <f>ROUND(W16*$I$25,2)</f>
        <v>0</v>
      </c>
      <c r="Y16" s="152">
        <v>500</v>
      </c>
      <c r="Z16" s="8">
        <f>$I$16*Y16</f>
        <v>3315</v>
      </c>
      <c r="AA16" s="152"/>
      <c r="AB16" s="8">
        <f>$I$16*AA16</f>
        <v>0</v>
      </c>
      <c r="AC16" s="152"/>
      <c r="AD16" s="8">
        <f>$I$16*AC16</f>
        <v>0</v>
      </c>
      <c r="AE16" s="153">
        <v>200</v>
      </c>
      <c r="AF16" s="8">
        <f>$I$16*AE16</f>
        <v>1326</v>
      </c>
      <c r="AG16" s="152"/>
      <c r="AH16" s="8">
        <f>$I$16*AG16</f>
        <v>0</v>
      </c>
      <c r="AI16" s="159">
        <v>10</v>
      </c>
      <c r="AJ16" s="8">
        <f>$I$16*AI16</f>
        <v>66.3</v>
      </c>
      <c r="AL16" s="64">
        <f t="shared" si="0"/>
        <v>940</v>
      </c>
      <c r="AM16" s="64">
        <f t="shared" si="0"/>
        <v>6232.2</v>
      </c>
      <c r="AN16" s="61" t="b">
        <f t="shared" si="1"/>
        <v>1</v>
      </c>
      <c r="AO16" s="61" t="b">
        <f t="shared" si="2"/>
        <v>1</v>
      </c>
    </row>
    <row r="17" spans="1:41" ht="36.950000000000003" customHeight="1" thickBot="1">
      <c r="A17" s="11" t="s">
        <v>87</v>
      </c>
      <c r="B17" s="285" t="s">
        <v>88</v>
      </c>
      <c r="C17" s="285"/>
      <c r="D17" s="50" t="s">
        <v>397</v>
      </c>
      <c r="E17" s="11" t="s">
        <v>27</v>
      </c>
      <c r="F17" s="13">
        <f t="shared" si="3"/>
        <v>2050</v>
      </c>
      <c r="G17" s="43">
        <v>39.479999999999997</v>
      </c>
      <c r="H17" s="65">
        <f t="shared" si="4"/>
        <v>0.2034</v>
      </c>
      <c r="I17" s="286">
        <f t="shared" si="5"/>
        <v>47.51</v>
      </c>
      <c r="J17" s="286"/>
      <c r="K17" s="13">
        <f t="shared" si="6"/>
        <v>97395.5</v>
      </c>
      <c r="M17" s="152">
        <v>50</v>
      </c>
      <c r="N17" s="8">
        <f>$I$17*M17</f>
        <v>2375.5</v>
      </c>
      <c r="O17" s="153">
        <v>500</v>
      </c>
      <c r="P17" s="8">
        <f>$I$17*O17</f>
        <v>23755</v>
      </c>
      <c r="Q17" s="152">
        <v>0</v>
      </c>
      <c r="R17" s="8">
        <f>$I$17*Q17</f>
        <v>0</v>
      </c>
      <c r="S17" s="154">
        <v>700</v>
      </c>
      <c r="T17" s="8">
        <f>$I$17*S17</f>
        <v>33257</v>
      </c>
      <c r="U17" s="152">
        <v>0</v>
      </c>
      <c r="V17" s="8">
        <f>$I$17*U17</f>
        <v>0</v>
      </c>
      <c r="W17" s="152">
        <v>0</v>
      </c>
      <c r="X17" s="8">
        <f>ROUND(W17*$I$26,2)</f>
        <v>0</v>
      </c>
      <c r="Y17" s="152">
        <v>200</v>
      </c>
      <c r="Z17" s="8">
        <f>$I$17*Y17</f>
        <v>9502</v>
      </c>
      <c r="AA17" s="152"/>
      <c r="AB17" s="8">
        <f>$I$17*AA17</f>
        <v>0</v>
      </c>
      <c r="AC17" s="152"/>
      <c r="AD17" s="8">
        <f>$I$17*AC17</f>
        <v>0</v>
      </c>
      <c r="AE17" s="153">
        <v>500</v>
      </c>
      <c r="AF17" s="8">
        <f>$I$17*AE17</f>
        <v>23755</v>
      </c>
      <c r="AG17" s="152"/>
      <c r="AH17" s="8">
        <f>$I$17*AG17</f>
        <v>0</v>
      </c>
      <c r="AI17" s="159">
        <v>100</v>
      </c>
      <c r="AJ17" s="8">
        <f>$I$17*AI17</f>
        <v>4751</v>
      </c>
      <c r="AL17" s="64">
        <f t="shared" si="0"/>
        <v>2050</v>
      </c>
      <c r="AM17" s="64">
        <f t="shared" si="0"/>
        <v>97395.5</v>
      </c>
      <c r="AN17" s="61" t="b">
        <f t="shared" si="1"/>
        <v>1</v>
      </c>
      <c r="AO17" s="61" t="b">
        <f t="shared" si="2"/>
        <v>1</v>
      </c>
    </row>
    <row r="18" spans="1:41" ht="35.1" customHeight="1" thickBot="1">
      <c r="A18" s="11" t="s">
        <v>89</v>
      </c>
      <c r="B18" s="285" t="s">
        <v>90</v>
      </c>
      <c r="C18" s="285"/>
      <c r="D18" s="50" t="s">
        <v>398</v>
      </c>
      <c r="E18" s="11" t="s">
        <v>27</v>
      </c>
      <c r="F18" s="13">
        <f t="shared" si="3"/>
        <v>1270</v>
      </c>
      <c r="G18" s="43">
        <v>14.4</v>
      </c>
      <c r="H18" s="65">
        <f t="shared" si="4"/>
        <v>0.2034</v>
      </c>
      <c r="I18" s="286">
        <f t="shared" si="5"/>
        <v>17.329999999999998</v>
      </c>
      <c r="J18" s="286"/>
      <c r="K18" s="13">
        <f t="shared" si="6"/>
        <v>22009.1</v>
      </c>
      <c r="M18" s="152">
        <v>20</v>
      </c>
      <c r="N18" s="8">
        <f>$I$18*M18</f>
        <v>346.59999999999997</v>
      </c>
      <c r="O18" s="153">
        <v>0</v>
      </c>
      <c r="P18" s="8">
        <f>$I$18*O18</f>
        <v>0</v>
      </c>
      <c r="Q18" s="152">
        <v>0</v>
      </c>
      <c r="R18" s="8">
        <f>$I$18*Q18</f>
        <v>0</v>
      </c>
      <c r="S18" s="154">
        <v>200</v>
      </c>
      <c r="T18" s="8">
        <f>$I$18*S18</f>
        <v>3465.9999999999995</v>
      </c>
      <c r="U18" s="152">
        <v>0</v>
      </c>
      <c r="V18" s="8">
        <f>$I$18*U18</f>
        <v>0</v>
      </c>
      <c r="W18" s="152">
        <v>0</v>
      </c>
      <c r="X18" s="8">
        <f>ROUND(W18*$I$27,2)</f>
        <v>0</v>
      </c>
      <c r="Y18" s="152">
        <v>1000</v>
      </c>
      <c r="Z18" s="8">
        <f>$I$18*Y18</f>
        <v>17330</v>
      </c>
      <c r="AA18" s="152"/>
      <c r="AB18" s="8">
        <f>$I$18*AA18</f>
        <v>0</v>
      </c>
      <c r="AC18" s="152"/>
      <c r="AD18" s="8">
        <f>$I$18*AC18</f>
        <v>0</v>
      </c>
      <c r="AE18" s="153">
        <v>0</v>
      </c>
      <c r="AF18" s="8">
        <f>$I$18*AE18</f>
        <v>0</v>
      </c>
      <c r="AG18" s="152"/>
      <c r="AH18" s="8">
        <f>$I$18*AG18</f>
        <v>0</v>
      </c>
      <c r="AI18" s="159">
        <v>50</v>
      </c>
      <c r="AJ18" s="8">
        <f>$I$18*AI18</f>
        <v>866.49999999999989</v>
      </c>
      <c r="AL18" s="64">
        <f t="shared" si="0"/>
        <v>1270</v>
      </c>
      <c r="AM18" s="64">
        <f t="shared" si="0"/>
        <v>22009.1</v>
      </c>
      <c r="AN18" s="61" t="b">
        <f t="shared" si="1"/>
        <v>1</v>
      </c>
      <c r="AO18" s="61" t="b">
        <f t="shared" si="2"/>
        <v>1</v>
      </c>
    </row>
    <row r="19" spans="1:41" ht="35.1" customHeight="1" thickBot="1">
      <c r="A19" s="11" t="s">
        <v>91</v>
      </c>
      <c r="B19" s="285" t="s">
        <v>92</v>
      </c>
      <c r="C19" s="285"/>
      <c r="D19" s="50" t="s">
        <v>399</v>
      </c>
      <c r="E19" s="11" t="s">
        <v>27</v>
      </c>
      <c r="F19" s="13">
        <f t="shared" si="3"/>
        <v>1670</v>
      </c>
      <c r="G19" s="43">
        <v>57.58</v>
      </c>
      <c r="H19" s="65">
        <f t="shared" si="4"/>
        <v>0.2034</v>
      </c>
      <c r="I19" s="286">
        <f t="shared" si="5"/>
        <v>69.290000000000006</v>
      </c>
      <c r="J19" s="286"/>
      <c r="K19" s="13">
        <f t="shared" si="6"/>
        <v>115714.3</v>
      </c>
      <c r="M19" s="152">
        <v>20</v>
      </c>
      <c r="N19" s="8">
        <f>$I$19*M19</f>
        <v>1385.8000000000002</v>
      </c>
      <c r="O19" s="153">
        <v>0</v>
      </c>
      <c r="P19" s="8">
        <f>$I$19*O19</f>
        <v>0</v>
      </c>
      <c r="Q19" s="152">
        <v>0</v>
      </c>
      <c r="R19" s="8">
        <f>$I$19*Q19</f>
        <v>0</v>
      </c>
      <c r="S19" s="154">
        <v>600</v>
      </c>
      <c r="T19" s="8">
        <f>$I$19*S19</f>
        <v>41574.000000000007</v>
      </c>
      <c r="U19" s="152">
        <v>0</v>
      </c>
      <c r="V19" s="8">
        <f>$I$19*U19</f>
        <v>0</v>
      </c>
      <c r="W19" s="152">
        <v>0</v>
      </c>
      <c r="X19" s="8">
        <f>ROUND(W19*$I$28,2)</f>
        <v>0</v>
      </c>
      <c r="Y19" s="152">
        <v>1000</v>
      </c>
      <c r="Z19" s="8">
        <f>$I$19*Y19</f>
        <v>69290</v>
      </c>
      <c r="AA19" s="152"/>
      <c r="AB19" s="8">
        <f>$I$19*AA19</f>
        <v>0</v>
      </c>
      <c r="AC19" s="152"/>
      <c r="AD19" s="8">
        <f>$I$19*AC19</f>
        <v>0</v>
      </c>
      <c r="AE19" s="153">
        <v>0</v>
      </c>
      <c r="AF19" s="8">
        <f>$I$19*AE19</f>
        <v>0</v>
      </c>
      <c r="AG19" s="152"/>
      <c r="AH19" s="8">
        <f>$I$19*AG19</f>
        <v>0</v>
      </c>
      <c r="AI19" s="159">
        <v>50</v>
      </c>
      <c r="AJ19" s="8">
        <f>$I$19*AI19</f>
        <v>3464.5000000000005</v>
      </c>
      <c r="AL19" s="64">
        <f t="shared" si="0"/>
        <v>1670</v>
      </c>
      <c r="AM19" s="64">
        <f t="shared" si="0"/>
        <v>115714.3</v>
      </c>
      <c r="AN19" s="61" t="b">
        <f t="shared" si="1"/>
        <v>1</v>
      </c>
      <c r="AO19" s="61" t="b">
        <f t="shared" si="2"/>
        <v>1</v>
      </c>
    </row>
    <row r="20" spans="1:41" ht="35.1" customHeight="1" thickBot="1">
      <c r="A20" s="11" t="s">
        <v>93</v>
      </c>
      <c r="B20" s="285" t="s">
        <v>94</v>
      </c>
      <c r="C20" s="285"/>
      <c r="D20" s="50" t="s">
        <v>400</v>
      </c>
      <c r="E20" s="11" t="s">
        <v>60</v>
      </c>
      <c r="F20" s="13">
        <f t="shared" si="3"/>
        <v>7800</v>
      </c>
      <c r="G20" s="43">
        <v>1.65</v>
      </c>
      <c r="H20" s="65">
        <f t="shared" si="4"/>
        <v>0.2034</v>
      </c>
      <c r="I20" s="286">
        <f t="shared" si="5"/>
        <v>1.99</v>
      </c>
      <c r="J20" s="286"/>
      <c r="K20" s="13">
        <f t="shared" si="6"/>
        <v>15522</v>
      </c>
      <c r="M20" s="152">
        <v>200</v>
      </c>
      <c r="N20" s="8">
        <f>$I$20*M20</f>
        <v>398</v>
      </c>
      <c r="O20" s="153">
        <v>650</v>
      </c>
      <c r="P20" s="8">
        <f>$I$20*O20</f>
        <v>1293.5</v>
      </c>
      <c r="Q20" s="152">
        <v>0</v>
      </c>
      <c r="R20" s="8">
        <f>$I$20*Q20</f>
        <v>0</v>
      </c>
      <c r="S20" s="154">
        <v>1200</v>
      </c>
      <c r="T20" s="8">
        <f>$I$20*S20</f>
        <v>2388</v>
      </c>
      <c r="U20" s="152">
        <v>0</v>
      </c>
      <c r="V20" s="8">
        <f>$I$20*U20</f>
        <v>0</v>
      </c>
      <c r="W20" s="152">
        <v>0</v>
      </c>
      <c r="X20" s="8">
        <f>ROUND(W20*$I$29,2)</f>
        <v>0</v>
      </c>
      <c r="Y20" s="152">
        <v>5000</v>
      </c>
      <c r="Z20" s="8">
        <f>$I$20*Y20</f>
        <v>9950</v>
      </c>
      <c r="AA20" s="152"/>
      <c r="AB20" s="8">
        <f>$I$20*AA20</f>
        <v>0</v>
      </c>
      <c r="AC20" s="152"/>
      <c r="AD20" s="8">
        <f>$I$20*AC20</f>
        <v>0</v>
      </c>
      <c r="AE20" s="153">
        <v>650</v>
      </c>
      <c r="AF20" s="8">
        <f>$I$20*AE20</f>
        <v>1293.5</v>
      </c>
      <c r="AG20" s="152"/>
      <c r="AH20" s="8">
        <f>$I$20*AG20</f>
        <v>0</v>
      </c>
      <c r="AI20" s="159">
        <v>100</v>
      </c>
      <c r="AJ20" s="8">
        <f>$I$20*AI20</f>
        <v>199</v>
      </c>
      <c r="AL20" s="64">
        <f t="shared" si="0"/>
        <v>7800</v>
      </c>
      <c r="AM20" s="64">
        <f t="shared" si="0"/>
        <v>15522</v>
      </c>
      <c r="AN20" s="61" t="b">
        <f t="shared" si="1"/>
        <v>1</v>
      </c>
      <c r="AO20" s="61" t="b">
        <f t="shared" si="2"/>
        <v>1</v>
      </c>
    </row>
    <row r="21" spans="1:41" ht="36.950000000000003" customHeight="1" thickBot="1">
      <c r="A21" s="11" t="s">
        <v>95</v>
      </c>
      <c r="B21" s="285" t="s">
        <v>54</v>
      </c>
      <c r="C21" s="285"/>
      <c r="D21" s="50" t="s">
        <v>401</v>
      </c>
      <c r="E21" s="11" t="s">
        <v>55</v>
      </c>
      <c r="F21" s="13">
        <f t="shared" si="3"/>
        <v>1225</v>
      </c>
      <c r="G21" s="43">
        <v>4.28</v>
      </c>
      <c r="H21" s="65">
        <f t="shared" si="4"/>
        <v>0.2034</v>
      </c>
      <c r="I21" s="286">
        <f t="shared" si="5"/>
        <v>5.15</v>
      </c>
      <c r="J21" s="286"/>
      <c r="K21" s="13">
        <f t="shared" si="6"/>
        <v>6308.75</v>
      </c>
      <c r="M21" s="4">
        <v>200</v>
      </c>
      <c r="N21" s="8">
        <f>$I$21*M21</f>
        <v>1030</v>
      </c>
      <c r="O21" s="153">
        <v>0</v>
      </c>
      <c r="P21" s="8">
        <f>$I$21*O21</f>
        <v>0</v>
      </c>
      <c r="Q21" s="152">
        <v>0</v>
      </c>
      <c r="R21" s="8">
        <f>$I$21*Q21</f>
        <v>0</v>
      </c>
      <c r="S21" s="154">
        <v>200</v>
      </c>
      <c r="T21" s="8">
        <f>$I$21*S21</f>
        <v>1030</v>
      </c>
      <c r="U21" s="152">
        <v>0</v>
      </c>
      <c r="V21" s="8">
        <f>$I$21*U21</f>
        <v>0</v>
      </c>
      <c r="W21" s="152">
        <v>0</v>
      </c>
      <c r="X21" s="8">
        <f>ROUND(W21*$I$30,2)</f>
        <v>0</v>
      </c>
      <c r="Y21" s="152">
        <v>500</v>
      </c>
      <c r="Z21" s="8">
        <f>$I$21*Y21</f>
        <v>2575</v>
      </c>
      <c r="AA21" s="152">
        <v>300</v>
      </c>
      <c r="AB21" s="8">
        <f>$I$21*AA21</f>
        <v>1545</v>
      </c>
      <c r="AC21" s="152"/>
      <c r="AD21" s="8">
        <f>$I$21*AC21</f>
        <v>0</v>
      </c>
      <c r="AE21" s="153">
        <v>0</v>
      </c>
      <c r="AF21" s="8">
        <f>$I$21*AE21</f>
        <v>0</v>
      </c>
      <c r="AG21" s="152"/>
      <c r="AH21" s="8">
        <f>$I$21*AG21</f>
        <v>0</v>
      </c>
      <c r="AI21" s="159">
        <v>25</v>
      </c>
      <c r="AJ21" s="8">
        <f>$I$21*AI21</f>
        <v>128.75</v>
      </c>
      <c r="AL21" s="64">
        <f t="shared" si="0"/>
        <v>1225</v>
      </c>
      <c r="AM21" s="64">
        <f t="shared" si="0"/>
        <v>6308.75</v>
      </c>
      <c r="AN21" s="61" t="b">
        <f t="shared" si="1"/>
        <v>1</v>
      </c>
      <c r="AO21" s="61" t="b">
        <f t="shared" si="2"/>
        <v>1</v>
      </c>
    </row>
    <row r="22" spans="1:41" ht="35.1" customHeight="1" thickBot="1">
      <c r="A22" s="11" t="s">
        <v>96</v>
      </c>
      <c r="B22" s="285" t="s">
        <v>97</v>
      </c>
      <c r="C22" s="285"/>
      <c r="D22" s="50" t="s">
        <v>402</v>
      </c>
      <c r="E22" s="11" t="s">
        <v>27</v>
      </c>
      <c r="F22" s="13">
        <f t="shared" si="3"/>
        <v>220</v>
      </c>
      <c r="G22" s="60">
        <v>7.57</v>
      </c>
      <c r="H22" s="65">
        <f t="shared" si="4"/>
        <v>0.2034</v>
      </c>
      <c r="I22" s="286">
        <f t="shared" si="5"/>
        <v>9.11</v>
      </c>
      <c r="J22" s="286"/>
      <c r="K22" s="13">
        <f t="shared" si="6"/>
        <v>2004.2</v>
      </c>
      <c r="M22" s="4">
        <v>20</v>
      </c>
      <c r="N22" s="8">
        <f>$I$22*M22</f>
        <v>182.2</v>
      </c>
      <c r="O22" s="153"/>
      <c r="P22" s="8">
        <f>$I$22*O22</f>
        <v>0</v>
      </c>
      <c r="Q22" s="9"/>
      <c r="R22" s="8">
        <f>$I$22*Q22</f>
        <v>0</v>
      </c>
      <c r="S22" s="9"/>
      <c r="T22" s="8">
        <f>$I$22*S22</f>
        <v>0</v>
      </c>
      <c r="U22" s="9"/>
      <c r="V22" s="8">
        <f>$I$22*U22</f>
        <v>0</v>
      </c>
      <c r="W22" s="9"/>
      <c r="X22" s="9"/>
      <c r="Y22" s="9">
        <v>200</v>
      </c>
      <c r="Z22" s="8">
        <f>$I$22*Y22</f>
        <v>1822</v>
      </c>
      <c r="AA22" s="9"/>
      <c r="AB22" s="8">
        <f>$I$22*AA22</f>
        <v>0</v>
      </c>
      <c r="AC22" s="9"/>
      <c r="AD22" s="8">
        <f>$I$22*AC22</f>
        <v>0</v>
      </c>
      <c r="AE22" s="9"/>
      <c r="AF22" s="8">
        <f>$I$22*AE22</f>
        <v>0</v>
      </c>
      <c r="AG22" s="9"/>
      <c r="AH22" s="8">
        <f>$I$22*AG22</f>
        <v>0</v>
      </c>
      <c r="AI22" s="9"/>
      <c r="AJ22" s="8">
        <f>$I$22*AI22</f>
        <v>0</v>
      </c>
      <c r="AL22" s="64">
        <f t="shared" si="0"/>
        <v>220</v>
      </c>
      <c r="AM22" s="64">
        <f t="shared" si="0"/>
        <v>2004.2</v>
      </c>
      <c r="AN22" s="61" t="b">
        <f t="shared" si="1"/>
        <v>1</v>
      </c>
      <c r="AO22" s="61" t="b">
        <f t="shared" si="2"/>
        <v>1</v>
      </c>
    </row>
    <row r="23" spans="1:41" ht="35.1" customHeight="1" thickBot="1">
      <c r="A23" s="14" t="s">
        <v>98</v>
      </c>
      <c r="B23" s="287" t="s">
        <v>99</v>
      </c>
      <c r="C23" s="287"/>
      <c r="D23" s="287"/>
      <c r="E23" s="287"/>
      <c r="F23" s="287"/>
      <c r="G23" s="287"/>
      <c r="H23" s="287"/>
      <c r="I23" s="287"/>
      <c r="J23" s="287"/>
      <c r="K23" s="3">
        <f>K24+K33+K39+K48</f>
        <v>2442639.0499999998</v>
      </c>
      <c r="AL23" s="64"/>
      <c r="AM23" s="64"/>
    </row>
    <row r="24" spans="1:41" ht="35.1" customHeight="1" thickBot="1">
      <c r="A24" s="14" t="s">
        <v>100</v>
      </c>
      <c r="B24" s="287" t="s">
        <v>101</v>
      </c>
      <c r="C24" s="287"/>
      <c r="D24" s="287"/>
      <c r="E24" s="287"/>
      <c r="F24" s="287"/>
      <c r="G24" s="287"/>
      <c r="H24" s="287"/>
      <c r="I24" s="287"/>
      <c r="J24" s="287"/>
      <c r="K24" s="3">
        <f>SUM(K25:K32)</f>
        <v>635722.03999999992</v>
      </c>
      <c r="AL24" s="64"/>
      <c r="AM24" s="64"/>
    </row>
    <row r="25" spans="1:41" ht="35.1" customHeight="1" thickBot="1">
      <c r="A25" s="11" t="s">
        <v>102</v>
      </c>
      <c r="B25" s="285" t="s">
        <v>103</v>
      </c>
      <c r="C25" s="285"/>
      <c r="D25" s="50" t="s">
        <v>403</v>
      </c>
      <c r="E25" s="11" t="s">
        <v>27</v>
      </c>
      <c r="F25" s="13">
        <f t="shared" ref="F25:F65" si="7">M25+O25+Q25+S25+U25+W25+Y25+AA25+AC25+AE25+AG25+AI25</f>
        <v>7850</v>
      </c>
      <c r="G25" s="43">
        <v>4.45</v>
      </c>
      <c r="H25" s="65">
        <f t="shared" ref="H25:H32" si="8">$C$7</f>
        <v>0.2034</v>
      </c>
      <c r="I25" s="286">
        <f t="shared" ref="I25:I32" si="9">ROUND(G25*(1+H25),2)</f>
        <v>5.36</v>
      </c>
      <c r="J25" s="286"/>
      <c r="K25" s="13">
        <f t="shared" ref="K25:K65" si="10">ROUND(I25*F25,2)</f>
        <v>42076</v>
      </c>
      <c r="M25" s="155">
        <v>200</v>
      </c>
      <c r="N25" s="156">
        <f>$I$25*M25</f>
        <v>1072</v>
      </c>
      <c r="O25" s="157">
        <v>200</v>
      </c>
      <c r="P25" s="156">
        <f>$I$25*O25</f>
        <v>1072</v>
      </c>
      <c r="Q25" s="7"/>
      <c r="R25" s="156">
        <f>$I$25*Q25</f>
        <v>0</v>
      </c>
      <c r="S25" s="7">
        <v>6000</v>
      </c>
      <c r="T25" s="156">
        <f>$I$25*S25</f>
        <v>32160.000000000004</v>
      </c>
      <c r="U25" s="7"/>
      <c r="V25" s="156">
        <f>$I$25*U25</f>
        <v>0</v>
      </c>
      <c r="W25" s="157"/>
      <c r="X25" s="156">
        <f>$I$25*W25</f>
        <v>0</v>
      </c>
      <c r="Y25" s="157">
        <v>1000</v>
      </c>
      <c r="Z25" s="156">
        <f>$I$25*Y25</f>
        <v>5360</v>
      </c>
      <c r="AA25" s="165"/>
      <c r="AB25" s="156">
        <f>$I$25*AA25</f>
        <v>0</v>
      </c>
      <c r="AC25" s="7"/>
      <c r="AD25" s="156">
        <f>$I$25*AC25</f>
        <v>0</v>
      </c>
      <c r="AE25" s="157">
        <v>200</v>
      </c>
      <c r="AF25" s="156">
        <f>$I$25*AE25</f>
        <v>1072</v>
      </c>
      <c r="AG25" s="157"/>
      <c r="AH25" s="156">
        <f>$I$25*AG25</f>
        <v>0</v>
      </c>
      <c r="AI25" s="7">
        <v>250</v>
      </c>
      <c r="AJ25" s="156">
        <f>$I$25*AI25</f>
        <v>1340</v>
      </c>
      <c r="AL25" s="64">
        <f t="shared" si="0"/>
        <v>7850</v>
      </c>
      <c r="AM25" s="64">
        <f t="shared" si="0"/>
        <v>42076</v>
      </c>
      <c r="AN25" s="61" t="b">
        <f t="shared" si="1"/>
        <v>1</v>
      </c>
      <c r="AO25" s="61" t="b">
        <f t="shared" si="2"/>
        <v>1</v>
      </c>
    </row>
    <row r="26" spans="1:41" ht="35.1" customHeight="1" thickBot="1">
      <c r="A26" s="11" t="s">
        <v>104</v>
      </c>
      <c r="B26" s="285" t="s">
        <v>105</v>
      </c>
      <c r="C26" s="285"/>
      <c r="D26" s="50" t="s">
        <v>404</v>
      </c>
      <c r="E26" s="11" t="s">
        <v>27</v>
      </c>
      <c r="F26" s="13">
        <f t="shared" si="7"/>
        <v>5610</v>
      </c>
      <c r="G26" s="43">
        <v>14.5</v>
      </c>
      <c r="H26" s="65">
        <f t="shared" si="8"/>
        <v>0.2034</v>
      </c>
      <c r="I26" s="286">
        <f t="shared" si="9"/>
        <v>17.45</v>
      </c>
      <c r="J26" s="286"/>
      <c r="K26" s="13">
        <f t="shared" si="10"/>
        <v>97894.5</v>
      </c>
      <c r="M26" s="155">
        <v>100</v>
      </c>
      <c r="N26" s="156">
        <f>$I$26*M26</f>
        <v>1745</v>
      </c>
      <c r="O26" s="157">
        <v>0</v>
      </c>
      <c r="P26" s="156">
        <f>$I$26*O26</f>
        <v>0</v>
      </c>
      <c r="Q26" s="7">
        <v>200</v>
      </c>
      <c r="R26" s="156">
        <f>$I$26*Q26</f>
        <v>3490</v>
      </c>
      <c r="S26" s="7">
        <v>0</v>
      </c>
      <c r="T26" s="156">
        <f>$I$26*S26</f>
        <v>0</v>
      </c>
      <c r="U26" s="6">
        <v>60</v>
      </c>
      <c r="V26" s="156">
        <f>$I$26*U26</f>
        <v>1047</v>
      </c>
      <c r="W26" s="157"/>
      <c r="X26" s="156">
        <f>$I$26*W26</f>
        <v>0</v>
      </c>
      <c r="Y26" s="157">
        <v>5000</v>
      </c>
      <c r="Z26" s="156">
        <f>$I$26*Y26</f>
        <v>87250</v>
      </c>
      <c r="AA26" s="165"/>
      <c r="AB26" s="156">
        <f>$I$26*AA26</f>
        <v>0</v>
      </c>
      <c r="AC26" s="7"/>
      <c r="AD26" s="156">
        <f>$I$26*AC26</f>
        <v>0</v>
      </c>
      <c r="AE26" s="157">
        <v>0</v>
      </c>
      <c r="AF26" s="156">
        <f>$I$26*AE26</f>
        <v>0</v>
      </c>
      <c r="AG26" s="157"/>
      <c r="AH26" s="156">
        <f>$I$26*AG26</f>
        <v>0</v>
      </c>
      <c r="AI26" s="7">
        <v>250</v>
      </c>
      <c r="AJ26" s="156">
        <f>$I$26*AI26</f>
        <v>4362.5</v>
      </c>
      <c r="AL26" s="64">
        <f t="shared" si="0"/>
        <v>5610</v>
      </c>
      <c r="AM26" s="64">
        <f t="shared" si="0"/>
        <v>97894.5</v>
      </c>
      <c r="AN26" s="61" t="b">
        <f t="shared" si="1"/>
        <v>1</v>
      </c>
      <c r="AO26" s="61" t="b">
        <f t="shared" si="2"/>
        <v>1</v>
      </c>
    </row>
    <row r="27" spans="1:41" ht="35.1" customHeight="1" thickBot="1">
      <c r="A27" s="11" t="s">
        <v>106</v>
      </c>
      <c r="B27" s="285" t="s">
        <v>107</v>
      </c>
      <c r="C27" s="285"/>
      <c r="D27" s="50" t="s">
        <v>405</v>
      </c>
      <c r="E27" s="11" t="s">
        <v>27</v>
      </c>
      <c r="F27" s="13">
        <f t="shared" si="7"/>
        <v>4625</v>
      </c>
      <c r="G27" s="49">
        <v>22.56</v>
      </c>
      <c r="H27" s="65">
        <f t="shared" si="8"/>
        <v>0.2034</v>
      </c>
      <c r="I27" s="286">
        <f t="shared" si="9"/>
        <v>27.15</v>
      </c>
      <c r="J27" s="286"/>
      <c r="K27" s="13">
        <f t="shared" si="10"/>
        <v>125568.75</v>
      </c>
      <c r="M27" s="155">
        <v>50</v>
      </c>
      <c r="N27" s="156">
        <f>$I$27*M27</f>
        <v>1357.5</v>
      </c>
      <c r="O27" s="157">
        <v>600</v>
      </c>
      <c r="P27" s="156">
        <f>$I$27*O27</f>
        <v>16290</v>
      </c>
      <c r="Q27" s="7">
        <v>300</v>
      </c>
      <c r="R27" s="156">
        <f>$I$27*Q27</f>
        <v>8145</v>
      </c>
      <c r="S27" s="7">
        <v>2000</v>
      </c>
      <c r="T27" s="156">
        <f>$I$27*S27</f>
        <v>54300</v>
      </c>
      <c r="U27" s="7"/>
      <c r="V27" s="156">
        <f>$I$27*U27</f>
        <v>0</v>
      </c>
      <c r="W27" s="157"/>
      <c r="X27" s="156">
        <f>$I$27*W27</f>
        <v>0</v>
      </c>
      <c r="Y27" s="157">
        <v>0</v>
      </c>
      <c r="Z27" s="156">
        <f>$I$27*Y27</f>
        <v>0</v>
      </c>
      <c r="AA27" s="165">
        <v>900</v>
      </c>
      <c r="AB27" s="156">
        <f>$I$27*AA27</f>
        <v>24435</v>
      </c>
      <c r="AC27" s="7"/>
      <c r="AD27" s="156">
        <f>$I$27*AC27</f>
        <v>0</v>
      </c>
      <c r="AE27" s="157">
        <v>525</v>
      </c>
      <c r="AF27" s="156">
        <f>$I$27*AE27</f>
        <v>14253.75</v>
      </c>
      <c r="AG27" s="157"/>
      <c r="AH27" s="156">
        <f>$I$27*AG27</f>
        <v>0</v>
      </c>
      <c r="AI27" s="7">
        <v>250</v>
      </c>
      <c r="AJ27" s="156">
        <f>$I$27*AI27</f>
        <v>6787.5</v>
      </c>
      <c r="AL27" s="64">
        <f t="shared" si="0"/>
        <v>4625</v>
      </c>
      <c r="AM27" s="64">
        <f t="shared" si="0"/>
        <v>125568.75</v>
      </c>
      <c r="AN27" s="61" t="b">
        <f t="shared" si="1"/>
        <v>1</v>
      </c>
      <c r="AO27" s="61" t="b">
        <f t="shared" si="2"/>
        <v>1</v>
      </c>
    </row>
    <row r="28" spans="1:41" ht="35.1" customHeight="1" thickBot="1">
      <c r="A28" s="11" t="s">
        <v>108</v>
      </c>
      <c r="B28" s="285" t="s">
        <v>109</v>
      </c>
      <c r="C28" s="285"/>
      <c r="D28" s="50" t="s">
        <v>406</v>
      </c>
      <c r="E28" s="11" t="s">
        <v>27</v>
      </c>
      <c r="F28" s="13">
        <f t="shared" si="7"/>
        <v>18796</v>
      </c>
      <c r="G28" s="49">
        <v>11.51</v>
      </c>
      <c r="H28" s="65">
        <f t="shared" si="8"/>
        <v>0.2034</v>
      </c>
      <c r="I28" s="286">
        <f t="shared" si="9"/>
        <v>13.85</v>
      </c>
      <c r="J28" s="286"/>
      <c r="K28" s="13">
        <f t="shared" si="10"/>
        <v>260324.6</v>
      </c>
      <c r="M28" s="155">
        <v>200</v>
      </c>
      <c r="N28" s="156">
        <f>$I$28*M28</f>
        <v>2770</v>
      </c>
      <c r="O28" s="157">
        <v>2500</v>
      </c>
      <c r="P28" s="156">
        <f>$I$28*O28</f>
        <v>34625</v>
      </c>
      <c r="Q28" s="7">
        <v>500</v>
      </c>
      <c r="R28" s="156">
        <f>$I$28*Q28</f>
        <v>6925</v>
      </c>
      <c r="S28" s="7">
        <v>6500</v>
      </c>
      <c r="T28" s="156">
        <f>$I$28*S28</f>
        <v>90025</v>
      </c>
      <c r="U28" s="6">
        <v>226</v>
      </c>
      <c r="V28" s="156">
        <f>$I$28*U28</f>
        <v>3130.1</v>
      </c>
      <c r="W28" s="157"/>
      <c r="X28" s="156">
        <f>$I$28*W28</f>
        <v>0</v>
      </c>
      <c r="Y28" s="157">
        <v>2500</v>
      </c>
      <c r="Z28" s="156">
        <f>$I$28*Y28</f>
        <v>34625</v>
      </c>
      <c r="AA28" s="165">
        <v>3100</v>
      </c>
      <c r="AB28" s="156">
        <f>$I$28*AA28</f>
        <v>42935</v>
      </c>
      <c r="AC28" s="7">
        <v>650</v>
      </c>
      <c r="AD28" s="156">
        <f>$I$28*AC28</f>
        <v>9002.5</v>
      </c>
      <c r="AE28" s="157">
        <v>2370</v>
      </c>
      <c r="AF28" s="156">
        <f>$I$28*AE28</f>
        <v>32824.5</v>
      </c>
      <c r="AG28" s="157"/>
      <c r="AH28" s="156">
        <f>$I$28*AG28</f>
        <v>0</v>
      </c>
      <c r="AI28" s="7">
        <v>250</v>
      </c>
      <c r="AJ28" s="156">
        <f>$I$28*AI28</f>
        <v>3462.5</v>
      </c>
      <c r="AL28" s="64">
        <f t="shared" ref="AL28:AM32" si="11">AI28+AG28+AE28+AC28+AA28+Y28+W28+U28+S28+Q28+O28+M28</f>
        <v>18796</v>
      </c>
      <c r="AM28" s="64">
        <f t="shared" si="11"/>
        <v>260324.6</v>
      </c>
      <c r="AN28" s="61" t="b">
        <f t="shared" si="1"/>
        <v>1</v>
      </c>
      <c r="AO28" s="61" t="b">
        <f t="shared" si="2"/>
        <v>1</v>
      </c>
    </row>
    <row r="29" spans="1:41" ht="35.1" customHeight="1" thickBot="1">
      <c r="A29" s="11" t="s">
        <v>110</v>
      </c>
      <c r="B29" s="285" t="s">
        <v>111</v>
      </c>
      <c r="C29" s="285"/>
      <c r="D29" s="50" t="s">
        <v>407</v>
      </c>
      <c r="E29" s="11" t="s">
        <v>27</v>
      </c>
      <c r="F29" s="13">
        <f t="shared" si="7"/>
        <v>900</v>
      </c>
      <c r="G29" s="49">
        <v>14.04</v>
      </c>
      <c r="H29" s="65">
        <f t="shared" si="8"/>
        <v>0.2034</v>
      </c>
      <c r="I29" s="286">
        <f t="shared" si="9"/>
        <v>16.899999999999999</v>
      </c>
      <c r="J29" s="286"/>
      <c r="K29" s="13">
        <f t="shared" si="10"/>
        <v>15210</v>
      </c>
      <c r="M29" s="155">
        <v>50</v>
      </c>
      <c r="N29" s="156">
        <f>$I$29*M29</f>
        <v>844.99999999999989</v>
      </c>
      <c r="O29" s="157">
        <v>0</v>
      </c>
      <c r="P29" s="156">
        <f>$I$29*O29</f>
        <v>0</v>
      </c>
      <c r="Q29" s="7"/>
      <c r="R29" s="156">
        <f>$I$29*Q29</f>
        <v>0</v>
      </c>
      <c r="S29" s="7">
        <v>600</v>
      </c>
      <c r="T29" s="156">
        <f>$I$29*S29</f>
        <v>10140</v>
      </c>
      <c r="U29" s="7"/>
      <c r="V29" s="156">
        <f>$I$29*U29</f>
        <v>0</v>
      </c>
      <c r="W29" s="157"/>
      <c r="X29" s="156">
        <f>$I$29*W29</f>
        <v>0</v>
      </c>
      <c r="Y29" s="157">
        <v>0</v>
      </c>
      <c r="Z29" s="156">
        <f>$I$29*Y29</f>
        <v>0</v>
      </c>
      <c r="AA29" s="165"/>
      <c r="AB29" s="156">
        <f>$I$29*AA29</f>
        <v>0</v>
      </c>
      <c r="AC29" s="7"/>
      <c r="AD29" s="156">
        <f>$I$29*AC29</f>
        <v>0</v>
      </c>
      <c r="AE29" s="157">
        <v>0</v>
      </c>
      <c r="AF29" s="156">
        <f>$I$29*AE29</f>
        <v>0</v>
      </c>
      <c r="AG29" s="157"/>
      <c r="AH29" s="156">
        <f>$I$29*AG29</f>
        <v>0</v>
      </c>
      <c r="AI29" s="7">
        <v>250</v>
      </c>
      <c r="AJ29" s="156">
        <f>$I$29*AI29</f>
        <v>4225</v>
      </c>
      <c r="AL29" s="64">
        <f t="shared" si="11"/>
        <v>900</v>
      </c>
      <c r="AM29" s="64">
        <f t="shared" si="11"/>
        <v>15210</v>
      </c>
      <c r="AN29" s="61" t="b">
        <f t="shared" si="1"/>
        <v>1</v>
      </c>
      <c r="AO29" s="61" t="b">
        <f t="shared" si="2"/>
        <v>1</v>
      </c>
    </row>
    <row r="30" spans="1:41" ht="35.1" customHeight="1" thickBot="1">
      <c r="A30" s="11" t="s">
        <v>112</v>
      </c>
      <c r="B30" s="285" t="s">
        <v>113</v>
      </c>
      <c r="C30" s="285"/>
      <c r="D30" s="50" t="s">
        <v>408</v>
      </c>
      <c r="E30" s="11" t="s">
        <v>60</v>
      </c>
      <c r="F30" s="13">
        <f t="shared" si="7"/>
        <v>2261</v>
      </c>
      <c r="G30" s="49">
        <v>14.7</v>
      </c>
      <c r="H30" s="65">
        <f t="shared" si="8"/>
        <v>0.2034</v>
      </c>
      <c r="I30" s="286">
        <f t="shared" si="9"/>
        <v>17.690000000000001</v>
      </c>
      <c r="J30" s="286"/>
      <c r="K30" s="13">
        <f t="shared" si="10"/>
        <v>39997.089999999997</v>
      </c>
      <c r="M30" s="155">
        <v>25</v>
      </c>
      <c r="N30" s="156">
        <f>$I$30*M30</f>
        <v>442.25000000000006</v>
      </c>
      <c r="O30" s="157">
        <v>350</v>
      </c>
      <c r="P30" s="156">
        <f>$I$30*O30</f>
        <v>6191.5</v>
      </c>
      <c r="Q30" s="7"/>
      <c r="R30" s="156">
        <f>$I$30*Q30</f>
        <v>0</v>
      </c>
      <c r="S30" s="7">
        <v>1200</v>
      </c>
      <c r="T30" s="156">
        <f>$I$30*S30</f>
        <v>21228</v>
      </c>
      <c r="U30" s="7"/>
      <c r="V30" s="156">
        <f>$I$30*U30</f>
        <v>0</v>
      </c>
      <c r="W30" s="157"/>
      <c r="X30" s="156">
        <f>$I$30*W30</f>
        <v>0</v>
      </c>
      <c r="Y30" s="157">
        <v>300</v>
      </c>
      <c r="Z30" s="156">
        <f>$I$30*Y30</f>
        <v>5307</v>
      </c>
      <c r="AA30" s="165"/>
      <c r="AB30" s="156">
        <f>$I$30*AA30</f>
        <v>0</v>
      </c>
      <c r="AC30" s="7"/>
      <c r="AD30" s="156">
        <f>$I$30*AC30</f>
        <v>0</v>
      </c>
      <c r="AE30" s="157">
        <v>286</v>
      </c>
      <c r="AF30" s="156">
        <f>$I$30*AE30</f>
        <v>5059.34</v>
      </c>
      <c r="AG30" s="157"/>
      <c r="AH30" s="156">
        <f>$I$30*AG30</f>
        <v>0</v>
      </c>
      <c r="AI30" s="7">
        <v>100</v>
      </c>
      <c r="AJ30" s="156">
        <f>$I$30*AI30</f>
        <v>1769.0000000000002</v>
      </c>
      <c r="AL30" s="64">
        <f t="shared" si="11"/>
        <v>2261</v>
      </c>
      <c r="AM30" s="64">
        <f t="shared" si="11"/>
        <v>39997.089999999997</v>
      </c>
      <c r="AN30" s="61" t="b">
        <f t="shared" si="1"/>
        <v>1</v>
      </c>
      <c r="AO30" s="61" t="b">
        <f t="shared" si="2"/>
        <v>1</v>
      </c>
    </row>
    <row r="31" spans="1:41" ht="35.1" customHeight="1" thickBot="1">
      <c r="A31" s="11" t="s">
        <v>114</v>
      </c>
      <c r="B31" s="288" t="s">
        <v>389</v>
      </c>
      <c r="C31" s="288"/>
      <c r="D31" s="50" t="s">
        <v>409</v>
      </c>
      <c r="E31" s="11" t="s">
        <v>27</v>
      </c>
      <c r="F31" s="13">
        <f t="shared" si="7"/>
        <v>2525</v>
      </c>
      <c r="G31" s="60">
        <v>15.64</v>
      </c>
      <c r="H31" s="65">
        <f t="shared" si="8"/>
        <v>0.2034</v>
      </c>
      <c r="I31" s="286">
        <f t="shared" si="9"/>
        <v>18.82</v>
      </c>
      <c r="J31" s="286"/>
      <c r="K31" s="13">
        <f t="shared" si="10"/>
        <v>47520.5</v>
      </c>
      <c r="M31" s="158">
        <v>25</v>
      </c>
      <c r="N31" s="156">
        <f>$I$31*M31</f>
        <v>470.5</v>
      </c>
      <c r="O31" s="157"/>
      <c r="P31" s="156">
        <f>$I$31*O31</f>
        <v>0</v>
      </c>
      <c r="Q31" s="157"/>
      <c r="R31" s="156">
        <f>$I$31*Q31</f>
        <v>0</v>
      </c>
      <c r="S31" s="157"/>
      <c r="T31" s="156">
        <f>$I$31*S31</f>
        <v>0</v>
      </c>
      <c r="U31" s="157"/>
      <c r="V31" s="156">
        <f>$I$31*U31</f>
        <v>0</v>
      </c>
      <c r="W31" s="157"/>
      <c r="X31" s="156">
        <f>$I$31*W31</f>
        <v>0</v>
      </c>
      <c r="Y31" s="157">
        <v>2500</v>
      </c>
      <c r="Z31" s="156">
        <f>$I$31*Y31</f>
        <v>47050</v>
      </c>
      <c r="AA31" s="157"/>
      <c r="AB31" s="156">
        <f>$I$31*AA31</f>
        <v>0</v>
      </c>
      <c r="AC31" s="157"/>
      <c r="AD31" s="156">
        <f>$I$31*AC31</f>
        <v>0</v>
      </c>
      <c r="AE31" s="157"/>
      <c r="AF31" s="156">
        <f>$I$31*AE31</f>
        <v>0</v>
      </c>
      <c r="AG31" s="157"/>
      <c r="AH31" s="156">
        <f>$I$31*AG31</f>
        <v>0</v>
      </c>
      <c r="AI31" s="157"/>
      <c r="AJ31" s="156">
        <f>$I$31*AI31</f>
        <v>0</v>
      </c>
      <c r="AL31" s="64">
        <f t="shared" si="11"/>
        <v>2525</v>
      </c>
      <c r="AM31" s="64">
        <f t="shared" si="11"/>
        <v>47520.5</v>
      </c>
      <c r="AN31" s="61" t="b">
        <f t="shared" si="1"/>
        <v>1</v>
      </c>
      <c r="AO31" s="61" t="b">
        <f t="shared" si="2"/>
        <v>1</v>
      </c>
    </row>
    <row r="32" spans="1:41" ht="36.950000000000003" customHeight="1" thickBot="1">
      <c r="A32" s="11" t="s">
        <v>116</v>
      </c>
      <c r="B32" s="285" t="s">
        <v>117</v>
      </c>
      <c r="C32" s="285"/>
      <c r="D32" s="50" t="s">
        <v>410</v>
      </c>
      <c r="E32" s="11" t="s">
        <v>27</v>
      </c>
      <c r="F32" s="13">
        <f t="shared" si="7"/>
        <v>202</v>
      </c>
      <c r="G32" s="60">
        <v>29.33</v>
      </c>
      <c r="H32" s="65">
        <f t="shared" si="8"/>
        <v>0.2034</v>
      </c>
      <c r="I32" s="286">
        <f t="shared" si="9"/>
        <v>35.299999999999997</v>
      </c>
      <c r="J32" s="286"/>
      <c r="K32" s="13">
        <f t="shared" si="10"/>
        <v>7130.6</v>
      </c>
      <c r="M32" s="158">
        <v>2</v>
      </c>
      <c r="N32" s="156">
        <f>$I$32*M32</f>
        <v>70.599999999999994</v>
      </c>
      <c r="O32" s="157"/>
      <c r="P32" s="156">
        <f>$I$32*O32</f>
        <v>0</v>
      </c>
      <c r="Q32" s="157"/>
      <c r="R32" s="156">
        <f>$I$32*Q32</f>
        <v>0</v>
      </c>
      <c r="S32" s="157"/>
      <c r="T32" s="156">
        <f>$I$32*S32</f>
        <v>0</v>
      </c>
      <c r="U32" s="157"/>
      <c r="V32" s="156">
        <f>$I$32*U32</f>
        <v>0</v>
      </c>
      <c r="W32" s="157"/>
      <c r="X32" s="156">
        <f>$I$32*W32</f>
        <v>0</v>
      </c>
      <c r="Y32" s="157">
        <v>200</v>
      </c>
      <c r="Z32" s="156">
        <f>$I$32*Y32</f>
        <v>7059.9999999999991</v>
      </c>
      <c r="AA32" s="157"/>
      <c r="AB32" s="156">
        <f>$I$32*AA32</f>
        <v>0</v>
      </c>
      <c r="AC32" s="157"/>
      <c r="AD32" s="156">
        <f>$I$32*AC32</f>
        <v>0</v>
      </c>
      <c r="AE32" s="157"/>
      <c r="AF32" s="156">
        <f>$I$32*AE32</f>
        <v>0</v>
      </c>
      <c r="AG32" s="157"/>
      <c r="AH32" s="156">
        <f>$I$32*AG32</f>
        <v>0</v>
      </c>
      <c r="AI32" s="157"/>
      <c r="AJ32" s="156">
        <f>$I$32*AI32</f>
        <v>0</v>
      </c>
      <c r="AL32" s="64">
        <f t="shared" si="11"/>
        <v>202</v>
      </c>
      <c r="AM32" s="64">
        <f t="shared" si="11"/>
        <v>7130.5999999999995</v>
      </c>
      <c r="AN32" s="61" t="b">
        <f t="shared" si="1"/>
        <v>1</v>
      </c>
      <c r="AO32" s="61" t="b">
        <f t="shared" si="2"/>
        <v>1</v>
      </c>
    </row>
    <row r="33" spans="1:41" ht="35.1" customHeight="1" thickBot="1">
      <c r="A33" s="14" t="s">
        <v>118</v>
      </c>
      <c r="B33" s="287" t="s">
        <v>119</v>
      </c>
      <c r="C33" s="287"/>
      <c r="D33" s="287"/>
      <c r="E33" s="287"/>
      <c r="F33" s="287"/>
      <c r="G33" s="287"/>
      <c r="H33" s="287"/>
      <c r="I33" s="287"/>
      <c r="J33" s="287"/>
      <c r="K33" s="3">
        <f>SUM(K34:K38)</f>
        <v>350130.43</v>
      </c>
      <c r="AL33" s="64"/>
      <c r="AM33" s="64"/>
    </row>
    <row r="34" spans="1:41" ht="35.1" customHeight="1" thickBot="1">
      <c r="A34" s="11" t="s">
        <v>120</v>
      </c>
      <c r="B34" s="285" t="s">
        <v>121</v>
      </c>
      <c r="C34" s="285"/>
      <c r="D34" s="50" t="s">
        <v>411</v>
      </c>
      <c r="E34" s="11" t="s">
        <v>27</v>
      </c>
      <c r="F34" s="13">
        <f t="shared" si="7"/>
        <v>3250</v>
      </c>
      <c r="G34" s="43">
        <v>5.64</v>
      </c>
      <c r="H34" s="65">
        <f t="shared" ref="H34:H65" si="12">$C$7</f>
        <v>0.2034</v>
      </c>
      <c r="I34" s="286">
        <f t="shared" ref="I34:I38" si="13">ROUND(G34*(1+H34),2)</f>
        <v>6.79</v>
      </c>
      <c r="J34" s="286"/>
      <c r="K34" s="13">
        <f t="shared" si="10"/>
        <v>22067.5</v>
      </c>
      <c r="M34" s="152">
        <v>200</v>
      </c>
      <c r="N34" s="62">
        <f>$I$34*M34</f>
        <v>1358</v>
      </c>
      <c r="O34" s="63">
        <v>200</v>
      </c>
      <c r="P34" s="62">
        <f>$I$34*O34</f>
        <v>1358</v>
      </c>
      <c r="Q34" s="159"/>
      <c r="R34" s="62">
        <f>$I$34*Q34</f>
        <v>0</v>
      </c>
      <c r="S34" s="159">
        <v>2200</v>
      </c>
      <c r="T34" s="62">
        <f>$I$34*S34</f>
        <v>14938</v>
      </c>
      <c r="U34" s="159"/>
      <c r="V34" s="62">
        <f>$I$34*U34</f>
        <v>0</v>
      </c>
      <c r="W34" s="63"/>
      <c r="X34" s="62">
        <f>$I$34*W34</f>
        <v>0</v>
      </c>
      <c r="Y34" s="63">
        <v>200</v>
      </c>
      <c r="Z34" s="62">
        <f>$I$34*Y34</f>
        <v>1358</v>
      </c>
      <c r="AA34" s="152"/>
      <c r="AB34" s="62">
        <f>$I$34*AA34</f>
        <v>0</v>
      </c>
      <c r="AC34" s="63"/>
      <c r="AD34" s="62">
        <f>$I$34*AC34</f>
        <v>0</v>
      </c>
      <c r="AE34" s="63">
        <v>200</v>
      </c>
      <c r="AF34" s="62">
        <f>$I$34*AE34</f>
        <v>1358</v>
      </c>
      <c r="AG34" s="63"/>
      <c r="AH34" s="62">
        <f>$I$34*AG34</f>
        <v>0</v>
      </c>
      <c r="AI34" s="159">
        <v>250</v>
      </c>
      <c r="AJ34" s="62">
        <f>$I$34*AI34</f>
        <v>1697.5</v>
      </c>
      <c r="AL34" s="64">
        <f t="shared" ref="AL34:AM38" si="14">AI34+AG34+AE34+AC34+AA34+Y34+W34+U34+S34+Q34+O34+M34</f>
        <v>3250</v>
      </c>
      <c r="AM34" s="64">
        <f t="shared" si="14"/>
        <v>22067.5</v>
      </c>
      <c r="AN34" s="61" t="b">
        <f t="shared" ref="AN34:AN38" si="15">AL34=F34</f>
        <v>1</v>
      </c>
      <c r="AO34" s="61" t="b">
        <f t="shared" ref="AO34:AO38" si="16">AM34=K34</f>
        <v>1</v>
      </c>
    </row>
    <row r="35" spans="1:41" ht="35.1" customHeight="1" thickBot="1">
      <c r="A35" s="11" t="s">
        <v>122</v>
      </c>
      <c r="B35" s="285" t="s">
        <v>123</v>
      </c>
      <c r="C35" s="285"/>
      <c r="D35" s="50" t="s">
        <v>412</v>
      </c>
      <c r="E35" s="11" t="s">
        <v>27</v>
      </c>
      <c r="F35" s="13">
        <f t="shared" si="7"/>
        <v>2750</v>
      </c>
      <c r="G35" s="43">
        <v>26.22</v>
      </c>
      <c r="H35" s="65">
        <f t="shared" si="12"/>
        <v>0.2034</v>
      </c>
      <c r="I35" s="286">
        <f t="shared" si="13"/>
        <v>31.55</v>
      </c>
      <c r="J35" s="286"/>
      <c r="K35" s="13">
        <f t="shared" si="10"/>
        <v>86762.5</v>
      </c>
      <c r="M35" s="152">
        <v>100</v>
      </c>
      <c r="N35" s="62">
        <f>$I$35*M35</f>
        <v>3155</v>
      </c>
      <c r="O35" s="63">
        <v>0</v>
      </c>
      <c r="P35" s="62">
        <f>$I$35*O35</f>
        <v>0</v>
      </c>
      <c r="Q35" s="159">
        <v>50</v>
      </c>
      <c r="R35" s="62">
        <f>$I$35*Q35</f>
        <v>1577.5</v>
      </c>
      <c r="S35" s="159">
        <v>850</v>
      </c>
      <c r="T35" s="62">
        <f>$I$35*S35</f>
        <v>26817.5</v>
      </c>
      <c r="U35" s="159"/>
      <c r="V35" s="62">
        <f>$I$35*U35</f>
        <v>0</v>
      </c>
      <c r="W35" s="63"/>
      <c r="X35" s="62">
        <f>$I$35*W35</f>
        <v>0</v>
      </c>
      <c r="Y35" s="63">
        <v>1500</v>
      </c>
      <c r="Z35" s="62">
        <f>$I$35*Y35</f>
        <v>47325</v>
      </c>
      <c r="AA35" s="152"/>
      <c r="AB35" s="62">
        <f>$I$35*AA35</f>
        <v>0</v>
      </c>
      <c r="AC35" s="63"/>
      <c r="AD35" s="62">
        <f>$I$35*AC35</f>
        <v>0</v>
      </c>
      <c r="AE35" s="63">
        <v>0</v>
      </c>
      <c r="AF35" s="62">
        <f>$I$35*AE35</f>
        <v>0</v>
      </c>
      <c r="AG35" s="63"/>
      <c r="AH35" s="62">
        <f>$I$35*AG35</f>
        <v>0</v>
      </c>
      <c r="AI35" s="159">
        <v>250</v>
      </c>
      <c r="AJ35" s="62">
        <f>$I$35*AI35</f>
        <v>7887.5</v>
      </c>
      <c r="AL35" s="64">
        <f t="shared" si="14"/>
        <v>2750</v>
      </c>
      <c r="AM35" s="64">
        <f t="shared" si="14"/>
        <v>86762.5</v>
      </c>
      <c r="AN35" s="61" t="b">
        <f t="shared" si="15"/>
        <v>1</v>
      </c>
      <c r="AO35" s="61" t="b">
        <f t="shared" si="16"/>
        <v>1</v>
      </c>
    </row>
    <row r="36" spans="1:41" ht="35.1" customHeight="1" thickBot="1">
      <c r="A36" s="11" t="s">
        <v>124</v>
      </c>
      <c r="B36" s="285" t="s">
        <v>125</v>
      </c>
      <c r="C36" s="285"/>
      <c r="D36" s="50" t="s">
        <v>413</v>
      </c>
      <c r="E36" s="11" t="s">
        <v>27</v>
      </c>
      <c r="F36" s="13">
        <f t="shared" si="7"/>
        <v>1145</v>
      </c>
      <c r="G36" s="43">
        <v>39.76</v>
      </c>
      <c r="H36" s="65">
        <f t="shared" si="12"/>
        <v>0.2034</v>
      </c>
      <c r="I36" s="286">
        <f t="shared" si="13"/>
        <v>47.85</v>
      </c>
      <c r="J36" s="286"/>
      <c r="K36" s="13">
        <f t="shared" si="10"/>
        <v>54788.25</v>
      </c>
      <c r="M36" s="152">
        <v>100</v>
      </c>
      <c r="N36" s="62">
        <f>$I$36*M36</f>
        <v>4785</v>
      </c>
      <c r="O36" s="63">
        <v>200</v>
      </c>
      <c r="P36" s="62">
        <f>$I$36*O36</f>
        <v>9570</v>
      </c>
      <c r="Q36" s="159">
        <v>20</v>
      </c>
      <c r="R36" s="62">
        <f>$I$36*Q36</f>
        <v>957</v>
      </c>
      <c r="S36" s="159">
        <v>0</v>
      </c>
      <c r="T36" s="62">
        <f>$I$36*S36</f>
        <v>0</v>
      </c>
      <c r="U36" s="159"/>
      <c r="V36" s="62">
        <f>$I$36*U36</f>
        <v>0</v>
      </c>
      <c r="W36" s="63"/>
      <c r="X36" s="62">
        <f>$I$36*W36</f>
        <v>0</v>
      </c>
      <c r="Y36" s="63">
        <v>0</v>
      </c>
      <c r="Z36" s="62">
        <f>$I$36*Y36</f>
        <v>0</v>
      </c>
      <c r="AA36" s="166">
        <v>375</v>
      </c>
      <c r="AB36" s="62">
        <f>$I$36*AA36</f>
        <v>17943.75</v>
      </c>
      <c r="AC36" s="63"/>
      <c r="AD36" s="62">
        <f>$I$36*AC36</f>
        <v>0</v>
      </c>
      <c r="AE36" s="63">
        <v>200</v>
      </c>
      <c r="AF36" s="62">
        <f>$I$36*AE36</f>
        <v>9570</v>
      </c>
      <c r="AG36" s="63"/>
      <c r="AH36" s="62">
        <f>$I$36*AG36</f>
        <v>0</v>
      </c>
      <c r="AI36" s="159">
        <v>250</v>
      </c>
      <c r="AJ36" s="62">
        <f>$I$36*AI36</f>
        <v>11962.5</v>
      </c>
      <c r="AL36" s="64">
        <f t="shared" si="14"/>
        <v>1145</v>
      </c>
      <c r="AM36" s="64">
        <f t="shared" si="14"/>
        <v>54788.25</v>
      </c>
      <c r="AN36" s="61" t="b">
        <f t="shared" si="15"/>
        <v>1</v>
      </c>
      <c r="AO36" s="61" t="b">
        <f t="shared" si="16"/>
        <v>1</v>
      </c>
    </row>
    <row r="37" spans="1:41" ht="35.1" customHeight="1" thickBot="1">
      <c r="A37" s="11" t="s">
        <v>126</v>
      </c>
      <c r="B37" s="285" t="s">
        <v>127</v>
      </c>
      <c r="C37" s="285"/>
      <c r="D37" s="50" t="s">
        <v>414</v>
      </c>
      <c r="E37" s="11" t="s">
        <v>27</v>
      </c>
      <c r="F37" s="13">
        <f t="shared" si="7"/>
        <v>7799</v>
      </c>
      <c r="G37" s="43">
        <v>14.39</v>
      </c>
      <c r="H37" s="65">
        <f t="shared" si="12"/>
        <v>0.2034</v>
      </c>
      <c r="I37" s="286">
        <f t="shared" si="13"/>
        <v>17.32</v>
      </c>
      <c r="J37" s="286"/>
      <c r="K37" s="13">
        <f t="shared" si="10"/>
        <v>135078.68</v>
      </c>
      <c r="M37" s="152">
        <v>200</v>
      </c>
      <c r="N37" s="62">
        <f>$I$37*M37</f>
        <v>3464</v>
      </c>
      <c r="O37" s="63">
        <v>2000</v>
      </c>
      <c r="P37" s="62">
        <f>$I$37*O37</f>
        <v>34640</v>
      </c>
      <c r="Q37" s="159">
        <v>100</v>
      </c>
      <c r="R37" s="62">
        <f>$I$37*Q37</f>
        <v>1732</v>
      </c>
      <c r="S37" s="159">
        <v>600</v>
      </c>
      <c r="T37" s="62">
        <f>$I$37*S37</f>
        <v>10392</v>
      </c>
      <c r="U37" s="5">
        <v>174</v>
      </c>
      <c r="V37" s="62">
        <f>$I$37*U37</f>
        <v>3013.68</v>
      </c>
      <c r="W37" s="63"/>
      <c r="X37" s="62">
        <f>$I$37*W37</f>
        <v>0</v>
      </c>
      <c r="Y37" s="63">
        <v>1500</v>
      </c>
      <c r="Z37" s="62">
        <f>$I$37*Y37</f>
        <v>25980</v>
      </c>
      <c r="AA37" s="166">
        <v>1100</v>
      </c>
      <c r="AB37" s="62">
        <f>$I$37*AA37</f>
        <v>19052</v>
      </c>
      <c r="AC37" s="63"/>
      <c r="AD37" s="62">
        <f>$I$37*AC37</f>
        <v>0</v>
      </c>
      <c r="AE37" s="63">
        <v>1875</v>
      </c>
      <c r="AF37" s="62">
        <f>$I$37*AE37</f>
        <v>32475</v>
      </c>
      <c r="AG37" s="63"/>
      <c r="AH37" s="62">
        <f>$I$37*AG37</f>
        <v>0</v>
      </c>
      <c r="AI37" s="159">
        <v>250</v>
      </c>
      <c r="AJ37" s="62">
        <f>$I$37*AI37</f>
        <v>4330</v>
      </c>
      <c r="AL37" s="64">
        <f t="shared" si="14"/>
        <v>7799</v>
      </c>
      <c r="AM37" s="64">
        <f t="shared" si="14"/>
        <v>135078.68</v>
      </c>
      <c r="AN37" s="61" t="b">
        <f t="shared" si="15"/>
        <v>1</v>
      </c>
      <c r="AO37" s="61" t="b">
        <f t="shared" si="16"/>
        <v>1</v>
      </c>
    </row>
    <row r="38" spans="1:41" ht="35.1" customHeight="1" thickBot="1">
      <c r="A38" s="11" t="s">
        <v>128</v>
      </c>
      <c r="B38" s="285" t="s">
        <v>129</v>
      </c>
      <c r="C38" s="285"/>
      <c r="D38" s="50" t="s">
        <v>415</v>
      </c>
      <c r="E38" s="11" t="s">
        <v>27</v>
      </c>
      <c r="F38" s="13">
        <f t="shared" si="7"/>
        <v>2550</v>
      </c>
      <c r="G38" s="43">
        <v>16.760000000000002</v>
      </c>
      <c r="H38" s="65">
        <f t="shared" si="12"/>
        <v>0.2034</v>
      </c>
      <c r="I38" s="286">
        <f t="shared" si="13"/>
        <v>20.170000000000002</v>
      </c>
      <c r="J38" s="286"/>
      <c r="K38" s="13">
        <f t="shared" si="10"/>
        <v>51433.5</v>
      </c>
      <c r="M38" s="152">
        <v>50</v>
      </c>
      <c r="N38" s="62">
        <f>$I$38*M38</f>
        <v>1008.5000000000001</v>
      </c>
      <c r="O38" s="63">
        <v>100</v>
      </c>
      <c r="P38" s="62">
        <f>$I$38*O38</f>
        <v>2017.0000000000002</v>
      </c>
      <c r="Q38" s="159"/>
      <c r="R38" s="62">
        <f>$I$38*Q38</f>
        <v>0</v>
      </c>
      <c r="S38" s="159">
        <v>2200</v>
      </c>
      <c r="T38" s="62">
        <f>$I$38*S38</f>
        <v>44374.000000000007</v>
      </c>
      <c r="U38" s="159"/>
      <c r="V38" s="62">
        <f>$I$38*U38</f>
        <v>0</v>
      </c>
      <c r="W38" s="63"/>
      <c r="X38" s="62">
        <f>$I$38*W38</f>
        <v>0</v>
      </c>
      <c r="Y38" s="63">
        <v>0</v>
      </c>
      <c r="Z38" s="62">
        <f>$I$38*Y38</f>
        <v>0</v>
      </c>
      <c r="AA38" s="152"/>
      <c r="AB38" s="62">
        <f>$I$38*AA38</f>
        <v>0</v>
      </c>
      <c r="AC38" s="63"/>
      <c r="AD38" s="62">
        <f>$I$38*AC38</f>
        <v>0</v>
      </c>
      <c r="AE38" s="63">
        <v>100</v>
      </c>
      <c r="AF38" s="62">
        <f>$I$38*AE38</f>
        <v>2017.0000000000002</v>
      </c>
      <c r="AG38" s="63"/>
      <c r="AH38" s="62">
        <f>$I$38*AG38</f>
        <v>0</v>
      </c>
      <c r="AI38" s="159">
        <v>100</v>
      </c>
      <c r="AJ38" s="62">
        <f>$I$38*AI38</f>
        <v>2017.0000000000002</v>
      </c>
      <c r="AL38" s="64">
        <f t="shared" si="14"/>
        <v>2550</v>
      </c>
      <c r="AM38" s="64">
        <f t="shared" si="14"/>
        <v>51433.500000000007</v>
      </c>
      <c r="AN38" s="61" t="b">
        <f t="shared" si="15"/>
        <v>1</v>
      </c>
      <c r="AO38" s="61" t="b">
        <f t="shared" si="16"/>
        <v>1</v>
      </c>
    </row>
    <row r="39" spans="1:41" ht="35.1" customHeight="1" thickBot="1">
      <c r="A39" s="14" t="s">
        <v>130</v>
      </c>
      <c r="B39" s="287" t="s">
        <v>131</v>
      </c>
      <c r="C39" s="287"/>
      <c r="D39" s="287"/>
      <c r="E39" s="287"/>
      <c r="F39" s="287"/>
      <c r="G39" s="287"/>
      <c r="H39" s="287"/>
      <c r="I39" s="287"/>
      <c r="J39" s="287"/>
      <c r="K39" s="3">
        <f>SUM(K40:K47)</f>
        <v>644064.57999999996</v>
      </c>
      <c r="AL39" s="64"/>
      <c r="AM39" s="64"/>
    </row>
    <row r="40" spans="1:41" ht="35.1" customHeight="1" thickBot="1">
      <c r="A40" s="11" t="s">
        <v>132</v>
      </c>
      <c r="B40" s="285" t="s">
        <v>133</v>
      </c>
      <c r="C40" s="285"/>
      <c r="D40" s="50" t="s">
        <v>416</v>
      </c>
      <c r="E40" s="11" t="s">
        <v>27</v>
      </c>
      <c r="F40" s="13">
        <f t="shared" si="7"/>
        <v>3010</v>
      </c>
      <c r="G40" s="43">
        <v>27.1</v>
      </c>
      <c r="H40" s="65">
        <f t="shared" si="12"/>
        <v>0.2034</v>
      </c>
      <c r="I40" s="286">
        <f t="shared" ref="I40:I47" si="17">ROUND(G40*(1+H40),2)</f>
        <v>32.61</v>
      </c>
      <c r="J40" s="286"/>
      <c r="K40" s="13">
        <f t="shared" si="10"/>
        <v>98156.1</v>
      </c>
      <c r="M40" s="152">
        <v>50</v>
      </c>
      <c r="N40" s="62">
        <f>$I$40*M40</f>
        <v>1630.5</v>
      </c>
      <c r="O40" s="63">
        <v>0</v>
      </c>
      <c r="P40" s="62">
        <f>$I$40*O40</f>
        <v>0</v>
      </c>
      <c r="Q40" s="63"/>
      <c r="R40" s="62">
        <f>$I$40*Q40</f>
        <v>0</v>
      </c>
      <c r="S40" s="159">
        <v>150</v>
      </c>
      <c r="T40" s="62">
        <f>$I$40*S40</f>
        <v>4891.5</v>
      </c>
      <c r="U40" s="63"/>
      <c r="V40" s="62">
        <f>$I$40*U40</f>
        <v>0</v>
      </c>
      <c r="W40" s="63"/>
      <c r="X40" s="62">
        <f>$I$40*W40</f>
        <v>0</v>
      </c>
      <c r="Y40" s="63">
        <v>2500</v>
      </c>
      <c r="Z40" s="62">
        <f>$I$40*Y40</f>
        <v>81525</v>
      </c>
      <c r="AA40" s="152"/>
      <c r="AB40" s="62">
        <f>$I$40*AA40</f>
        <v>0</v>
      </c>
      <c r="AC40" s="159">
        <v>60</v>
      </c>
      <c r="AD40" s="62">
        <f>$I$40*AC40</f>
        <v>1956.6</v>
      </c>
      <c r="AE40" s="63">
        <v>0</v>
      </c>
      <c r="AF40" s="62">
        <f>$I$40*AE40</f>
        <v>0</v>
      </c>
      <c r="AG40" s="63"/>
      <c r="AH40" s="62">
        <f>$I$40*AG40</f>
        <v>0</v>
      </c>
      <c r="AI40" s="159">
        <v>250</v>
      </c>
      <c r="AJ40" s="62">
        <f>$I$40*AI40</f>
        <v>8152.5</v>
      </c>
      <c r="AL40" s="64">
        <f t="shared" ref="AL40:AM55" si="18">AI40+AG40+AE40+AC40+AA40+Y40+W40+U40+S40+Q40+O40+M40</f>
        <v>3010</v>
      </c>
      <c r="AM40" s="64">
        <f t="shared" si="18"/>
        <v>98156.1</v>
      </c>
      <c r="AN40" s="61" t="b">
        <f t="shared" ref="AN40:AN89" si="19">AL40=F40</f>
        <v>1</v>
      </c>
      <c r="AO40" s="61" t="b">
        <f t="shared" ref="AO40:AO89" si="20">AM40=K40</f>
        <v>1</v>
      </c>
    </row>
    <row r="41" spans="1:41" ht="35.1" customHeight="1" thickBot="1">
      <c r="A41" s="11" t="s">
        <v>134</v>
      </c>
      <c r="B41" s="285" t="s">
        <v>135</v>
      </c>
      <c r="C41" s="285"/>
      <c r="D41" s="50" t="s">
        <v>417</v>
      </c>
      <c r="E41" s="11" t="s">
        <v>27</v>
      </c>
      <c r="F41" s="13">
        <f t="shared" si="7"/>
        <v>2450</v>
      </c>
      <c r="G41" s="43">
        <v>37.47</v>
      </c>
      <c r="H41" s="65">
        <f t="shared" si="12"/>
        <v>0.2034</v>
      </c>
      <c r="I41" s="286">
        <f t="shared" si="17"/>
        <v>45.09</v>
      </c>
      <c r="J41" s="286"/>
      <c r="K41" s="13">
        <f t="shared" si="10"/>
        <v>110470.5</v>
      </c>
      <c r="M41" s="152">
        <v>50</v>
      </c>
      <c r="N41" s="62">
        <f>$I$41*M41</f>
        <v>2254.5</v>
      </c>
      <c r="O41" s="63">
        <v>500</v>
      </c>
      <c r="P41" s="62">
        <f>$I$41*O41</f>
        <v>22545</v>
      </c>
      <c r="Q41" s="63"/>
      <c r="R41" s="62">
        <f>$I$41*Q41</f>
        <v>0</v>
      </c>
      <c r="S41" s="159">
        <v>650</v>
      </c>
      <c r="T41" s="62">
        <f>$I$41*S41</f>
        <v>29308.500000000004</v>
      </c>
      <c r="U41" s="63"/>
      <c r="V41" s="62">
        <f>$I$41*U41</f>
        <v>0</v>
      </c>
      <c r="W41" s="63"/>
      <c r="X41" s="62">
        <f>$I$41*W41</f>
        <v>0</v>
      </c>
      <c r="Y41" s="63">
        <v>0</v>
      </c>
      <c r="Z41" s="62">
        <f>$I$41*Y41</f>
        <v>0</v>
      </c>
      <c r="AA41" s="166">
        <v>500</v>
      </c>
      <c r="AB41" s="62">
        <f>$I$41*AA41</f>
        <v>22545</v>
      </c>
      <c r="AC41" s="159"/>
      <c r="AD41" s="62">
        <f>$I$41*AC41</f>
        <v>0</v>
      </c>
      <c r="AE41" s="63">
        <v>500</v>
      </c>
      <c r="AF41" s="62">
        <f>$I$41*AE41</f>
        <v>22545</v>
      </c>
      <c r="AG41" s="63"/>
      <c r="AH41" s="62">
        <f>$I$41*AG41</f>
        <v>0</v>
      </c>
      <c r="AI41" s="159">
        <v>250</v>
      </c>
      <c r="AJ41" s="62">
        <f>$I$41*AI41</f>
        <v>11272.5</v>
      </c>
      <c r="AL41" s="64">
        <f t="shared" si="18"/>
        <v>2450</v>
      </c>
      <c r="AM41" s="64">
        <f t="shared" si="18"/>
        <v>110470.5</v>
      </c>
      <c r="AN41" s="61" t="b">
        <f t="shared" si="19"/>
        <v>1</v>
      </c>
      <c r="AO41" s="61" t="b">
        <f t="shared" si="20"/>
        <v>1</v>
      </c>
    </row>
    <row r="42" spans="1:41" ht="35.1" customHeight="1" thickBot="1">
      <c r="A42" s="11" t="s">
        <v>136</v>
      </c>
      <c r="B42" s="285" t="s">
        <v>137</v>
      </c>
      <c r="C42" s="285"/>
      <c r="D42" s="50" t="s">
        <v>418</v>
      </c>
      <c r="E42" s="11" t="s">
        <v>27</v>
      </c>
      <c r="F42" s="13">
        <f t="shared" si="7"/>
        <v>10160</v>
      </c>
      <c r="G42" s="43">
        <v>3.72</v>
      </c>
      <c r="H42" s="65">
        <f t="shared" si="12"/>
        <v>0.2034</v>
      </c>
      <c r="I42" s="286">
        <f t="shared" si="17"/>
        <v>4.4800000000000004</v>
      </c>
      <c r="J42" s="286"/>
      <c r="K42" s="13">
        <f t="shared" si="10"/>
        <v>45516.800000000003</v>
      </c>
      <c r="M42" s="152">
        <v>150</v>
      </c>
      <c r="N42" s="62">
        <f>$I$42*M42</f>
        <v>672.00000000000011</v>
      </c>
      <c r="O42" s="63">
        <v>0</v>
      </c>
      <c r="P42" s="62">
        <f>$I$42*O42</f>
        <v>0</v>
      </c>
      <c r="Q42" s="63"/>
      <c r="R42" s="62">
        <f>$I$42*Q42</f>
        <v>0</v>
      </c>
      <c r="S42" s="159">
        <v>6000</v>
      </c>
      <c r="T42" s="62">
        <f>$I$42*S42</f>
        <v>26880.000000000004</v>
      </c>
      <c r="U42" s="63"/>
      <c r="V42" s="62">
        <f>$I$42*U42</f>
        <v>0</v>
      </c>
      <c r="W42" s="63"/>
      <c r="X42" s="62">
        <f>$I$42*W42</f>
        <v>0</v>
      </c>
      <c r="Y42" s="63">
        <v>500</v>
      </c>
      <c r="Z42" s="62">
        <f>$I$42*Y42</f>
        <v>2240</v>
      </c>
      <c r="AA42" s="166">
        <v>3200</v>
      </c>
      <c r="AB42" s="62">
        <f>$I$42*AA42</f>
        <v>14336.000000000002</v>
      </c>
      <c r="AC42" s="159">
        <v>60</v>
      </c>
      <c r="AD42" s="62">
        <f>$I$42*AC42</f>
        <v>268.8</v>
      </c>
      <c r="AE42" s="63">
        <v>0</v>
      </c>
      <c r="AF42" s="62">
        <f>$I$42*AE42</f>
        <v>0</v>
      </c>
      <c r="AG42" s="63"/>
      <c r="AH42" s="62">
        <f>$I$42*AG42</f>
        <v>0</v>
      </c>
      <c r="AI42" s="159">
        <v>250</v>
      </c>
      <c r="AJ42" s="62">
        <f>$I$42*AI42</f>
        <v>1120</v>
      </c>
      <c r="AL42" s="64">
        <f t="shared" si="18"/>
        <v>10160</v>
      </c>
      <c r="AM42" s="64">
        <f t="shared" si="18"/>
        <v>45516.800000000003</v>
      </c>
      <c r="AN42" s="61" t="b">
        <f t="shared" si="19"/>
        <v>1</v>
      </c>
      <c r="AO42" s="61" t="b">
        <f t="shared" si="20"/>
        <v>1</v>
      </c>
    </row>
    <row r="43" spans="1:41" ht="35.1" customHeight="1" thickBot="1">
      <c r="A43" s="11" t="s">
        <v>138</v>
      </c>
      <c r="B43" s="285" t="s">
        <v>139</v>
      </c>
      <c r="C43" s="285"/>
      <c r="D43" s="50" t="s">
        <v>419</v>
      </c>
      <c r="E43" s="11" t="s">
        <v>27</v>
      </c>
      <c r="F43" s="13">
        <f t="shared" si="7"/>
        <v>8924</v>
      </c>
      <c r="G43" s="43">
        <v>19.96</v>
      </c>
      <c r="H43" s="65">
        <f t="shared" si="12"/>
        <v>0.2034</v>
      </c>
      <c r="I43" s="286">
        <f t="shared" si="17"/>
        <v>24.02</v>
      </c>
      <c r="J43" s="286"/>
      <c r="K43" s="13">
        <f t="shared" si="10"/>
        <v>214354.48</v>
      </c>
      <c r="M43" s="152">
        <v>50</v>
      </c>
      <c r="N43" s="62">
        <f>$I$43*M43</f>
        <v>1201</v>
      </c>
      <c r="O43" s="63">
        <v>2500</v>
      </c>
      <c r="P43" s="62">
        <f>$I$43*O43</f>
        <v>60050</v>
      </c>
      <c r="Q43" s="63"/>
      <c r="R43" s="62">
        <f>$I$43*Q43</f>
        <v>0</v>
      </c>
      <c r="S43" s="159">
        <v>0</v>
      </c>
      <c r="T43" s="62">
        <f>$I$43*S43</f>
        <v>0</v>
      </c>
      <c r="U43" s="63"/>
      <c r="V43" s="62">
        <f>$I$43*U43</f>
        <v>0</v>
      </c>
      <c r="W43" s="63"/>
      <c r="X43" s="62">
        <f>$I$43*W43</f>
        <v>0</v>
      </c>
      <c r="Y43" s="63">
        <v>0</v>
      </c>
      <c r="Z43" s="62">
        <f>$I$43*Y43</f>
        <v>0</v>
      </c>
      <c r="AA43" s="166">
        <v>3200</v>
      </c>
      <c r="AB43" s="62">
        <f>$I$43*AA43</f>
        <v>76864</v>
      </c>
      <c r="AC43" s="159">
        <v>800</v>
      </c>
      <c r="AD43" s="62">
        <f>$I$43*AC43</f>
        <v>19216</v>
      </c>
      <c r="AE43" s="63">
        <v>2124</v>
      </c>
      <c r="AF43" s="62">
        <f>$I$43*AE43</f>
        <v>51018.479999999996</v>
      </c>
      <c r="AG43" s="63"/>
      <c r="AH43" s="62">
        <f>$I$43*AG43</f>
        <v>0</v>
      </c>
      <c r="AI43" s="159">
        <v>250</v>
      </c>
      <c r="AJ43" s="62">
        <f>$I$43*AI43</f>
        <v>6005</v>
      </c>
      <c r="AL43" s="64">
        <f t="shared" si="18"/>
        <v>8924</v>
      </c>
      <c r="AM43" s="64">
        <f t="shared" si="18"/>
        <v>214354.47999999998</v>
      </c>
      <c r="AN43" s="61" t="b">
        <f t="shared" si="19"/>
        <v>1</v>
      </c>
      <c r="AO43" s="61" t="b">
        <f t="shared" si="20"/>
        <v>1</v>
      </c>
    </row>
    <row r="44" spans="1:41" ht="35.1" customHeight="1" thickBot="1">
      <c r="A44" s="11" t="s">
        <v>140</v>
      </c>
      <c r="B44" s="285" t="s">
        <v>141</v>
      </c>
      <c r="C44" s="285"/>
      <c r="D44" s="50" t="s">
        <v>420</v>
      </c>
      <c r="E44" s="11" t="s">
        <v>27</v>
      </c>
      <c r="F44" s="13">
        <f t="shared" si="7"/>
        <v>2650</v>
      </c>
      <c r="G44" s="43">
        <v>25.42</v>
      </c>
      <c r="H44" s="65">
        <f t="shared" si="12"/>
        <v>0.2034</v>
      </c>
      <c r="I44" s="286">
        <f t="shared" si="17"/>
        <v>30.59</v>
      </c>
      <c r="J44" s="286"/>
      <c r="K44" s="13">
        <f t="shared" si="10"/>
        <v>81063.5</v>
      </c>
      <c r="M44" s="152">
        <v>200</v>
      </c>
      <c r="N44" s="62">
        <f>$I$44*M44</f>
        <v>6118</v>
      </c>
      <c r="O44" s="63">
        <v>500</v>
      </c>
      <c r="P44" s="62">
        <f>$I$44*O44</f>
        <v>15295</v>
      </c>
      <c r="Q44" s="63"/>
      <c r="R44" s="62">
        <f>$I$44*Q44</f>
        <v>0</v>
      </c>
      <c r="S44" s="159">
        <v>1200</v>
      </c>
      <c r="T44" s="62">
        <f>$I$44*S44</f>
        <v>36708</v>
      </c>
      <c r="U44" s="63"/>
      <c r="V44" s="62">
        <f>$I$44*U44</f>
        <v>0</v>
      </c>
      <c r="W44" s="63"/>
      <c r="X44" s="62">
        <f>$I$44*W44</f>
        <v>0</v>
      </c>
      <c r="Y44" s="63">
        <v>0</v>
      </c>
      <c r="Z44" s="62">
        <f>$I$44*Y44</f>
        <v>0</v>
      </c>
      <c r="AA44" s="152"/>
      <c r="AB44" s="62">
        <f>$I$44*AA44</f>
        <v>0</v>
      </c>
      <c r="AC44" s="159"/>
      <c r="AD44" s="62">
        <f>$I$44*AC44</f>
        <v>0</v>
      </c>
      <c r="AE44" s="63">
        <v>500</v>
      </c>
      <c r="AF44" s="62">
        <f>$I$44*AE44</f>
        <v>15295</v>
      </c>
      <c r="AG44" s="63"/>
      <c r="AH44" s="62">
        <f>$I$44*AG44</f>
        <v>0</v>
      </c>
      <c r="AI44" s="159">
        <v>250</v>
      </c>
      <c r="AJ44" s="62">
        <f>$I$44*AI44</f>
        <v>7647.5</v>
      </c>
      <c r="AL44" s="64">
        <f t="shared" si="18"/>
        <v>2650</v>
      </c>
      <c r="AM44" s="64">
        <f t="shared" si="18"/>
        <v>81063.5</v>
      </c>
      <c r="AN44" s="61" t="b">
        <f t="shared" si="19"/>
        <v>1</v>
      </c>
      <c r="AO44" s="61" t="b">
        <f t="shared" si="20"/>
        <v>1</v>
      </c>
    </row>
    <row r="45" spans="1:41" ht="35.1" customHeight="1" thickBot="1">
      <c r="A45" s="11" t="s">
        <v>142</v>
      </c>
      <c r="B45" s="285" t="s">
        <v>143</v>
      </c>
      <c r="C45" s="285"/>
      <c r="D45" s="50" t="s">
        <v>421</v>
      </c>
      <c r="E45" s="11" t="s">
        <v>27</v>
      </c>
      <c r="F45" s="13">
        <f t="shared" si="7"/>
        <v>310</v>
      </c>
      <c r="G45" s="43">
        <v>34.42</v>
      </c>
      <c r="H45" s="65">
        <f t="shared" si="12"/>
        <v>0.2034</v>
      </c>
      <c r="I45" s="286">
        <f t="shared" si="17"/>
        <v>41.42</v>
      </c>
      <c r="J45" s="286"/>
      <c r="K45" s="13">
        <f t="shared" si="10"/>
        <v>12840.2</v>
      </c>
      <c r="M45" s="152">
        <v>10</v>
      </c>
      <c r="N45" s="62">
        <f>$I$45*M45</f>
        <v>414.20000000000005</v>
      </c>
      <c r="O45" s="63">
        <v>100</v>
      </c>
      <c r="P45" s="62">
        <f>$I$45*O45</f>
        <v>4142</v>
      </c>
      <c r="Q45" s="63"/>
      <c r="R45" s="62">
        <f>$I$45*Q45</f>
        <v>0</v>
      </c>
      <c r="S45" s="159">
        <v>0</v>
      </c>
      <c r="T45" s="62">
        <f>$I$45*S45</f>
        <v>0</v>
      </c>
      <c r="U45" s="63"/>
      <c r="V45" s="62">
        <f>$I$45*U45</f>
        <v>0</v>
      </c>
      <c r="W45" s="63"/>
      <c r="X45" s="62">
        <f>$I$45*W45</f>
        <v>0</v>
      </c>
      <c r="Y45" s="63">
        <v>0</v>
      </c>
      <c r="Z45" s="62">
        <f>$I$45*Y45</f>
        <v>0</v>
      </c>
      <c r="AA45" s="152"/>
      <c r="AB45" s="62">
        <f>$I$45*AA45</f>
        <v>0</v>
      </c>
      <c r="AC45" s="159"/>
      <c r="AD45" s="62">
        <f>$I$45*AC45</f>
        <v>0</v>
      </c>
      <c r="AE45" s="63">
        <v>100</v>
      </c>
      <c r="AF45" s="62">
        <f>$I$45*AE45</f>
        <v>4142</v>
      </c>
      <c r="AG45" s="63"/>
      <c r="AH45" s="62">
        <f>$I$45*AG45</f>
        <v>0</v>
      </c>
      <c r="AI45" s="159">
        <v>100</v>
      </c>
      <c r="AJ45" s="62">
        <f>$I$45*AI45</f>
        <v>4142</v>
      </c>
      <c r="AL45" s="64">
        <f t="shared" si="18"/>
        <v>310</v>
      </c>
      <c r="AM45" s="64">
        <f t="shared" si="18"/>
        <v>12840.2</v>
      </c>
      <c r="AN45" s="61" t="b">
        <f t="shared" si="19"/>
        <v>1</v>
      </c>
      <c r="AO45" s="61" t="b">
        <f t="shared" si="20"/>
        <v>1</v>
      </c>
    </row>
    <row r="46" spans="1:41" ht="35.1" customHeight="1" thickBot="1">
      <c r="A46" s="58" t="s">
        <v>144</v>
      </c>
      <c r="B46" s="288" t="s">
        <v>145</v>
      </c>
      <c r="C46" s="288"/>
      <c r="D46" s="59" t="s">
        <v>422</v>
      </c>
      <c r="E46" s="58" t="s">
        <v>27</v>
      </c>
      <c r="F46" s="60">
        <f t="shared" si="7"/>
        <v>200</v>
      </c>
      <c r="G46" s="60">
        <v>20.12</v>
      </c>
      <c r="H46" s="65">
        <f t="shared" si="12"/>
        <v>0.2034</v>
      </c>
      <c r="I46" s="286">
        <f t="shared" si="17"/>
        <v>24.21</v>
      </c>
      <c r="J46" s="286"/>
      <c r="K46" s="60">
        <f t="shared" si="10"/>
        <v>4842</v>
      </c>
      <c r="M46" s="4">
        <v>200</v>
      </c>
      <c r="N46" s="62">
        <f>$I$46*M46</f>
        <v>4842</v>
      </c>
      <c r="O46" s="63"/>
      <c r="P46" s="62">
        <f>$I$46*O46</f>
        <v>0</v>
      </c>
      <c r="Q46" s="63"/>
      <c r="R46" s="62">
        <f>$I$46*Q46</f>
        <v>0</v>
      </c>
      <c r="S46" s="63"/>
      <c r="T46" s="62">
        <f>$I$46*S46</f>
        <v>0</v>
      </c>
      <c r="U46" s="63"/>
      <c r="V46" s="62">
        <f>$I$46*U46</f>
        <v>0</v>
      </c>
      <c r="W46" s="63"/>
      <c r="X46" s="62">
        <f>$I$46*W46</f>
        <v>0</v>
      </c>
      <c r="Y46" s="63">
        <v>0</v>
      </c>
      <c r="Z46" s="62">
        <f>$I$46*Y46</f>
        <v>0</v>
      </c>
      <c r="AA46" s="63"/>
      <c r="AB46" s="62">
        <f>$I$46*AA46</f>
        <v>0</v>
      </c>
      <c r="AC46" s="63"/>
      <c r="AD46" s="62">
        <f>$I$46*AC46</f>
        <v>0</v>
      </c>
      <c r="AE46" s="63"/>
      <c r="AF46" s="62">
        <f>$I$46*AE46</f>
        <v>0</v>
      </c>
      <c r="AG46" s="63"/>
      <c r="AH46" s="62">
        <f>$I$46*AG46</f>
        <v>0</v>
      </c>
      <c r="AI46" s="63"/>
      <c r="AJ46" s="62">
        <f>$I$46*AI46</f>
        <v>0</v>
      </c>
      <c r="AL46" s="64">
        <f t="shared" si="18"/>
        <v>200</v>
      </c>
      <c r="AM46" s="64">
        <f t="shared" si="18"/>
        <v>4842</v>
      </c>
      <c r="AN46" s="61" t="b">
        <f t="shared" si="19"/>
        <v>1</v>
      </c>
      <c r="AO46" s="61" t="b">
        <f t="shared" si="20"/>
        <v>1</v>
      </c>
    </row>
    <row r="47" spans="1:41" ht="35.1" customHeight="1" thickBot="1">
      <c r="A47" s="11" t="s">
        <v>146</v>
      </c>
      <c r="B47" s="285" t="s">
        <v>147</v>
      </c>
      <c r="C47" s="285"/>
      <c r="D47" s="50" t="s">
        <v>423</v>
      </c>
      <c r="E47" s="11" t="s">
        <v>27</v>
      </c>
      <c r="F47" s="13">
        <f t="shared" si="7"/>
        <v>2900</v>
      </c>
      <c r="G47" s="60">
        <v>22.01</v>
      </c>
      <c r="H47" s="65">
        <f t="shared" si="12"/>
        <v>0.2034</v>
      </c>
      <c r="I47" s="286">
        <f t="shared" si="17"/>
        <v>26.49</v>
      </c>
      <c r="J47" s="286"/>
      <c r="K47" s="13">
        <f t="shared" si="10"/>
        <v>76821</v>
      </c>
      <c r="M47" s="4">
        <v>400</v>
      </c>
      <c r="N47" s="62">
        <f>$I$47*M47</f>
        <v>10596</v>
      </c>
      <c r="O47" s="63"/>
      <c r="P47" s="62">
        <f>$I$47*O47</f>
        <v>0</v>
      </c>
      <c r="Q47" s="63"/>
      <c r="R47" s="62">
        <f>$I$47*Q47</f>
        <v>0</v>
      </c>
      <c r="S47" s="63"/>
      <c r="T47" s="62">
        <f>$I$47*S47</f>
        <v>0</v>
      </c>
      <c r="U47" s="63"/>
      <c r="V47" s="62">
        <f>$I$47*U47</f>
        <v>0</v>
      </c>
      <c r="W47" s="63"/>
      <c r="X47" s="62">
        <f>$I$47*W47</f>
        <v>0</v>
      </c>
      <c r="Y47" s="63">
        <v>2500</v>
      </c>
      <c r="Z47" s="62">
        <f>$I$47*Y47</f>
        <v>66225</v>
      </c>
      <c r="AA47" s="63"/>
      <c r="AB47" s="62">
        <f>$I$47*AA47</f>
        <v>0</v>
      </c>
      <c r="AC47" s="63"/>
      <c r="AD47" s="62">
        <f>$I$47*AC47</f>
        <v>0</v>
      </c>
      <c r="AE47" s="63"/>
      <c r="AF47" s="62">
        <f>$I$47*AE47</f>
        <v>0</v>
      </c>
      <c r="AG47" s="63"/>
      <c r="AH47" s="62">
        <f>$I$47*AG47</f>
        <v>0</v>
      </c>
      <c r="AI47" s="63"/>
      <c r="AJ47" s="62">
        <f>$I$47*AI47</f>
        <v>0</v>
      </c>
      <c r="AL47" s="64">
        <f t="shared" si="18"/>
        <v>2900</v>
      </c>
      <c r="AM47" s="64">
        <f t="shared" si="18"/>
        <v>76821</v>
      </c>
      <c r="AN47" s="61" t="b">
        <f t="shared" si="19"/>
        <v>1</v>
      </c>
      <c r="AO47" s="61" t="b">
        <f t="shared" si="20"/>
        <v>1</v>
      </c>
    </row>
    <row r="48" spans="1:41" ht="35.1" customHeight="1" thickBot="1">
      <c r="A48" s="14" t="s">
        <v>148</v>
      </c>
      <c r="B48" s="287" t="s">
        <v>149</v>
      </c>
      <c r="C48" s="287"/>
      <c r="D48" s="287"/>
      <c r="E48" s="287"/>
      <c r="F48" s="287"/>
      <c r="G48" s="287"/>
      <c r="H48" s="287"/>
      <c r="I48" s="287"/>
      <c r="J48" s="287"/>
      <c r="K48" s="3">
        <f>SUM(K49:K65)</f>
        <v>812722</v>
      </c>
      <c r="AL48" s="64"/>
      <c r="AM48" s="64"/>
    </row>
    <row r="49" spans="1:41" ht="35.1" customHeight="1" thickBot="1">
      <c r="A49" s="11" t="s">
        <v>150</v>
      </c>
      <c r="B49" s="285" t="s">
        <v>151</v>
      </c>
      <c r="C49" s="285"/>
      <c r="D49" s="50" t="s">
        <v>424</v>
      </c>
      <c r="E49" s="11" t="s">
        <v>27</v>
      </c>
      <c r="F49" s="13">
        <f t="shared" si="7"/>
        <v>1300</v>
      </c>
      <c r="G49" s="43">
        <v>25.27</v>
      </c>
      <c r="H49" s="65">
        <f t="shared" si="12"/>
        <v>0.2034</v>
      </c>
      <c r="I49" s="286">
        <f t="shared" ref="I49:I65" si="21">ROUND(G49*(1+H49),2)</f>
        <v>30.41</v>
      </c>
      <c r="J49" s="286"/>
      <c r="K49" s="13">
        <f t="shared" si="10"/>
        <v>39533</v>
      </c>
      <c r="M49" s="160">
        <v>50</v>
      </c>
      <c r="N49" s="8">
        <f>$I$49*M49</f>
        <v>1520.5</v>
      </c>
      <c r="O49" s="8">
        <v>0</v>
      </c>
      <c r="P49" s="8">
        <f>$I$49*O49</f>
        <v>0</v>
      </c>
      <c r="Q49" s="8"/>
      <c r="R49" s="8">
        <f>$I$49*Q49</f>
        <v>0</v>
      </c>
      <c r="S49" s="161">
        <v>0</v>
      </c>
      <c r="T49" s="8">
        <f>$I$49*S49</f>
        <v>0</v>
      </c>
      <c r="U49" s="8"/>
      <c r="V49" s="8">
        <f>$I$49*U49</f>
        <v>0</v>
      </c>
      <c r="W49" s="161"/>
      <c r="X49" s="8">
        <f>$I$49*W49</f>
        <v>0</v>
      </c>
      <c r="Y49" s="8">
        <v>1250</v>
      </c>
      <c r="Z49" s="8">
        <f>$I$49*Y49</f>
        <v>38012.5</v>
      </c>
      <c r="AA49" s="8"/>
      <c r="AB49" s="8">
        <f>$I$49*AA49</f>
        <v>0</v>
      </c>
      <c r="AC49" s="8"/>
      <c r="AD49" s="8">
        <f>$I$49*AC49</f>
        <v>0</v>
      </c>
      <c r="AE49" s="8"/>
      <c r="AF49" s="8">
        <f>$I$49*AE49</f>
        <v>0</v>
      </c>
      <c r="AG49" s="8"/>
      <c r="AH49" s="8">
        <f>$I$49*AG49</f>
        <v>0</v>
      </c>
      <c r="AI49" s="161">
        <v>0</v>
      </c>
      <c r="AJ49" s="8">
        <f>$I$49*AI49</f>
        <v>0</v>
      </c>
      <c r="AL49" s="64">
        <f t="shared" si="18"/>
        <v>1300</v>
      </c>
      <c r="AM49" s="64">
        <f t="shared" si="18"/>
        <v>39533</v>
      </c>
      <c r="AN49" s="61" t="b">
        <f t="shared" si="19"/>
        <v>1</v>
      </c>
      <c r="AO49" s="61" t="b">
        <f t="shared" si="20"/>
        <v>1</v>
      </c>
    </row>
    <row r="50" spans="1:41" ht="35.1" customHeight="1" thickBot="1">
      <c r="A50" s="11" t="s">
        <v>152</v>
      </c>
      <c r="B50" s="285" t="s">
        <v>153</v>
      </c>
      <c r="C50" s="285"/>
      <c r="D50" s="50" t="s">
        <v>425</v>
      </c>
      <c r="E50" s="11" t="s">
        <v>27</v>
      </c>
      <c r="F50" s="13">
        <f t="shared" si="7"/>
        <v>130</v>
      </c>
      <c r="G50" s="43">
        <v>35.01</v>
      </c>
      <c r="H50" s="65">
        <f t="shared" si="12"/>
        <v>0.2034</v>
      </c>
      <c r="I50" s="286">
        <f t="shared" si="21"/>
        <v>42.13</v>
      </c>
      <c r="J50" s="286"/>
      <c r="K50" s="13">
        <f t="shared" si="10"/>
        <v>5476.9</v>
      </c>
      <c r="M50" s="160">
        <v>50</v>
      </c>
      <c r="N50" s="8">
        <f>$I$50*M50</f>
        <v>2106.5</v>
      </c>
      <c r="O50" s="8">
        <v>0</v>
      </c>
      <c r="P50" s="8">
        <f>$I$50*O50</f>
        <v>0</v>
      </c>
      <c r="Q50" s="8"/>
      <c r="R50" s="8">
        <f>$I$50*Q50</f>
        <v>0</v>
      </c>
      <c r="S50" s="161">
        <v>0</v>
      </c>
      <c r="T50" s="8">
        <f>$I$50*S50</f>
        <v>0</v>
      </c>
      <c r="U50" s="8"/>
      <c r="V50" s="8">
        <f>$I$50*U50</f>
        <v>0</v>
      </c>
      <c r="W50" s="161">
        <v>30</v>
      </c>
      <c r="X50" s="8">
        <f>$I$50*W50</f>
        <v>1263.9000000000001</v>
      </c>
      <c r="Y50" s="8">
        <v>0</v>
      </c>
      <c r="Z50" s="8">
        <f>$I$50*Y50</f>
        <v>0</v>
      </c>
      <c r="AA50" s="8"/>
      <c r="AB50" s="8">
        <f>$I$50*AA50</f>
        <v>0</v>
      </c>
      <c r="AC50" s="8"/>
      <c r="AD50" s="8">
        <f>$I$50*AC50</f>
        <v>0</v>
      </c>
      <c r="AE50" s="8"/>
      <c r="AF50" s="8">
        <f>$I$50*AE50</f>
        <v>0</v>
      </c>
      <c r="AG50" s="8"/>
      <c r="AH50" s="8">
        <f>$I$50*AG50</f>
        <v>0</v>
      </c>
      <c r="AI50" s="161">
        <v>50</v>
      </c>
      <c r="AJ50" s="8">
        <f>$I$50*AI50</f>
        <v>2106.5</v>
      </c>
      <c r="AL50" s="64">
        <f t="shared" si="18"/>
        <v>130</v>
      </c>
      <c r="AM50" s="64">
        <f t="shared" si="18"/>
        <v>5476.9</v>
      </c>
      <c r="AN50" s="61" t="b">
        <f t="shared" si="19"/>
        <v>1</v>
      </c>
      <c r="AO50" s="61" t="b">
        <f t="shared" si="20"/>
        <v>1</v>
      </c>
    </row>
    <row r="51" spans="1:41" ht="35.1" customHeight="1" thickBot="1">
      <c r="A51" s="11" t="s">
        <v>154</v>
      </c>
      <c r="B51" s="285" t="s">
        <v>155</v>
      </c>
      <c r="C51" s="285"/>
      <c r="D51" s="50" t="s">
        <v>426</v>
      </c>
      <c r="E51" s="11" t="s">
        <v>27</v>
      </c>
      <c r="F51" s="13">
        <f t="shared" si="7"/>
        <v>1300</v>
      </c>
      <c r="G51" s="43">
        <v>19.48</v>
      </c>
      <c r="H51" s="65">
        <f t="shared" si="12"/>
        <v>0.2034</v>
      </c>
      <c r="I51" s="286">
        <f t="shared" si="21"/>
        <v>23.44</v>
      </c>
      <c r="J51" s="286"/>
      <c r="K51" s="13">
        <f t="shared" si="10"/>
        <v>30472</v>
      </c>
      <c r="M51" s="160">
        <v>50</v>
      </c>
      <c r="N51" s="8">
        <f>$I$51*M51</f>
        <v>1172</v>
      </c>
      <c r="O51" s="8">
        <v>0</v>
      </c>
      <c r="P51" s="8">
        <f>$I$51*O51</f>
        <v>0</v>
      </c>
      <c r="Q51" s="8"/>
      <c r="R51" s="8">
        <f>$I$51*Q51</f>
        <v>0</v>
      </c>
      <c r="S51" s="161">
        <v>0</v>
      </c>
      <c r="T51" s="8">
        <f>$I$51*S51</f>
        <v>0</v>
      </c>
      <c r="U51" s="8"/>
      <c r="V51" s="8">
        <f>$I$51*U51</f>
        <v>0</v>
      </c>
      <c r="W51" s="161"/>
      <c r="X51" s="8">
        <f>$I$51*W51</f>
        <v>0</v>
      </c>
      <c r="Y51" s="8">
        <v>1250</v>
      </c>
      <c r="Z51" s="8">
        <f>$I$51*Y51</f>
        <v>29300</v>
      </c>
      <c r="AA51" s="8"/>
      <c r="AB51" s="8">
        <f>$I$51*AA51</f>
        <v>0</v>
      </c>
      <c r="AC51" s="8"/>
      <c r="AD51" s="8">
        <f>$I$51*AC51</f>
        <v>0</v>
      </c>
      <c r="AE51" s="8"/>
      <c r="AF51" s="8">
        <f>$I$51*AE51</f>
        <v>0</v>
      </c>
      <c r="AG51" s="8"/>
      <c r="AH51" s="8">
        <f>$I$51*AG51</f>
        <v>0</v>
      </c>
      <c r="AI51" s="161">
        <v>0</v>
      </c>
      <c r="AJ51" s="8">
        <f>$I$51*AI51</f>
        <v>0</v>
      </c>
      <c r="AL51" s="64">
        <f t="shared" si="18"/>
        <v>1300</v>
      </c>
      <c r="AM51" s="64">
        <f t="shared" si="18"/>
        <v>30472</v>
      </c>
      <c r="AN51" s="61" t="b">
        <f t="shared" si="19"/>
        <v>1</v>
      </c>
      <c r="AO51" s="61" t="b">
        <f t="shared" si="20"/>
        <v>1</v>
      </c>
    </row>
    <row r="52" spans="1:41" ht="35.1" customHeight="1" thickBot="1">
      <c r="A52" s="11" t="s">
        <v>156</v>
      </c>
      <c r="B52" s="285" t="s">
        <v>157</v>
      </c>
      <c r="C52" s="285"/>
      <c r="D52" s="50" t="s">
        <v>427</v>
      </c>
      <c r="E52" s="11" t="s">
        <v>27</v>
      </c>
      <c r="F52" s="13">
        <f t="shared" si="7"/>
        <v>100</v>
      </c>
      <c r="G52" s="43">
        <v>27.29</v>
      </c>
      <c r="H52" s="65">
        <f t="shared" si="12"/>
        <v>0.2034</v>
      </c>
      <c r="I52" s="286">
        <f t="shared" si="21"/>
        <v>32.840000000000003</v>
      </c>
      <c r="J52" s="286"/>
      <c r="K52" s="13">
        <f t="shared" si="10"/>
        <v>3284</v>
      </c>
      <c r="M52" s="160">
        <v>50</v>
      </c>
      <c r="N52" s="8">
        <f>$I$52*M52</f>
        <v>1642.0000000000002</v>
      </c>
      <c r="O52" s="8">
        <v>0</v>
      </c>
      <c r="P52" s="8">
        <f>$I$52*O52</f>
        <v>0</v>
      </c>
      <c r="Q52" s="8"/>
      <c r="R52" s="8">
        <f>$I$52*Q52</f>
        <v>0</v>
      </c>
      <c r="S52" s="161">
        <v>0</v>
      </c>
      <c r="T52" s="8">
        <f>$I$52*S52</f>
        <v>0</v>
      </c>
      <c r="U52" s="8"/>
      <c r="V52" s="8">
        <f>$I$52*U52</f>
        <v>0</v>
      </c>
      <c r="W52" s="161"/>
      <c r="X52" s="8">
        <f>$I$52*W52</f>
        <v>0</v>
      </c>
      <c r="Y52" s="8">
        <v>0</v>
      </c>
      <c r="Z52" s="8">
        <f>$I$52*Y52</f>
        <v>0</v>
      </c>
      <c r="AA52" s="8"/>
      <c r="AB52" s="8">
        <f>$I$52*AA52</f>
        <v>0</v>
      </c>
      <c r="AC52" s="8"/>
      <c r="AD52" s="8">
        <f>$I$52*AC52</f>
        <v>0</v>
      </c>
      <c r="AE52" s="8"/>
      <c r="AF52" s="8">
        <f>$I$52*AE52</f>
        <v>0</v>
      </c>
      <c r="AG52" s="8"/>
      <c r="AH52" s="8">
        <f>$I$52*AG52</f>
        <v>0</v>
      </c>
      <c r="AI52" s="161">
        <v>50</v>
      </c>
      <c r="AJ52" s="8">
        <f>$I$52*AI52</f>
        <v>1642.0000000000002</v>
      </c>
      <c r="AL52" s="64">
        <f t="shared" si="18"/>
        <v>100</v>
      </c>
      <c r="AM52" s="64">
        <f t="shared" si="18"/>
        <v>3284.0000000000005</v>
      </c>
      <c r="AN52" s="61" t="b">
        <f t="shared" si="19"/>
        <v>1</v>
      </c>
      <c r="AO52" s="61" t="b">
        <f t="shared" si="20"/>
        <v>1</v>
      </c>
    </row>
    <row r="53" spans="1:41" ht="35.1" customHeight="1" thickBot="1">
      <c r="A53" s="11" t="s">
        <v>158</v>
      </c>
      <c r="B53" s="285" t="s">
        <v>159</v>
      </c>
      <c r="C53" s="285"/>
      <c r="D53" s="50" t="s">
        <v>428</v>
      </c>
      <c r="E53" s="11" t="s">
        <v>27</v>
      </c>
      <c r="F53" s="13">
        <f t="shared" si="7"/>
        <v>350</v>
      </c>
      <c r="G53" s="43">
        <v>3.42</v>
      </c>
      <c r="H53" s="65">
        <f t="shared" si="12"/>
        <v>0.2034</v>
      </c>
      <c r="I53" s="286">
        <f t="shared" si="21"/>
        <v>4.12</v>
      </c>
      <c r="J53" s="286"/>
      <c r="K53" s="13">
        <f t="shared" si="10"/>
        <v>1442</v>
      </c>
      <c r="M53" s="160">
        <v>50</v>
      </c>
      <c r="N53" s="8">
        <f>$I$53*M53</f>
        <v>206</v>
      </c>
      <c r="O53" s="8">
        <v>0</v>
      </c>
      <c r="P53" s="8">
        <f>$I$53*O53</f>
        <v>0</v>
      </c>
      <c r="Q53" s="8"/>
      <c r="R53" s="8">
        <f>$I$53*Q53</f>
        <v>0</v>
      </c>
      <c r="S53" s="161">
        <v>0</v>
      </c>
      <c r="T53" s="8">
        <f>$I$53*S53</f>
        <v>0</v>
      </c>
      <c r="U53" s="8"/>
      <c r="V53" s="8">
        <f>$I$53*U53</f>
        <v>0</v>
      </c>
      <c r="W53" s="161"/>
      <c r="X53" s="8">
        <f>$I$53*W53</f>
        <v>0</v>
      </c>
      <c r="Y53" s="8">
        <v>250</v>
      </c>
      <c r="Z53" s="8">
        <f>$I$53*Y53</f>
        <v>1030</v>
      </c>
      <c r="AA53" s="8"/>
      <c r="AB53" s="8">
        <f>$I$53*AA53</f>
        <v>0</v>
      </c>
      <c r="AC53" s="8"/>
      <c r="AD53" s="8">
        <f>$I$53*AC53</f>
        <v>0</v>
      </c>
      <c r="AE53" s="8"/>
      <c r="AF53" s="8">
        <f>$I$53*AE53</f>
        <v>0</v>
      </c>
      <c r="AG53" s="8"/>
      <c r="AH53" s="8">
        <f>$I$53*AG53</f>
        <v>0</v>
      </c>
      <c r="AI53" s="161">
        <v>50</v>
      </c>
      <c r="AJ53" s="8">
        <f>$I$53*AI53</f>
        <v>206</v>
      </c>
      <c r="AL53" s="64">
        <f t="shared" si="18"/>
        <v>350</v>
      </c>
      <c r="AM53" s="64">
        <f t="shared" si="18"/>
        <v>1442</v>
      </c>
      <c r="AN53" s="61" t="b">
        <f t="shared" si="19"/>
        <v>1</v>
      </c>
      <c r="AO53" s="61" t="b">
        <f t="shared" si="20"/>
        <v>1</v>
      </c>
    </row>
    <row r="54" spans="1:41" ht="35.1" customHeight="1" thickBot="1">
      <c r="A54" s="11" t="s">
        <v>160</v>
      </c>
      <c r="B54" s="285" t="s">
        <v>161</v>
      </c>
      <c r="C54" s="285"/>
      <c r="D54" s="50" t="s">
        <v>429</v>
      </c>
      <c r="E54" s="11" t="s">
        <v>27</v>
      </c>
      <c r="F54" s="13">
        <f t="shared" si="7"/>
        <v>350</v>
      </c>
      <c r="G54" s="43">
        <v>2.46</v>
      </c>
      <c r="H54" s="65">
        <f t="shared" si="12"/>
        <v>0.2034</v>
      </c>
      <c r="I54" s="286">
        <f t="shared" si="21"/>
        <v>2.96</v>
      </c>
      <c r="J54" s="286"/>
      <c r="K54" s="13">
        <f t="shared" si="10"/>
        <v>1036</v>
      </c>
      <c r="M54" s="160">
        <v>50</v>
      </c>
      <c r="N54" s="8">
        <f>$I$54*M54</f>
        <v>148</v>
      </c>
      <c r="O54" s="8">
        <v>0</v>
      </c>
      <c r="P54" s="8">
        <f>$I$54*O54</f>
        <v>0</v>
      </c>
      <c r="Q54" s="8"/>
      <c r="R54" s="8">
        <f>$I$54*Q54</f>
        <v>0</v>
      </c>
      <c r="S54" s="161">
        <v>0</v>
      </c>
      <c r="T54" s="8">
        <f>$I$54*S54</f>
        <v>0</v>
      </c>
      <c r="U54" s="8"/>
      <c r="V54" s="8">
        <f>$I$54*U54</f>
        <v>0</v>
      </c>
      <c r="W54" s="161"/>
      <c r="X54" s="8">
        <f>$I$54*W54</f>
        <v>0</v>
      </c>
      <c r="Y54" s="8">
        <v>250</v>
      </c>
      <c r="Z54" s="8">
        <f>$I$54*Y54</f>
        <v>740</v>
      </c>
      <c r="AA54" s="8"/>
      <c r="AB54" s="8">
        <f>$I$54*AA54</f>
        <v>0</v>
      </c>
      <c r="AC54" s="8"/>
      <c r="AD54" s="8">
        <f>$I$54*AC54</f>
        <v>0</v>
      </c>
      <c r="AE54" s="8"/>
      <c r="AF54" s="8">
        <f>$I$54*AE54</f>
        <v>0</v>
      </c>
      <c r="AG54" s="8"/>
      <c r="AH54" s="8">
        <f>$I$54*AG54</f>
        <v>0</v>
      </c>
      <c r="AI54" s="161">
        <v>50</v>
      </c>
      <c r="AJ54" s="8">
        <f>$I$54*AI54</f>
        <v>148</v>
      </c>
      <c r="AL54" s="64">
        <f t="shared" si="18"/>
        <v>350</v>
      </c>
      <c r="AM54" s="64">
        <f t="shared" si="18"/>
        <v>1036</v>
      </c>
      <c r="AN54" s="61" t="b">
        <f t="shared" si="19"/>
        <v>1</v>
      </c>
      <c r="AO54" s="61" t="b">
        <f t="shared" si="20"/>
        <v>1</v>
      </c>
    </row>
    <row r="55" spans="1:41" ht="35.1" customHeight="1" thickBot="1">
      <c r="A55" s="11" t="s">
        <v>162</v>
      </c>
      <c r="B55" s="285" t="s">
        <v>163</v>
      </c>
      <c r="C55" s="285"/>
      <c r="D55" s="50" t="s">
        <v>430</v>
      </c>
      <c r="E55" s="11" t="s">
        <v>27</v>
      </c>
      <c r="F55" s="13">
        <f t="shared" si="7"/>
        <v>100</v>
      </c>
      <c r="G55" s="43">
        <v>18.899999999999999</v>
      </c>
      <c r="H55" s="65">
        <f t="shared" si="12"/>
        <v>0.2034</v>
      </c>
      <c r="I55" s="286">
        <f t="shared" si="21"/>
        <v>22.74</v>
      </c>
      <c r="J55" s="286"/>
      <c r="K55" s="13">
        <f t="shared" si="10"/>
        <v>2274</v>
      </c>
      <c r="M55" s="160">
        <v>50</v>
      </c>
      <c r="N55" s="8">
        <f>$I$55*M55</f>
        <v>1137</v>
      </c>
      <c r="O55" s="8">
        <v>0</v>
      </c>
      <c r="P55" s="8">
        <f>$I$55*O55</f>
        <v>0</v>
      </c>
      <c r="Q55" s="8"/>
      <c r="R55" s="8">
        <f>$I$55*Q55</f>
        <v>0</v>
      </c>
      <c r="S55" s="161">
        <v>0</v>
      </c>
      <c r="T55" s="8">
        <f>$I$55*S55</f>
        <v>0</v>
      </c>
      <c r="U55" s="8"/>
      <c r="V55" s="8">
        <f>$I$55*U55</f>
        <v>0</v>
      </c>
      <c r="W55" s="161"/>
      <c r="X55" s="8">
        <f>$I$55*W55</f>
        <v>0</v>
      </c>
      <c r="Y55" s="8">
        <v>0</v>
      </c>
      <c r="Z55" s="8">
        <f>$I$55*Y55</f>
        <v>0</v>
      </c>
      <c r="AA55" s="8"/>
      <c r="AB55" s="8">
        <f>$I$55*AA55</f>
        <v>0</v>
      </c>
      <c r="AC55" s="8"/>
      <c r="AD55" s="8">
        <f>$I$55*AC55</f>
        <v>0</v>
      </c>
      <c r="AE55" s="8"/>
      <c r="AF55" s="8">
        <f>$I$55*AE55</f>
        <v>0</v>
      </c>
      <c r="AG55" s="8"/>
      <c r="AH55" s="8">
        <f>$I$55*AG55</f>
        <v>0</v>
      </c>
      <c r="AI55" s="161">
        <v>50</v>
      </c>
      <c r="AJ55" s="8">
        <f>$I$55*AI55</f>
        <v>1137</v>
      </c>
      <c r="AL55" s="64">
        <f t="shared" si="18"/>
        <v>100</v>
      </c>
      <c r="AM55" s="64">
        <f t="shared" si="18"/>
        <v>2274</v>
      </c>
      <c r="AN55" s="61" t="b">
        <f t="shared" si="19"/>
        <v>1</v>
      </c>
      <c r="AO55" s="61" t="b">
        <f t="shared" si="20"/>
        <v>1</v>
      </c>
    </row>
    <row r="56" spans="1:41" ht="35.1" customHeight="1" thickBot="1">
      <c r="A56" s="11" t="s">
        <v>164</v>
      </c>
      <c r="B56" s="285" t="s">
        <v>165</v>
      </c>
      <c r="C56" s="285"/>
      <c r="D56" s="50" t="s">
        <v>431</v>
      </c>
      <c r="E56" s="11" t="s">
        <v>27</v>
      </c>
      <c r="F56" s="13">
        <f t="shared" si="7"/>
        <v>150</v>
      </c>
      <c r="G56" s="43">
        <v>15.5</v>
      </c>
      <c r="H56" s="65">
        <f t="shared" si="12"/>
        <v>0.2034</v>
      </c>
      <c r="I56" s="286">
        <f t="shared" si="21"/>
        <v>18.649999999999999</v>
      </c>
      <c r="J56" s="286"/>
      <c r="K56" s="13">
        <f t="shared" si="10"/>
        <v>2797.5</v>
      </c>
      <c r="M56" s="160">
        <v>100</v>
      </c>
      <c r="N56" s="8">
        <f>$I$56*M56</f>
        <v>1864.9999999999998</v>
      </c>
      <c r="O56" s="8">
        <v>0</v>
      </c>
      <c r="P56" s="8">
        <f>$I$56*O56</f>
        <v>0</v>
      </c>
      <c r="Q56" s="8"/>
      <c r="R56" s="8">
        <f>$I$56*Q56</f>
        <v>0</v>
      </c>
      <c r="S56" s="161">
        <v>0</v>
      </c>
      <c r="T56" s="8">
        <f>$I$56*S56</f>
        <v>0</v>
      </c>
      <c r="U56" s="8"/>
      <c r="V56" s="8">
        <f>$I$56*U56</f>
        <v>0</v>
      </c>
      <c r="W56" s="161"/>
      <c r="X56" s="8">
        <f>$I$56*W56</f>
        <v>0</v>
      </c>
      <c r="Y56" s="8">
        <v>0</v>
      </c>
      <c r="Z56" s="8">
        <f>$I$56*Y56</f>
        <v>0</v>
      </c>
      <c r="AA56" s="8"/>
      <c r="AB56" s="8">
        <f>$I$56*AA56</f>
        <v>0</v>
      </c>
      <c r="AC56" s="8"/>
      <c r="AD56" s="8">
        <f>$I$56*AC56</f>
        <v>0</v>
      </c>
      <c r="AE56" s="8"/>
      <c r="AF56" s="8">
        <f>$I$56*AE56</f>
        <v>0</v>
      </c>
      <c r="AG56" s="8"/>
      <c r="AH56" s="8">
        <f>$I$56*AG56</f>
        <v>0</v>
      </c>
      <c r="AI56" s="161">
        <v>50</v>
      </c>
      <c r="AJ56" s="8">
        <f>$I$56*AI56</f>
        <v>932.49999999999989</v>
      </c>
      <c r="AL56" s="64">
        <f t="shared" ref="AL56:AM72" si="22">AI56+AG56+AE56+AC56+AA56+Y56+W56+U56+S56+Q56+O56+M56</f>
        <v>150</v>
      </c>
      <c r="AM56" s="64">
        <f t="shared" si="22"/>
        <v>2797.4999999999995</v>
      </c>
      <c r="AN56" s="61" t="b">
        <f t="shared" si="19"/>
        <v>1</v>
      </c>
      <c r="AO56" s="61" t="b">
        <f t="shared" si="20"/>
        <v>1</v>
      </c>
    </row>
    <row r="57" spans="1:41" ht="35.1" customHeight="1" thickBot="1">
      <c r="A57" s="11" t="s">
        <v>166</v>
      </c>
      <c r="B57" s="285" t="s">
        <v>167</v>
      </c>
      <c r="C57" s="285"/>
      <c r="D57" s="50" t="s">
        <v>432</v>
      </c>
      <c r="E57" s="11" t="s">
        <v>27</v>
      </c>
      <c r="F57" s="13">
        <f t="shared" si="7"/>
        <v>500</v>
      </c>
      <c r="G57" s="43">
        <v>23.56</v>
      </c>
      <c r="H57" s="65">
        <f t="shared" si="12"/>
        <v>0.2034</v>
      </c>
      <c r="I57" s="286">
        <f t="shared" si="21"/>
        <v>28.35</v>
      </c>
      <c r="J57" s="286"/>
      <c r="K57" s="13">
        <f t="shared" si="10"/>
        <v>14175</v>
      </c>
      <c r="M57" s="160">
        <v>500</v>
      </c>
      <c r="N57" s="8">
        <f>$I$57*M57</f>
        <v>14175</v>
      </c>
      <c r="O57" s="8">
        <v>0</v>
      </c>
      <c r="P57" s="8">
        <f>$I$57*O57</f>
        <v>0</v>
      </c>
      <c r="Q57" s="8"/>
      <c r="R57" s="8">
        <f>$I$57*Q57</f>
        <v>0</v>
      </c>
      <c r="S57" s="161">
        <v>0</v>
      </c>
      <c r="T57" s="8">
        <f>$I$57*S57</f>
        <v>0</v>
      </c>
      <c r="U57" s="8"/>
      <c r="V57" s="8">
        <f>$I$57*U57</f>
        <v>0</v>
      </c>
      <c r="W57" s="161"/>
      <c r="X57" s="8">
        <f>$I$57*W57</f>
        <v>0</v>
      </c>
      <c r="Y57" s="8">
        <v>0</v>
      </c>
      <c r="Z57" s="8">
        <f>$I$57*Y57</f>
        <v>0</v>
      </c>
      <c r="AA57" s="8"/>
      <c r="AB57" s="8">
        <f>$I$57*AA57</f>
        <v>0</v>
      </c>
      <c r="AC57" s="8"/>
      <c r="AD57" s="8">
        <f>$I$57*AC57</f>
        <v>0</v>
      </c>
      <c r="AE57" s="8"/>
      <c r="AF57" s="8">
        <f>$I$57*AE57</f>
        <v>0</v>
      </c>
      <c r="AG57" s="8"/>
      <c r="AH57" s="8">
        <f>$I$57*AG57</f>
        <v>0</v>
      </c>
      <c r="AI57" s="161">
        <v>0</v>
      </c>
      <c r="AJ57" s="8">
        <f>$I$57*AI57</f>
        <v>0</v>
      </c>
      <c r="AL57" s="64">
        <f t="shared" si="22"/>
        <v>500</v>
      </c>
      <c r="AM57" s="64">
        <f t="shared" si="22"/>
        <v>14175</v>
      </c>
      <c r="AN57" s="61" t="b">
        <f t="shared" si="19"/>
        <v>1</v>
      </c>
      <c r="AO57" s="61" t="b">
        <f t="shared" si="20"/>
        <v>1</v>
      </c>
    </row>
    <row r="58" spans="1:41" ht="35.1" customHeight="1" thickBot="1">
      <c r="A58" s="11" t="s">
        <v>168</v>
      </c>
      <c r="B58" s="285" t="s">
        <v>237</v>
      </c>
      <c r="C58" s="285"/>
      <c r="D58" s="50" t="s">
        <v>433</v>
      </c>
      <c r="E58" s="11" t="s">
        <v>27</v>
      </c>
      <c r="F58" s="13">
        <f t="shared" si="7"/>
        <v>100</v>
      </c>
      <c r="G58" s="43">
        <v>17.7</v>
      </c>
      <c r="H58" s="65">
        <f t="shared" si="12"/>
        <v>0.2034</v>
      </c>
      <c r="I58" s="286">
        <f t="shared" si="21"/>
        <v>21.3</v>
      </c>
      <c r="J58" s="286"/>
      <c r="K58" s="13">
        <f t="shared" si="10"/>
        <v>2130</v>
      </c>
      <c r="M58" s="160">
        <v>100</v>
      </c>
      <c r="N58" s="8">
        <f>$I$58*M58</f>
        <v>2130</v>
      </c>
      <c r="O58" s="8">
        <v>0</v>
      </c>
      <c r="P58" s="8">
        <f>$I$58*O58</f>
        <v>0</v>
      </c>
      <c r="Q58" s="8"/>
      <c r="R58" s="8">
        <f>$I$58*Q58</f>
        <v>0</v>
      </c>
      <c r="S58" s="161">
        <v>0</v>
      </c>
      <c r="T58" s="8">
        <f>$I$58*S58</f>
        <v>0</v>
      </c>
      <c r="U58" s="8"/>
      <c r="V58" s="8">
        <f>$I$58*U58</f>
        <v>0</v>
      </c>
      <c r="W58" s="161"/>
      <c r="X58" s="8">
        <f>$I$58*W58</f>
        <v>0</v>
      </c>
      <c r="Y58" s="8">
        <v>0</v>
      </c>
      <c r="Z58" s="8">
        <f>$I$58*Y58</f>
        <v>0</v>
      </c>
      <c r="AA58" s="8"/>
      <c r="AB58" s="8">
        <f>$I$58*AA58</f>
        <v>0</v>
      </c>
      <c r="AC58" s="8"/>
      <c r="AD58" s="8">
        <f>$I$58*AC58</f>
        <v>0</v>
      </c>
      <c r="AE58" s="8"/>
      <c r="AF58" s="8">
        <f>$I$58*AE58</f>
        <v>0</v>
      </c>
      <c r="AG58" s="8"/>
      <c r="AH58" s="8">
        <f>$I$58*AG58</f>
        <v>0</v>
      </c>
      <c r="AI58" s="161">
        <v>0</v>
      </c>
      <c r="AJ58" s="8">
        <f>$I$58*AI58</f>
        <v>0</v>
      </c>
      <c r="AL58" s="64">
        <f t="shared" si="22"/>
        <v>100</v>
      </c>
      <c r="AM58" s="64">
        <f t="shared" si="22"/>
        <v>2130</v>
      </c>
      <c r="AN58" s="61" t="b">
        <f t="shared" si="19"/>
        <v>1</v>
      </c>
      <c r="AO58" s="61" t="b">
        <f t="shared" si="20"/>
        <v>1</v>
      </c>
    </row>
    <row r="59" spans="1:41" ht="35.1" customHeight="1" thickBot="1">
      <c r="A59" s="11" t="s">
        <v>169</v>
      </c>
      <c r="B59" s="285" t="s">
        <v>528</v>
      </c>
      <c r="C59" s="285"/>
      <c r="D59" s="50" t="s">
        <v>434</v>
      </c>
      <c r="E59" s="11" t="s">
        <v>27</v>
      </c>
      <c r="F59" s="13">
        <f t="shared" si="7"/>
        <v>80</v>
      </c>
      <c r="G59" s="43">
        <v>21.04</v>
      </c>
      <c r="H59" s="65">
        <f t="shared" si="12"/>
        <v>0.2034</v>
      </c>
      <c r="I59" s="286">
        <f t="shared" si="21"/>
        <v>25.32</v>
      </c>
      <c r="J59" s="286"/>
      <c r="K59" s="13">
        <f t="shared" si="10"/>
        <v>2025.6</v>
      </c>
      <c r="M59" s="160">
        <v>30</v>
      </c>
      <c r="N59" s="8">
        <f>$I$59*M59</f>
        <v>759.6</v>
      </c>
      <c r="O59" s="8">
        <v>0</v>
      </c>
      <c r="P59" s="8">
        <f>$I$59*O59</f>
        <v>0</v>
      </c>
      <c r="Q59" s="8"/>
      <c r="R59" s="8">
        <f>$I$59*Q59</f>
        <v>0</v>
      </c>
      <c r="S59" s="161">
        <v>0</v>
      </c>
      <c r="T59" s="8">
        <f>$I$59*S59</f>
        <v>0</v>
      </c>
      <c r="U59" s="8"/>
      <c r="V59" s="8">
        <f>$I$59*U59</f>
        <v>0</v>
      </c>
      <c r="W59" s="161"/>
      <c r="X59" s="8">
        <f>$I$59*W59</f>
        <v>0</v>
      </c>
      <c r="Y59" s="8">
        <v>0</v>
      </c>
      <c r="Z59" s="8">
        <f>$I$59*Y59</f>
        <v>0</v>
      </c>
      <c r="AA59" s="8"/>
      <c r="AB59" s="8">
        <f>$I$59*AA59</f>
        <v>0</v>
      </c>
      <c r="AC59" s="8"/>
      <c r="AD59" s="8">
        <f>$I$59*AC59</f>
        <v>0</v>
      </c>
      <c r="AE59" s="8"/>
      <c r="AF59" s="8">
        <f>$I$59*AE59</f>
        <v>0</v>
      </c>
      <c r="AG59" s="8"/>
      <c r="AH59" s="8">
        <f>$I$59*AG59</f>
        <v>0</v>
      </c>
      <c r="AI59" s="161">
        <v>50</v>
      </c>
      <c r="AJ59" s="8">
        <f>$I$59*AI59</f>
        <v>1266</v>
      </c>
      <c r="AL59" s="64">
        <f t="shared" si="22"/>
        <v>80</v>
      </c>
      <c r="AM59" s="64">
        <f t="shared" si="22"/>
        <v>2025.6</v>
      </c>
      <c r="AN59" s="61" t="b">
        <f t="shared" si="19"/>
        <v>1</v>
      </c>
      <c r="AO59" s="61" t="b">
        <f t="shared" si="20"/>
        <v>1</v>
      </c>
    </row>
    <row r="60" spans="1:41" ht="35.1" customHeight="1" thickBot="1">
      <c r="A60" s="11" t="s">
        <v>170</v>
      </c>
      <c r="B60" s="285" t="s">
        <v>235</v>
      </c>
      <c r="C60" s="285"/>
      <c r="D60" s="50" t="s">
        <v>435</v>
      </c>
      <c r="E60" s="11" t="s">
        <v>27</v>
      </c>
      <c r="F60" s="13">
        <f t="shared" si="7"/>
        <v>7050</v>
      </c>
      <c r="G60" s="43">
        <v>18.61</v>
      </c>
      <c r="H60" s="65">
        <f t="shared" si="12"/>
        <v>0.2034</v>
      </c>
      <c r="I60" s="286">
        <f t="shared" si="21"/>
        <v>22.4</v>
      </c>
      <c r="J60" s="286"/>
      <c r="K60" s="13">
        <f t="shared" si="10"/>
        <v>157920</v>
      </c>
      <c r="M60" s="160">
        <v>200</v>
      </c>
      <c r="N60" s="8">
        <f>$I$60*M60</f>
        <v>4480</v>
      </c>
      <c r="O60" s="8">
        <v>0</v>
      </c>
      <c r="P60" s="8">
        <f>$I$60*O60</f>
        <v>0</v>
      </c>
      <c r="Q60" s="8"/>
      <c r="R60" s="8">
        <f>$I$60*Q60</f>
        <v>0</v>
      </c>
      <c r="S60" s="161">
        <v>0</v>
      </c>
      <c r="T60" s="8">
        <f>$I$60*S60</f>
        <v>0</v>
      </c>
      <c r="U60" s="8"/>
      <c r="V60" s="8">
        <f>$I$60*U60</f>
        <v>0</v>
      </c>
      <c r="W60" s="161">
        <v>6750</v>
      </c>
      <c r="X60" s="8">
        <f>$I$60*W60</f>
        <v>151200</v>
      </c>
      <c r="Y60" s="8">
        <v>0</v>
      </c>
      <c r="Z60" s="8">
        <f>$I$60*Y60</f>
        <v>0</v>
      </c>
      <c r="AA60" s="8"/>
      <c r="AB60" s="8">
        <f>$I$60*AA60</f>
        <v>0</v>
      </c>
      <c r="AC60" s="8"/>
      <c r="AD60" s="8">
        <f>$I$60*AC60</f>
        <v>0</v>
      </c>
      <c r="AE60" s="8"/>
      <c r="AF60" s="8">
        <f>$I$60*AE60</f>
        <v>0</v>
      </c>
      <c r="AG60" s="8"/>
      <c r="AH60" s="8">
        <f>$I$60*AG60</f>
        <v>0</v>
      </c>
      <c r="AI60" s="161">
        <v>100</v>
      </c>
      <c r="AJ60" s="8">
        <f>$I$60*AI60</f>
        <v>2240</v>
      </c>
      <c r="AL60" s="64">
        <f t="shared" si="22"/>
        <v>7050</v>
      </c>
      <c r="AM60" s="64">
        <f t="shared" si="22"/>
        <v>157920</v>
      </c>
      <c r="AN60" s="61" t="b">
        <f t="shared" si="19"/>
        <v>1</v>
      </c>
      <c r="AO60" s="61" t="b">
        <f t="shared" si="20"/>
        <v>1</v>
      </c>
    </row>
    <row r="61" spans="1:41" ht="35.1" customHeight="1" thickBot="1">
      <c r="A61" s="11" t="s">
        <v>171</v>
      </c>
      <c r="B61" s="285" t="s">
        <v>234</v>
      </c>
      <c r="C61" s="285"/>
      <c r="D61" s="50" t="s">
        <v>436</v>
      </c>
      <c r="E61" s="11" t="s">
        <v>27</v>
      </c>
      <c r="F61" s="13">
        <f t="shared" si="7"/>
        <v>250</v>
      </c>
      <c r="G61" s="43">
        <v>13.98</v>
      </c>
      <c r="H61" s="65">
        <f t="shared" si="12"/>
        <v>0.2034</v>
      </c>
      <c r="I61" s="286">
        <f t="shared" si="21"/>
        <v>16.82</v>
      </c>
      <c r="J61" s="286"/>
      <c r="K61" s="13">
        <f t="shared" si="10"/>
        <v>4205</v>
      </c>
      <c r="M61" s="160">
        <v>200</v>
      </c>
      <c r="N61" s="8">
        <f>$I$61*M61</f>
        <v>3364</v>
      </c>
      <c r="O61" s="8">
        <v>0</v>
      </c>
      <c r="P61" s="8">
        <f>$I$61*O61</f>
        <v>0</v>
      </c>
      <c r="Q61" s="8"/>
      <c r="R61" s="8">
        <f>$I$61*Q61</f>
        <v>0</v>
      </c>
      <c r="S61" s="161">
        <v>0</v>
      </c>
      <c r="T61" s="8">
        <f>$I$61*S61</f>
        <v>0</v>
      </c>
      <c r="U61" s="8"/>
      <c r="V61" s="8">
        <f>$I$61*U61</f>
        <v>0</v>
      </c>
      <c r="W61" s="161"/>
      <c r="X61" s="8">
        <f>$I$61*W61</f>
        <v>0</v>
      </c>
      <c r="Y61" s="8">
        <v>0</v>
      </c>
      <c r="Z61" s="8">
        <f>$I$61*Y61</f>
        <v>0</v>
      </c>
      <c r="AA61" s="8"/>
      <c r="AB61" s="8">
        <f>$I$61*AA61</f>
        <v>0</v>
      </c>
      <c r="AC61" s="8"/>
      <c r="AD61" s="8">
        <f>$I$61*AC61</f>
        <v>0</v>
      </c>
      <c r="AE61" s="8"/>
      <c r="AF61" s="8">
        <f>$I$61*AE61</f>
        <v>0</v>
      </c>
      <c r="AG61" s="8"/>
      <c r="AH61" s="8">
        <f>$I$61*AG61</f>
        <v>0</v>
      </c>
      <c r="AI61" s="161">
        <v>50</v>
      </c>
      <c r="AJ61" s="8">
        <f>$I$61*AI61</f>
        <v>841</v>
      </c>
      <c r="AL61" s="64">
        <f t="shared" si="22"/>
        <v>250</v>
      </c>
      <c r="AM61" s="64">
        <f t="shared" si="22"/>
        <v>4205</v>
      </c>
      <c r="AN61" s="61" t="b">
        <f t="shared" si="19"/>
        <v>1</v>
      </c>
      <c r="AO61" s="61" t="b">
        <f t="shared" si="20"/>
        <v>1</v>
      </c>
    </row>
    <row r="62" spans="1:41" ht="36.950000000000003" customHeight="1" thickBot="1">
      <c r="A62" s="11" t="s">
        <v>172</v>
      </c>
      <c r="B62" s="285" t="s">
        <v>232</v>
      </c>
      <c r="C62" s="285"/>
      <c r="D62" s="50" t="s">
        <v>437</v>
      </c>
      <c r="E62" s="11" t="s">
        <v>27</v>
      </c>
      <c r="F62" s="13">
        <f t="shared" si="7"/>
        <v>600</v>
      </c>
      <c r="G62" s="43">
        <v>28.09</v>
      </c>
      <c r="H62" s="65">
        <f t="shared" si="12"/>
        <v>0.2034</v>
      </c>
      <c r="I62" s="286">
        <f t="shared" si="21"/>
        <v>33.799999999999997</v>
      </c>
      <c r="J62" s="286"/>
      <c r="K62" s="13">
        <f t="shared" si="10"/>
        <v>20280</v>
      </c>
      <c r="M62" s="160">
        <v>500</v>
      </c>
      <c r="N62" s="8">
        <f>$I$62*M62</f>
        <v>16900</v>
      </c>
      <c r="O62" s="8">
        <v>0</v>
      </c>
      <c r="P62" s="8">
        <f>$I$62*O62</f>
        <v>0</v>
      </c>
      <c r="Q62" s="8"/>
      <c r="R62" s="8">
        <f>$I$62*Q62</f>
        <v>0</v>
      </c>
      <c r="S62" s="161">
        <v>0</v>
      </c>
      <c r="T62" s="8">
        <f>$I$62*S62</f>
        <v>0</v>
      </c>
      <c r="U62" s="8"/>
      <c r="V62" s="8">
        <f>$I$62*U62</f>
        <v>0</v>
      </c>
      <c r="W62" s="161"/>
      <c r="X62" s="8">
        <f>$I$62*W62</f>
        <v>0</v>
      </c>
      <c r="Y62" s="8">
        <v>0</v>
      </c>
      <c r="Z62" s="8">
        <f>$I$62*Y62</f>
        <v>0</v>
      </c>
      <c r="AA62" s="8"/>
      <c r="AB62" s="8">
        <f>$I$62*AA62</f>
        <v>0</v>
      </c>
      <c r="AC62" s="8"/>
      <c r="AD62" s="8">
        <f>$I$62*AC62</f>
        <v>0</v>
      </c>
      <c r="AE62" s="8"/>
      <c r="AF62" s="8">
        <f>$I$62*AE62</f>
        <v>0</v>
      </c>
      <c r="AG62" s="8"/>
      <c r="AH62" s="8">
        <f>$I$62*AG62</f>
        <v>0</v>
      </c>
      <c r="AI62" s="161">
        <v>100</v>
      </c>
      <c r="AJ62" s="8">
        <f>$I$62*AI62</f>
        <v>3379.9999999999995</v>
      </c>
      <c r="AL62" s="64">
        <f t="shared" si="22"/>
        <v>600</v>
      </c>
      <c r="AM62" s="64">
        <f t="shared" si="22"/>
        <v>20280</v>
      </c>
      <c r="AN62" s="61" t="b">
        <f t="shared" si="19"/>
        <v>1</v>
      </c>
      <c r="AO62" s="61" t="b">
        <f t="shared" si="20"/>
        <v>1</v>
      </c>
    </row>
    <row r="63" spans="1:41" ht="36.950000000000003" customHeight="1" thickBot="1">
      <c r="A63" s="11" t="s">
        <v>173</v>
      </c>
      <c r="B63" s="285" t="s">
        <v>230</v>
      </c>
      <c r="C63" s="285"/>
      <c r="D63" s="50" t="s">
        <v>438</v>
      </c>
      <c r="E63" s="11" t="s">
        <v>27</v>
      </c>
      <c r="F63" s="13">
        <f t="shared" si="7"/>
        <v>6100</v>
      </c>
      <c r="G63" s="43">
        <v>24.69</v>
      </c>
      <c r="H63" s="65">
        <f t="shared" si="12"/>
        <v>0.2034</v>
      </c>
      <c r="I63" s="286">
        <f t="shared" si="21"/>
        <v>29.71</v>
      </c>
      <c r="J63" s="286"/>
      <c r="K63" s="13">
        <f t="shared" si="10"/>
        <v>181231</v>
      </c>
      <c r="M63" s="160">
        <v>100</v>
      </c>
      <c r="N63" s="8">
        <f>$I$63*M63</f>
        <v>2971</v>
      </c>
      <c r="O63" s="8">
        <v>0</v>
      </c>
      <c r="P63" s="8">
        <f>$I$63*O63</f>
        <v>0</v>
      </c>
      <c r="Q63" s="8"/>
      <c r="R63" s="8">
        <f>$I$63*Q63</f>
        <v>0</v>
      </c>
      <c r="S63" s="161">
        <v>6000</v>
      </c>
      <c r="T63" s="8">
        <f>$I$63*S63</f>
        <v>178260</v>
      </c>
      <c r="U63" s="8"/>
      <c r="V63" s="8">
        <f>$I$63*U63</f>
        <v>0</v>
      </c>
      <c r="W63" s="161"/>
      <c r="X63" s="8">
        <f>$I$63*W63</f>
        <v>0</v>
      </c>
      <c r="Y63" s="8">
        <v>0</v>
      </c>
      <c r="Z63" s="8">
        <f>$I$63*Y63</f>
        <v>0</v>
      </c>
      <c r="AA63" s="8"/>
      <c r="AB63" s="8">
        <f>$I$63*AA63</f>
        <v>0</v>
      </c>
      <c r="AC63" s="8"/>
      <c r="AD63" s="8">
        <f>$I$63*AC63</f>
        <v>0</v>
      </c>
      <c r="AE63" s="8"/>
      <c r="AF63" s="8">
        <f>$I$63*AE63</f>
        <v>0</v>
      </c>
      <c r="AG63" s="8"/>
      <c r="AH63" s="8">
        <f>$I$63*AG63</f>
        <v>0</v>
      </c>
      <c r="AI63" s="161">
        <v>0</v>
      </c>
      <c r="AJ63" s="8">
        <f>$I$63*AI63</f>
        <v>0</v>
      </c>
      <c r="AL63" s="64">
        <f t="shared" si="22"/>
        <v>6100</v>
      </c>
      <c r="AM63" s="64">
        <f t="shared" si="22"/>
        <v>181231</v>
      </c>
      <c r="AN63" s="61" t="b">
        <f t="shared" si="19"/>
        <v>1</v>
      </c>
      <c r="AO63" s="61" t="b">
        <f t="shared" si="20"/>
        <v>1</v>
      </c>
    </row>
    <row r="64" spans="1:41" ht="36.950000000000003" customHeight="1" thickBot="1">
      <c r="A64" s="11" t="s">
        <v>174</v>
      </c>
      <c r="B64" s="285" t="s">
        <v>231</v>
      </c>
      <c r="C64" s="285"/>
      <c r="D64" s="50" t="s">
        <v>439</v>
      </c>
      <c r="E64" s="11" t="s">
        <v>27</v>
      </c>
      <c r="F64" s="13">
        <f t="shared" si="7"/>
        <v>6600</v>
      </c>
      <c r="G64" s="43">
        <v>32.770000000000003</v>
      </c>
      <c r="H64" s="65">
        <f t="shared" si="12"/>
        <v>0.2034</v>
      </c>
      <c r="I64" s="286">
        <f t="shared" si="21"/>
        <v>39.44</v>
      </c>
      <c r="J64" s="286"/>
      <c r="K64" s="13">
        <f t="shared" si="10"/>
        <v>260304</v>
      </c>
      <c r="M64" s="160">
        <v>500</v>
      </c>
      <c r="N64" s="8">
        <f>$I$64*M64</f>
        <v>19720</v>
      </c>
      <c r="O64" s="8">
        <v>0</v>
      </c>
      <c r="P64" s="8">
        <f>$I$64*O64</f>
        <v>0</v>
      </c>
      <c r="Q64" s="8"/>
      <c r="R64" s="8">
        <f>$I$64*Q64</f>
        <v>0</v>
      </c>
      <c r="S64" s="161">
        <v>6000</v>
      </c>
      <c r="T64" s="8">
        <f>$I$64*S64</f>
        <v>236640</v>
      </c>
      <c r="U64" s="8"/>
      <c r="V64" s="8">
        <f>$I$64*U64</f>
        <v>0</v>
      </c>
      <c r="W64" s="161"/>
      <c r="X64" s="8">
        <f>$I$64*W64</f>
        <v>0</v>
      </c>
      <c r="Y64" s="8">
        <v>0</v>
      </c>
      <c r="Z64" s="8">
        <f>$I$64*Y64</f>
        <v>0</v>
      </c>
      <c r="AA64" s="8"/>
      <c r="AB64" s="8">
        <f>$I$64*AA64</f>
        <v>0</v>
      </c>
      <c r="AC64" s="8"/>
      <c r="AD64" s="8">
        <f>$I$64*AC64</f>
        <v>0</v>
      </c>
      <c r="AE64" s="8"/>
      <c r="AF64" s="8">
        <f>$I$64*AE64</f>
        <v>0</v>
      </c>
      <c r="AG64" s="8"/>
      <c r="AH64" s="8">
        <f>$I$64*AG64</f>
        <v>0</v>
      </c>
      <c r="AI64" s="161">
        <v>100</v>
      </c>
      <c r="AJ64" s="8">
        <f>$I$64*AI64</f>
        <v>3944</v>
      </c>
      <c r="AL64" s="64">
        <f t="shared" si="22"/>
        <v>6600</v>
      </c>
      <c r="AM64" s="64">
        <f t="shared" si="22"/>
        <v>260304</v>
      </c>
      <c r="AN64" s="61" t="b">
        <f t="shared" si="19"/>
        <v>1</v>
      </c>
      <c r="AO64" s="61" t="b">
        <f t="shared" si="20"/>
        <v>1</v>
      </c>
    </row>
    <row r="65" spans="1:41" ht="36.950000000000003" customHeight="1" thickBot="1">
      <c r="A65" s="11" t="s">
        <v>175</v>
      </c>
      <c r="B65" s="285" t="s">
        <v>233</v>
      </c>
      <c r="C65" s="285"/>
      <c r="D65" s="50" t="s">
        <v>440</v>
      </c>
      <c r="E65" s="11" t="s">
        <v>27</v>
      </c>
      <c r="F65" s="13">
        <f t="shared" si="7"/>
        <v>2600</v>
      </c>
      <c r="G65" s="43">
        <v>26.89</v>
      </c>
      <c r="H65" s="65">
        <f t="shared" si="12"/>
        <v>0.2034</v>
      </c>
      <c r="I65" s="286">
        <f t="shared" si="21"/>
        <v>32.36</v>
      </c>
      <c r="J65" s="286"/>
      <c r="K65" s="13">
        <f t="shared" si="10"/>
        <v>84136</v>
      </c>
      <c r="M65" s="160">
        <v>100</v>
      </c>
      <c r="N65" s="8">
        <f>$I$65*M65</f>
        <v>3236</v>
      </c>
      <c r="O65" s="8">
        <v>0</v>
      </c>
      <c r="P65" s="8">
        <f>$I$65*O65</f>
        <v>0</v>
      </c>
      <c r="Q65" s="8"/>
      <c r="R65" s="8">
        <f>$I$65*Q65</f>
        <v>0</v>
      </c>
      <c r="S65" s="161">
        <v>0</v>
      </c>
      <c r="T65" s="8">
        <f>$I$65*S65</f>
        <v>0</v>
      </c>
      <c r="U65" s="8"/>
      <c r="V65" s="8">
        <f>$I$65*U65</f>
        <v>0</v>
      </c>
      <c r="W65" s="161"/>
      <c r="X65" s="8">
        <f>$I$65*W65</f>
        <v>0</v>
      </c>
      <c r="Y65" s="8">
        <v>2500</v>
      </c>
      <c r="Z65" s="8">
        <f>$I$65*Y65</f>
        <v>80900</v>
      </c>
      <c r="AA65" s="8"/>
      <c r="AB65" s="8">
        <f>$I$65*AA65</f>
        <v>0</v>
      </c>
      <c r="AC65" s="8"/>
      <c r="AD65" s="8">
        <f>$I$65*AC65</f>
        <v>0</v>
      </c>
      <c r="AE65" s="8"/>
      <c r="AF65" s="8">
        <f>$I$65*AE65</f>
        <v>0</v>
      </c>
      <c r="AG65" s="8"/>
      <c r="AH65" s="8">
        <f>$I$65*AG65</f>
        <v>0</v>
      </c>
      <c r="AI65" s="161">
        <v>0</v>
      </c>
      <c r="AJ65" s="8">
        <f>$I$65*AI65</f>
        <v>0</v>
      </c>
      <c r="AL65" s="64">
        <f t="shared" si="22"/>
        <v>2600</v>
      </c>
      <c r="AM65" s="64">
        <f t="shared" si="22"/>
        <v>84136</v>
      </c>
      <c r="AN65" s="61" t="b">
        <f t="shared" si="19"/>
        <v>1</v>
      </c>
      <c r="AO65" s="61" t="b">
        <f t="shared" si="20"/>
        <v>1</v>
      </c>
    </row>
    <row r="66" spans="1:41" ht="35.1" customHeight="1" thickBot="1">
      <c r="A66" s="14" t="s">
        <v>176</v>
      </c>
      <c r="B66" s="287" t="s">
        <v>177</v>
      </c>
      <c r="C66" s="287"/>
      <c r="D66" s="287"/>
      <c r="E66" s="287"/>
      <c r="F66" s="287"/>
      <c r="G66" s="287"/>
      <c r="H66" s="287"/>
      <c r="I66" s="287"/>
      <c r="J66" s="287"/>
      <c r="K66" s="3">
        <f>K67</f>
        <v>151027.53</v>
      </c>
      <c r="AL66" s="64"/>
      <c r="AM66" s="64"/>
    </row>
    <row r="67" spans="1:41" ht="35.1" customHeight="1" thickBot="1">
      <c r="A67" s="14" t="s">
        <v>178</v>
      </c>
      <c r="B67" s="287" t="s">
        <v>179</v>
      </c>
      <c r="C67" s="287"/>
      <c r="D67" s="287"/>
      <c r="E67" s="287"/>
      <c r="F67" s="287"/>
      <c r="G67" s="287"/>
      <c r="H67" s="287"/>
      <c r="I67" s="287"/>
      <c r="J67" s="287"/>
      <c r="K67" s="3">
        <f>SUM(K68:K76)</f>
        <v>151027.53</v>
      </c>
      <c r="AL67" s="64"/>
      <c r="AM67" s="64"/>
    </row>
    <row r="68" spans="1:41" ht="42" customHeight="1" thickBot="1">
      <c r="A68" s="11" t="s">
        <v>180</v>
      </c>
      <c r="B68" s="285" t="s">
        <v>209</v>
      </c>
      <c r="C68" s="285"/>
      <c r="D68" s="50" t="s">
        <v>441</v>
      </c>
      <c r="E68" s="11" t="s">
        <v>27</v>
      </c>
      <c r="F68" s="13">
        <f t="shared" ref="F68:F76" si="23">M68+O68+Q68+S68+U68+W68+Y68+AA68+AC68+AE68+AG68+AI68</f>
        <v>750</v>
      </c>
      <c r="G68" s="43">
        <v>29.19</v>
      </c>
      <c r="H68" s="65">
        <f t="shared" ref="H68:H76" si="24">$C$7</f>
        <v>0.2034</v>
      </c>
      <c r="I68" s="286">
        <f t="shared" ref="I68:I76" si="25">ROUND(G68*(1+H68),2)</f>
        <v>35.130000000000003</v>
      </c>
      <c r="J68" s="286"/>
      <c r="K68" s="13">
        <f t="shared" ref="K68:K76" si="26">ROUND(I68*F68,2)</f>
        <v>26347.5</v>
      </c>
      <c r="M68" s="160">
        <v>200</v>
      </c>
      <c r="N68" s="8">
        <f>$I$68*M68</f>
        <v>7026.0000000000009</v>
      </c>
      <c r="O68" s="8">
        <v>0</v>
      </c>
      <c r="P68" s="8">
        <f>$I$68*O68</f>
        <v>0</v>
      </c>
      <c r="Q68" s="8"/>
      <c r="R68" s="8">
        <f>$I$68*Q68</f>
        <v>0</v>
      </c>
      <c r="S68" s="161">
        <v>0</v>
      </c>
      <c r="T68" s="8">
        <f>$I$68*S68</f>
        <v>0</v>
      </c>
      <c r="U68" s="8"/>
      <c r="V68" s="8">
        <f>$I$68*U68</f>
        <v>0</v>
      </c>
      <c r="W68" s="8"/>
      <c r="X68" s="8">
        <f>$I$68*W68</f>
        <v>0</v>
      </c>
      <c r="Y68" s="8">
        <v>500</v>
      </c>
      <c r="Z68" s="8">
        <f>$I$68*Y68</f>
        <v>17565</v>
      </c>
      <c r="AA68" s="8"/>
      <c r="AB68" s="8">
        <f>$I$68*AA68</f>
        <v>0</v>
      </c>
      <c r="AC68" s="161"/>
      <c r="AD68" s="8">
        <f>$I$68*AC68</f>
        <v>0</v>
      </c>
      <c r="AE68" s="8">
        <v>0</v>
      </c>
      <c r="AF68" s="8">
        <f>$I$68*AE68</f>
        <v>0</v>
      </c>
      <c r="AG68" s="8"/>
      <c r="AH68" s="8">
        <f>$I$68*AG68</f>
        <v>0</v>
      </c>
      <c r="AI68" s="161">
        <v>50</v>
      </c>
      <c r="AJ68" s="8">
        <f>$I$68*AI68</f>
        <v>1756.5000000000002</v>
      </c>
      <c r="AL68" s="64">
        <f t="shared" si="22"/>
        <v>750</v>
      </c>
      <c r="AM68" s="64">
        <f t="shared" si="22"/>
        <v>26347.5</v>
      </c>
      <c r="AN68" s="61" t="b">
        <f t="shared" si="19"/>
        <v>1</v>
      </c>
      <c r="AO68" s="61" t="b">
        <f t="shared" si="20"/>
        <v>1</v>
      </c>
    </row>
    <row r="69" spans="1:41" ht="35.1" customHeight="1" thickBot="1">
      <c r="A69" s="11" t="s">
        <v>181</v>
      </c>
      <c r="B69" s="285" t="s">
        <v>210</v>
      </c>
      <c r="C69" s="285"/>
      <c r="D69" s="50" t="s">
        <v>442</v>
      </c>
      <c r="E69" s="11" t="s">
        <v>27</v>
      </c>
      <c r="F69" s="13">
        <f t="shared" si="23"/>
        <v>600</v>
      </c>
      <c r="G69" s="43">
        <v>29.43</v>
      </c>
      <c r="H69" s="65">
        <f t="shared" si="24"/>
        <v>0.2034</v>
      </c>
      <c r="I69" s="286">
        <f t="shared" si="25"/>
        <v>35.42</v>
      </c>
      <c r="J69" s="286"/>
      <c r="K69" s="13">
        <f t="shared" si="26"/>
        <v>21252</v>
      </c>
      <c r="M69" s="160">
        <v>50</v>
      </c>
      <c r="N69" s="8">
        <f>$I$69*M69</f>
        <v>1771</v>
      </c>
      <c r="O69" s="8">
        <v>0</v>
      </c>
      <c r="P69" s="8">
        <f>$I$69*O69</f>
        <v>0</v>
      </c>
      <c r="Q69" s="8"/>
      <c r="R69" s="8">
        <f>$I$69*Q69</f>
        <v>0</v>
      </c>
      <c r="S69" s="161">
        <v>0</v>
      </c>
      <c r="T69" s="8">
        <f>$I$69*S69</f>
        <v>0</v>
      </c>
      <c r="U69" s="8"/>
      <c r="V69" s="8">
        <f>$I$69*U69</f>
        <v>0</v>
      </c>
      <c r="W69" s="8"/>
      <c r="X69" s="8">
        <f>$I$69*W69</f>
        <v>0</v>
      </c>
      <c r="Y69" s="8">
        <v>500</v>
      </c>
      <c r="Z69" s="8">
        <f>$I$69*Y69</f>
        <v>17710</v>
      </c>
      <c r="AA69" s="8"/>
      <c r="AB69" s="8">
        <f>$I$69*AA69</f>
        <v>0</v>
      </c>
      <c r="AC69" s="161"/>
      <c r="AD69" s="8">
        <f>$I$69*AC69</f>
        <v>0</v>
      </c>
      <c r="AE69" s="8">
        <v>0</v>
      </c>
      <c r="AF69" s="8">
        <f>$I$69*AE69</f>
        <v>0</v>
      </c>
      <c r="AG69" s="8"/>
      <c r="AH69" s="8">
        <f>$I$69*AG69</f>
        <v>0</v>
      </c>
      <c r="AI69" s="161">
        <v>50</v>
      </c>
      <c r="AJ69" s="8">
        <f>$I$69*AI69</f>
        <v>1771</v>
      </c>
      <c r="AL69" s="64">
        <f t="shared" si="22"/>
        <v>600</v>
      </c>
      <c r="AM69" s="64">
        <f t="shared" si="22"/>
        <v>21252</v>
      </c>
      <c r="AN69" s="61" t="b">
        <f t="shared" si="19"/>
        <v>1</v>
      </c>
      <c r="AO69" s="61" t="b">
        <f t="shared" si="20"/>
        <v>1</v>
      </c>
    </row>
    <row r="70" spans="1:41" ht="35.1" customHeight="1" thickBot="1">
      <c r="A70" s="11" t="s">
        <v>182</v>
      </c>
      <c r="B70" s="285" t="s">
        <v>211</v>
      </c>
      <c r="C70" s="285"/>
      <c r="D70" s="50" t="s">
        <v>443</v>
      </c>
      <c r="E70" s="11" t="s">
        <v>27</v>
      </c>
      <c r="F70" s="13">
        <f t="shared" si="23"/>
        <v>750</v>
      </c>
      <c r="G70" s="43">
        <v>29.46</v>
      </c>
      <c r="H70" s="65">
        <f t="shared" si="24"/>
        <v>0.2034</v>
      </c>
      <c r="I70" s="286">
        <f t="shared" si="25"/>
        <v>35.450000000000003</v>
      </c>
      <c r="J70" s="286"/>
      <c r="K70" s="13">
        <f t="shared" si="26"/>
        <v>26587.5</v>
      </c>
      <c r="M70" s="160">
        <v>200</v>
      </c>
      <c r="N70" s="8">
        <f>$I$70*M70</f>
        <v>7090.0000000000009</v>
      </c>
      <c r="O70" s="8">
        <v>0</v>
      </c>
      <c r="P70" s="8">
        <f>$I$70*O70</f>
        <v>0</v>
      </c>
      <c r="Q70" s="8"/>
      <c r="R70" s="8">
        <f>$I$70*Q70</f>
        <v>0</v>
      </c>
      <c r="S70" s="161">
        <v>0</v>
      </c>
      <c r="T70" s="8">
        <f>$I$70*S70</f>
        <v>0</v>
      </c>
      <c r="U70" s="8"/>
      <c r="V70" s="8">
        <f>$I$70*U70</f>
        <v>0</v>
      </c>
      <c r="W70" s="8"/>
      <c r="X70" s="8">
        <f>$I$70*W70</f>
        <v>0</v>
      </c>
      <c r="Y70" s="8">
        <v>500</v>
      </c>
      <c r="Z70" s="8">
        <f>$I$70*Y70</f>
        <v>17725</v>
      </c>
      <c r="AA70" s="8"/>
      <c r="AB70" s="8">
        <f>$I$70*AA70</f>
        <v>0</v>
      </c>
      <c r="AC70" s="161"/>
      <c r="AD70" s="8">
        <f>$I$70*AC70</f>
        <v>0</v>
      </c>
      <c r="AE70" s="8">
        <v>0</v>
      </c>
      <c r="AF70" s="8">
        <f>$I$70*AE70</f>
        <v>0</v>
      </c>
      <c r="AG70" s="8"/>
      <c r="AH70" s="8">
        <f>$I$70*AG70</f>
        <v>0</v>
      </c>
      <c r="AI70" s="161">
        <v>50</v>
      </c>
      <c r="AJ70" s="8">
        <f>$I$70*AI70</f>
        <v>1772.5000000000002</v>
      </c>
      <c r="AL70" s="64">
        <f t="shared" si="22"/>
        <v>750</v>
      </c>
      <c r="AM70" s="64">
        <f t="shared" si="22"/>
        <v>26587.5</v>
      </c>
      <c r="AN70" s="61" t="b">
        <f t="shared" si="19"/>
        <v>1</v>
      </c>
      <c r="AO70" s="61" t="b">
        <f t="shared" si="20"/>
        <v>1</v>
      </c>
    </row>
    <row r="71" spans="1:41" ht="36.950000000000003" customHeight="1" thickBot="1">
      <c r="A71" s="11" t="s">
        <v>183</v>
      </c>
      <c r="B71" s="285" t="s">
        <v>212</v>
      </c>
      <c r="C71" s="285"/>
      <c r="D71" s="50" t="s">
        <v>444</v>
      </c>
      <c r="E71" s="11" t="s">
        <v>27</v>
      </c>
      <c r="F71" s="13">
        <f t="shared" si="23"/>
        <v>600</v>
      </c>
      <c r="G71" s="43">
        <v>32.68</v>
      </c>
      <c r="H71" s="65">
        <f t="shared" si="24"/>
        <v>0.2034</v>
      </c>
      <c r="I71" s="286">
        <f t="shared" si="25"/>
        <v>39.33</v>
      </c>
      <c r="J71" s="286"/>
      <c r="K71" s="13">
        <f t="shared" si="26"/>
        <v>23598</v>
      </c>
      <c r="M71" s="160">
        <v>50</v>
      </c>
      <c r="N71" s="8">
        <f>$I$71*M71</f>
        <v>1966.5</v>
      </c>
      <c r="O71" s="8">
        <v>0</v>
      </c>
      <c r="P71" s="8">
        <f>$I$71*O71</f>
        <v>0</v>
      </c>
      <c r="Q71" s="8"/>
      <c r="R71" s="8">
        <f>$I$71*Q71</f>
        <v>0</v>
      </c>
      <c r="S71" s="161">
        <v>0</v>
      </c>
      <c r="T71" s="8">
        <f>$I$71*S71</f>
        <v>0</v>
      </c>
      <c r="U71" s="8"/>
      <c r="V71" s="8">
        <f>$I$71*U71</f>
        <v>0</v>
      </c>
      <c r="W71" s="8"/>
      <c r="X71" s="8">
        <f>$I$71*W71</f>
        <v>0</v>
      </c>
      <c r="Y71" s="8">
        <v>500</v>
      </c>
      <c r="Z71" s="8">
        <f>$I$71*Y71</f>
        <v>19665</v>
      </c>
      <c r="AA71" s="8"/>
      <c r="AB71" s="8">
        <f>$I$71*AA71</f>
        <v>0</v>
      </c>
      <c r="AC71" s="161"/>
      <c r="AD71" s="8">
        <f>$I$71*AC71</f>
        <v>0</v>
      </c>
      <c r="AE71" s="8">
        <v>0</v>
      </c>
      <c r="AF71" s="8">
        <f>$I$71*AE71</f>
        <v>0</v>
      </c>
      <c r="AG71" s="8"/>
      <c r="AH71" s="8">
        <f>$I$71*AG71</f>
        <v>0</v>
      </c>
      <c r="AI71" s="161">
        <v>50</v>
      </c>
      <c r="AJ71" s="8">
        <f>$I$71*AI71</f>
        <v>1966.5</v>
      </c>
      <c r="AL71" s="64">
        <f t="shared" si="22"/>
        <v>600</v>
      </c>
      <c r="AM71" s="64">
        <f t="shared" si="22"/>
        <v>23598</v>
      </c>
      <c r="AN71" s="61" t="b">
        <f t="shared" si="19"/>
        <v>1</v>
      </c>
      <c r="AO71" s="61" t="b">
        <f t="shared" si="20"/>
        <v>1</v>
      </c>
    </row>
    <row r="72" spans="1:41" ht="35.1" customHeight="1" thickBot="1">
      <c r="A72" s="11" t="s">
        <v>184</v>
      </c>
      <c r="B72" s="285" t="s">
        <v>213</v>
      </c>
      <c r="C72" s="285"/>
      <c r="D72" s="50" t="s">
        <v>445</v>
      </c>
      <c r="E72" s="11" t="s">
        <v>27</v>
      </c>
      <c r="F72" s="13">
        <f t="shared" si="23"/>
        <v>250</v>
      </c>
      <c r="G72" s="43">
        <v>14.22</v>
      </c>
      <c r="H72" s="65">
        <f t="shared" si="24"/>
        <v>0.2034</v>
      </c>
      <c r="I72" s="286">
        <f t="shared" si="25"/>
        <v>17.11</v>
      </c>
      <c r="J72" s="286"/>
      <c r="K72" s="13">
        <f t="shared" si="26"/>
        <v>4277.5</v>
      </c>
      <c r="M72" s="160">
        <v>200</v>
      </c>
      <c r="N72" s="8">
        <f>$I$72*M72</f>
        <v>3422</v>
      </c>
      <c r="O72" s="8">
        <v>0</v>
      </c>
      <c r="P72" s="8">
        <f>$I$72*O72</f>
        <v>0</v>
      </c>
      <c r="Q72" s="8"/>
      <c r="R72" s="8">
        <f>$I$72*Q72</f>
        <v>0</v>
      </c>
      <c r="S72" s="161">
        <v>0</v>
      </c>
      <c r="T72" s="8">
        <f>$I$72*S72</f>
        <v>0</v>
      </c>
      <c r="U72" s="8"/>
      <c r="V72" s="8">
        <f>$I$72*U72</f>
        <v>0</v>
      </c>
      <c r="W72" s="8"/>
      <c r="X72" s="8">
        <f>$I$72*W72</f>
        <v>0</v>
      </c>
      <c r="Y72" s="8">
        <v>0</v>
      </c>
      <c r="Z72" s="8">
        <f>$I$72*Y72</f>
        <v>0</v>
      </c>
      <c r="AA72" s="8"/>
      <c r="AB72" s="8">
        <f>$I$72*AA72</f>
        <v>0</v>
      </c>
      <c r="AC72" s="161"/>
      <c r="AD72" s="8">
        <f>$I$72*AC72</f>
        <v>0</v>
      </c>
      <c r="AE72" s="8">
        <v>0</v>
      </c>
      <c r="AF72" s="8">
        <f>$I$72*AE72</f>
        <v>0</v>
      </c>
      <c r="AG72" s="8"/>
      <c r="AH72" s="8">
        <f>$I$72*AG72</f>
        <v>0</v>
      </c>
      <c r="AI72" s="161">
        <v>50</v>
      </c>
      <c r="AJ72" s="8">
        <f>$I$72*AI72</f>
        <v>855.5</v>
      </c>
      <c r="AL72" s="64">
        <f t="shared" si="22"/>
        <v>250</v>
      </c>
      <c r="AM72" s="64">
        <f t="shared" si="22"/>
        <v>4277.5</v>
      </c>
      <c r="AN72" s="61" t="b">
        <f t="shared" si="19"/>
        <v>1</v>
      </c>
      <c r="AO72" s="61" t="b">
        <f t="shared" si="20"/>
        <v>1</v>
      </c>
    </row>
    <row r="73" spans="1:41" ht="35.1" customHeight="1" thickBot="1">
      <c r="A73" s="11" t="s">
        <v>185</v>
      </c>
      <c r="B73" s="285" t="s">
        <v>214</v>
      </c>
      <c r="C73" s="285"/>
      <c r="D73" s="50" t="s">
        <v>446</v>
      </c>
      <c r="E73" s="11" t="s">
        <v>27</v>
      </c>
      <c r="F73" s="13">
        <f t="shared" si="23"/>
        <v>250</v>
      </c>
      <c r="G73" s="43">
        <v>28.8</v>
      </c>
      <c r="H73" s="65">
        <f t="shared" si="24"/>
        <v>0.2034</v>
      </c>
      <c r="I73" s="286">
        <f t="shared" si="25"/>
        <v>34.659999999999997</v>
      </c>
      <c r="J73" s="286"/>
      <c r="K73" s="13">
        <f t="shared" si="26"/>
        <v>8665</v>
      </c>
      <c r="M73" s="160">
        <v>200</v>
      </c>
      <c r="N73" s="8">
        <f>$I$73*M73</f>
        <v>6931.9999999999991</v>
      </c>
      <c r="O73" s="8">
        <v>0</v>
      </c>
      <c r="P73" s="8">
        <f>$I$73*O73</f>
        <v>0</v>
      </c>
      <c r="Q73" s="8"/>
      <c r="R73" s="8">
        <f>$I$73*Q73</f>
        <v>0</v>
      </c>
      <c r="S73" s="161">
        <v>0</v>
      </c>
      <c r="T73" s="8">
        <f>$I$73*S73</f>
        <v>0</v>
      </c>
      <c r="U73" s="8"/>
      <c r="V73" s="8">
        <f>$I$73*U73</f>
        <v>0</v>
      </c>
      <c r="W73" s="8"/>
      <c r="X73" s="8">
        <f>$I$73*W73</f>
        <v>0</v>
      </c>
      <c r="Y73" s="8">
        <v>0</v>
      </c>
      <c r="Z73" s="8">
        <f>$I$73*Y73</f>
        <v>0</v>
      </c>
      <c r="AA73" s="8"/>
      <c r="AB73" s="8">
        <f>$I$73*AA73</f>
        <v>0</v>
      </c>
      <c r="AC73" s="161"/>
      <c r="AD73" s="8">
        <f>$I$73*AC73</f>
        <v>0</v>
      </c>
      <c r="AE73" s="8">
        <v>0</v>
      </c>
      <c r="AF73" s="8">
        <f>$I$73*AE73</f>
        <v>0</v>
      </c>
      <c r="AG73" s="8"/>
      <c r="AH73" s="8">
        <f>$I$73*AG73</f>
        <v>0</v>
      </c>
      <c r="AI73" s="161">
        <v>50</v>
      </c>
      <c r="AJ73" s="8">
        <f>$I$73*AI73</f>
        <v>1732.9999999999998</v>
      </c>
      <c r="AL73" s="64">
        <f t="shared" ref="AL73:AM88" si="27">AI73+AG73+AE73+AC73+AA73+Y73+W73+U73+S73+Q73+O73+M73</f>
        <v>250</v>
      </c>
      <c r="AM73" s="64">
        <f t="shared" si="27"/>
        <v>8664.9999999999982</v>
      </c>
      <c r="AN73" s="61" t="b">
        <f t="shared" si="19"/>
        <v>1</v>
      </c>
      <c r="AO73" s="61" t="b">
        <f t="shared" si="20"/>
        <v>1</v>
      </c>
    </row>
    <row r="74" spans="1:41" ht="35.1" customHeight="1" thickBot="1">
      <c r="A74" s="11" t="s">
        <v>186</v>
      </c>
      <c r="B74" s="285" t="s">
        <v>215</v>
      </c>
      <c r="C74" s="285"/>
      <c r="D74" s="50" t="s">
        <v>447</v>
      </c>
      <c r="E74" s="11" t="s">
        <v>27</v>
      </c>
      <c r="F74" s="13">
        <f t="shared" si="23"/>
        <v>100</v>
      </c>
      <c r="G74" s="43">
        <v>29.99</v>
      </c>
      <c r="H74" s="65">
        <f t="shared" si="24"/>
        <v>0.2034</v>
      </c>
      <c r="I74" s="286">
        <f t="shared" si="25"/>
        <v>36.090000000000003</v>
      </c>
      <c r="J74" s="286"/>
      <c r="K74" s="13">
        <f t="shared" si="26"/>
        <v>3609</v>
      </c>
      <c r="M74" s="160">
        <v>50</v>
      </c>
      <c r="N74" s="8">
        <f>$I$74*M74</f>
        <v>1804.5000000000002</v>
      </c>
      <c r="O74" s="8">
        <v>0</v>
      </c>
      <c r="P74" s="8">
        <f>$I$74*O74</f>
        <v>0</v>
      </c>
      <c r="Q74" s="8"/>
      <c r="R74" s="8">
        <f>$I$74*Q74</f>
        <v>0</v>
      </c>
      <c r="S74" s="161">
        <v>0</v>
      </c>
      <c r="T74" s="8">
        <f>$I$74*S74</f>
        <v>0</v>
      </c>
      <c r="U74" s="8"/>
      <c r="V74" s="8">
        <f>$I$74*U74</f>
        <v>0</v>
      </c>
      <c r="W74" s="8"/>
      <c r="X74" s="8">
        <f>$I$74*W74</f>
        <v>0</v>
      </c>
      <c r="Y74" s="8">
        <v>0</v>
      </c>
      <c r="Z74" s="8">
        <f>$I$74*Y74</f>
        <v>0</v>
      </c>
      <c r="AA74" s="8"/>
      <c r="AB74" s="8">
        <f>$I$74*AA74</f>
        <v>0</v>
      </c>
      <c r="AC74" s="161"/>
      <c r="AD74" s="8">
        <f>$I$74*AC74</f>
        <v>0</v>
      </c>
      <c r="AE74" s="8">
        <v>0</v>
      </c>
      <c r="AF74" s="8">
        <f>$I$74*AE74</f>
        <v>0</v>
      </c>
      <c r="AG74" s="8"/>
      <c r="AH74" s="8">
        <f>$I$74*AG74</f>
        <v>0</v>
      </c>
      <c r="AI74" s="161">
        <v>50</v>
      </c>
      <c r="AJ74" s="8">
        <f>$I$74*AI74</f>
        <v>1804.5000000000002</v>
      </c>
      <c r="AL74" s="64">
        <f t="shared" si="27"/>
        <v>100</v>
      </c>
      <c r="AM74" s="64">
        <f t="shared" si="27"/>
        <v>3609.0000000000005</v>
      </c>
      <c r="AN74" s="61" t="b">
        <f t="shared" si="19"/>
        <v>1</v>
      </c>
      <c r="AO74" s="61" t="b">
        <f t="shared" si="20"/>
        <v>1</v>
      </c>
    </row>
    <row r="75" spans="1:41" ht="35.1" customHeight="1" thickBot="1">
      <c r="A75" s="11" t="s">
        <v>187</v>
      </c>
      <c r="B75" s="285" t="s">
        <v>216</v>
      </c>
      <c r="C75" s="285"/>
      <c r="D75" s="50" t="s">
        <v>448</v>
      </c>
      <c r="E75" s="11" t="s">
        <v>27</v>
      </c>
      <c r="F75" s="13">
        <f t="shared" si="23"/>
        <v>891</v>
      </c>
      <c r="G75" s="43">
        <v>28.53</v>
      </c>
      <c r="H75" s="65">
        <f t="shared" si="24"/>
        <v>0.2034</v>
      </c>
      <c r="I75" s="286">
        <f t="shared" si="25"/>
        <v>34.33</v>
      </c>
      <c r="J75" s="286"/>
      <c r="K75" s="13">
        <f t="shared" si="26"/>
        <v>30588.03</v>
      </c>
      <c r="M75" s="160">
        <v>200</v>
      </c>
      <c r="N75" s="8">
        <f>$I$75*M75</f>
        <v>6866</v>
      </c>
      <c r="O75" s="8">
        <v>350</v>
      </c>
      <c r="P75" s="8">
        <f>$I$75*O75</f>
        <v>12015.5</v>
      </c>
      <c r="Q75" s="8"/>
      <c r="R75" s="8">
        <f>$I$75*Q75</f>
        <v>0</v>
      </c>
      <c r="S75" s="161">
        <v>0</v>
      </c>
      <c r="T75" s="8">
        <f>$I$75*S75</f>
        <v>0</v>
      </c>
      <c r="U75" s="8"/>
      <c r="V75" s="8">
        <f>$I$75*U75</f>
        <v>0</v>
      </c>
      <c r="W75" s="8"/>
      <c r="X75" s="8">
        <f>$I$75*W75</f>
        <v>0</v>
      </c>
      <c r="Y75" s="8">
        <v>0</v>
      </c>
      <c r="Z75" s="8">
        <f>$I$75*Y75</f>
        <v>0</v>
      </c>
      <c r="AA75" s="8"/>
      <c r="AB75" s="8">
        <f>$I$75*AA75</f>
        <v>0</v>
      </c>
      <c r="AC75" s="161"/>
      <c r="AD75" s="8">
        <f>$I$75*AC75</f>
        <v>0</v>
      </c>
      <c r="AE75" s="8">
        <v>291</v>
      </c>
      <c r="AF75" s="8">
        <f>$I$75*AE75</f>
        <v>9990.0299999999988</v>
      </c>
      <c r="AG75" s="8"/>
      <c r="AH75" s="8">
        <f>$I$75*AG75</f>
        <v>0</v>
      </c>
      <c r="AI75" s="161">
        <v>50</v>
      </c>
      <c r="AJ75" s="8">
        <f>$I$75*AI75</f>
        <v>1716.5</v>
      </c>
      <c r="AL75" s="64">
        <f t="shared" si="27"/>
        <v>891</v>
      </c>
      <c r="AM75" s="64">
        <f t="shared" si="27"/>
        <v>30588.03</v>
      </c>
      <c r="AN75" s="61" t="b">
        <f t="shared" si="19"/>
        <v>1</v>
      </c>
      <c r="AO75" s="61" t="b">
        <f t="shared" si="20"/>
        <v>1</v>
      </c>
    </row>
    <row r="76" spans="1:41" ht="35.1" customHeight="1" thickBot="1">
      <c r="A76" s="11" t="s">
        <v>188</v>
      </c>
      <c r="B76" s="285" t="s">
        <v>217</v>
      </c>
      <c r="C76" s="285"/>
      <c r="D76" s="50" t="s">
        <v>449</v>
      </c>
      <c r="E76" s="11" t="s">
        <v>27</v>
      </c>
      <c r="F76" s="13">
        <f t="shared" si="23"/>
        <v>170</v>
      </c>
      <c r="G76" s="43">
        <v>29.83</v>
      </c>
      <c r="H76" s="65">
        <f t="shared" si="24"/>
        <v>0.2034</v>
      </c>
      <c r="I76" s="286">
        <f t="shared" si="25"/>
        <v>35.9</v>
      </c>
      <c r="J76" s="286"/>
      <c r="K76" s="13">
        <f t="shared" si="26"/>
        <v>6103</v>
      </c>
      <c r="M76" s="160">
        <v>50</v>
      </c>
      <c r="N76" s="8">
        <f>$I$76*M76</f>
        <v>1795</v>
      </c>
      <c r="O76" s="8">
        <v>0</v>
      </c>
      <c r="P76" s="8">
        <f>$I$76*O76</f>
        <v>0</v>
      </c>
      <c r="Q76" s="8"/>
      <c r="R76" s="8">
        <f>$I$76*Q76</f>
        <v>0</v>
      </c>
      <c r="S76" s="161">
        <v>0</v>
      </c>
      <c r="T76" s="8">
        <f>$I$76*S76</f>
        <v>0</v>
      </c>
      <c r="U76" s="8"/>
      <c r="V76" s="8">
        <f>$I$76*U76</f>
        <v>0</v>
      </c>
      <c r="W76" s="8"/>
      <c r="X76" s="8">
        <f>$I$76*W76</f>
        <v>0</v>
      </c>
      <c r="Y76" s="8">
        <v>0</v>
      </c>
      <c r="Z76" s="8">
        <f>$I$76*Y76</f>
        <v>0</v>
      </c>
      <c r="AA76" s="8"/>
      <c r="AB76" s="8">
        <f>$I$76*AA76</f>
        <v>0</v>
      </c>
      <c r="AC76" s="161">
        <v>70</v>
      </c>
      <c r="AD76" s="8">
        <f>$I$76*AC76</f>
        <v>2513</v>
      </c>
      <c r="AE76" s="8">
        <v>0</v>
      </c>
      <c r="AF76" s="8">
        <f>$I$76*AE76</f>
        <v>0</v>
      </c>
      <c r="AG76" s="8"/>
      <c r="AH76" s="8">
        <f>$I$76*AG76</f>
        <v>0</v>
      </c>
      <c r="AI76" s="161">
        <v>50</v>
      </c>
      <c r="AJ76" s="8">
        <f>$I$76*AI76</f>
        <v>1795</v>
      </c>
      <c r="AL76" s="64">
        <f t="shared" si="27"/>
        <v>170</v>
      </c>
      <c r="AM76" s="64">
        <f t="shared" si="27"/>
        <v>6103</v>
      </c>
      <c r="AN76" s="61" t="b">
        <f t="shared" si="19"/>
        <v>1</v>
      </c>
      <c r="AO76" s="61" t="b">
        <f t="shared" si="20"/>
        <v>1</v>
      </c>
    </row>
    <row r="77" spans="1:41" ht="35.1" customHeight="1" thickBot="1">
      <c r="A77" s="14" t="s">
        <v>189</v>
      </c>
      <c r="B77" s="287" t="s">
        <v>190</v>
      </c>
      <c r="C77" s="287"/>
      <c r="D77" s="287"/>
      <c r="E77" s="287"/>
      <c r="F77" s="287"/>
      <c r="G77" s="287"/>
      <c r="H77" s="287"/>
      <c r="I77" s="287"/>
      <c r="J77" s="287"/>
      <c r="K77" s="3">
        <f>K78</f>
        <v>116653</v>
      </c>
      <c r="AL77" s="64"/>
      <c r="AM77" s="64"/>
    </row>
    <row r="78" spans="1:41" ht="35.1" customHeight="1" thickBot="1">
      <c r="A78" s="14" t="s">
        <v>191</v>
      </c>
      <c r="B78" s="287" t="s">
        <v>179</v>
      </c>
      <c r="C78" s="287"/>
      <c r="D78" s="287"/>
      <c r="E78" s="287"/>
      <c r="F78" s="287"/>
      <c r="G78" s="287"/>
      <c r="H78" s="287"/>
      <c r="I78" s="287"/>
      <c r="J78" s="287"/>
      <c r="K78" s="3">
        <f>SUM(K79:K85)</f>
        <v>116653</v>
      </c>
      <c r="AL78" s="64"/>
      <c r="AM78" s="64"/>
    </row>
    <row r="79" spans="1:41" ht="35.1" customHeight="1" thickBot="1">
      <c r="A79" s="11" t="s">
        <v>192</v>
      </c>
      <c r="B79" s="285" t="s">
        <v>228</v>
      </c>
      <c r="C79" s="285"/>
      <c r="D79" s="50" t="s">
        <v>450</v>
      </c>
      <c r="E79" s="11" t="s">
        <v>27</v>
      </c>
      <c r="F79" s="13">
        <f t="shared" ref="F79:F85" si="28">M79+O79+Q79+S79+U79+W79+Y79+AA79+AC79+AE79+AG79+AI79</f>
        <v>1190</v>
      </c>
      <c r="G79" s="43">
        <v>26.37</v>
      </c>
      <c r="H79" s="65">
        <f t="shared" ref="H79:H85" si="29">$C$7</f>
        <v>0.2034</v>
      </c>
      <c r="I79" s="286">
        <f t="shared" ref="I79:I85" si="30">ROUND(G79*(1+H79),2)</f>
        <v>31.73</v>
      </c>
      <c r="J79" s="286"/>
      <c r="K79" s="13">
        <f t="shared" ref="K79:K85" si="31">ROUND(I79*F79,2)</f>
        <v>37758.699999999997</v>
      </c>
      <c r="M79" s="160">
        <v>50</v>
      </c>
      <c r="N79" s="8">
        <f>$I$79*M79</f>
        <v>1586.5</v>
      </c>
      <c r="O79" s="8">
        <v>0</v>
      </c>
      <c r="P79" s="8">
        <f>$I$79*O79</f>
        <v>0</v>
      </c>
      <c r="Q79" s="8"/>
      <c r="R79" s="8">
        <f>$I$79*Q79</f>
        <v>0</v>
      </c>
      <c r="S79" s="161">
        <v>500</v>
      </c>
      <c r="T79" s="8">
        <f>$I$79*S79</f>
        <v>15865</v>
      </c>
      <c r="U79" s="8"/>
      <c r="V79" s="8">
        <f>$I$79*U79</f>
        <v>0</v>
      </c>
      <c r="W79" s="8"/>
      <c r="X79" s="8">
        <f>$I$79*W79</f>
        <v>0</v>
      </c>
      <c r="Y79" s="8">
        <v>250</v>
      </c>
      <c r="Z79" s="8">
        <f>$I$79*Y79</f>
        <v>7932.5</v>
      </c>
      <c r="AA79" s="167">
        <v>90</v>
      </c>
      <c r="AB79" s="8">
        <f>$I$79*AA79</f>
        <v>2855.7</v>
      </c>
      <c r="AC79" s="8"/>
      <c r="AD79" s="8">
        <f>$I$79*AC79</f>
        <v>0</v>
      </c>
      <c r="AE79" s="8">
        <v>0</v>
      </c>
      <c r="AF79" s="8">
        <f>$I$79*AE79</f>
        <v>0</v>
      </c>
      <c r="AG79" s="8"/>
      <c r="AH79" s="8">
        <f>$I$79*AG79</f>
        <v>0</v>
      </c>
      <c r="AI79" s="161">
        <v>300</v>
      </c>
      <c r="AJ79" s="8">
        <f>$I$79*AI79</f>
        <v>9519</v>
      </c>
      <c r="AL79" s="64">
        <f t="shared" si="27"/>
        <v>1190</v>
      </c>
      <c r="AM79" s="64">
        <f t="shared" si="27"/>
        <v>37758.699999999997</v>
      </c>
      <c r="AN79" s="61" t="b">
        <f t="shared" si="19"/>
        <v>1</v>
      </c>
      <c r="AO79" s="61" t="b">
        <f t="shared" si="20"/>
        <v>1</v>
      </c>
    </row>
    <row r="80" spans="1:41" ht="35.1" customHeight="1" thickBot="1">
      <c r="A80" s="11" t="s">
        <v>193</v>
      </c>
      <c r="B80" s="285" t="s">
        <v>229</v>
      </c>
      <c r="C80" s="285"/>
      <c r="D80" s="50" t="s">
        <v>451</v>
      </c>
      <c r="E80" s="11" t="s">
        <v>27</v>
      </c>
      <c r="F80" s="13">
        <f t="shared" si="28"/>
        <v>1100</v>
      </c>
      <c r="G80" s="43">
        <v>10.19</v>
      </c>
      <c r="H80" s="65">
        <f t="shared" si="29"/>
        <v>0.2034</v>
      </c>
      <c r="I80" s="286">
        <f t="shared" si="30"/>
        <v>12.26</v>
      </c>
      <c r="J80" s="286"/>
      <c r="K80" s="13">
        <f t="shared" si="31"/>
        <v>13486</v>
      </c>
      <c r="M80" s="160">
        <v>50</v>
      </c>
      <c r="N80" s="8">
        <f>$I$80*M80</f>
        <v>613</v>
      </c>
      <c r="O80" s="8">
        <v>0</v>
      </c>
      <c r="P80" s="8">
        <f>$I$80*O80</f>
        <v>0</v>
      </c>
      <c r="Q80" s="8"/>
      <c r="R80" s="8">
        <f>$I$80*Q80</f>
        <v>0</v>
      </c>
      <c r="S80" s="161">
        <v>500</v>
      </c>
      <c r="T80" s="8">
        <f>$I$80*S80</f>
        <v>6130</v>
      </c>
      <c r="U80" s="8"/>
      <c r="V80" s="8">
        <f>$I$80*U80</f>
        <v>0</v>
      </c>
      <c r="W80" s="8"/>
      <c r="X80" s="8">
        <f>$I$80*W80</f>
        <v>0</v>
      </c>
      <c r="Y80" s="8">
        <v>250</v>
      </c>
      <c r="Z80" s="8">
        <f>$I$80*Y80</f>
        <v>3065</v>
      </c>
      <c r="AA80" s="167"/>
      <c r="AB80" s="8">
        <f>$I$80*AA80</f>
        <v>0</v>
      </c>
      <c r="AC80" s="8"/>
      <c r="AD80" s="8">
        <f>$I$80*AC80</f>
        <v>0</v>
      </c>
      <c r="AE80" s="8">
        <v>0</v>
      </c>
      <c r="AF80" s="8">
        <f>$I$80*AE80</f>
        <v>0</v>
      </c>
      <c r="AG80" s="8"/>
      <c r="AH80" s="8">
        <f>$I$80*AG80</f>
        <v>0</v>
      </c>
      <c r="AI80" s="161">
        <v>300</v>
      </c>
      <c r="AJ80" s="8">
        <f>$I$80*AI80</f>
        <v>3678</v>
      </c>
      <c r="AL80" s="64">
        <f t="shared" si="27"/>
        <v>1100</v>
      </c>
      <c r="AM80" s="64">
        <f t="shared" si="27"/>
        <v>13486</v>
      </c>
      <c r="AN80" s="61" t="b">
        <f t="shared" si="19"/>
        <v>1</v>
      </c>
      <c r="AO80" s="61" t="b">
        <f t="shared" si="20"/>
        <v>1</v>
      </c>
    </row>
    <row r="81" spans="1:41" ht="35.1" customHeight="1" thickBot="1">
      <c r="A81" s="11" t="s">
        <v>194</v>
      </c>
      <c r="B81" s="285" t="s">
        <v>223</v>
      </c>
      <c r="C81" s="285"/>
      <c r="D81" s="50" t="s">
        <v>452</v>
      </c>
      <c r="E81" s="11" t="s">
        <v>27</v>
      </c>
      <c r="F81" s="13">
        <f t="shared" si="28"/>
        <v>972</v>
      </c>
      <c r="G81" s="43">
        <v>9.89</v>
      </c>
      <c r="H81" s="65">
        <f t="shared" si="29"/>
        <v>0.2034</v>
      </c>
      <c r="I81" s="286">
        <f t="shared" si="30"/>
        <v>11.9</v>
      </c>
      <c r="J81" s="286"/>
      <c r="K81" s="13">
        <f t="shared" si="31"/>
        <v>11566.8</v>
      </c>
      <c r="M81" s="160">
        <v>50</v>
      </c>
      <c r="N81" s="8">
        <f>$I$81*M81</f>
        <v>595</v>
      </c>
      <c r="O81" s="8">
        <v>20</v>
      </c>
      <c r="P81" s="8">
        <f>$I$81*O81</f>
        <v>238</v>
      </c>
      <c r="Q81" s="8"/>
      <c r="R81" s="8">
        <f>$I$81*Q81</f>
        <v>0</v>
      </c>
      <c r="S81" s="161">
        <v>0</v>
      </c>
      <c r="T81" s="8">
        <f>$I$81*S81</f>
        <v>0</v>
      </c>
      <c r="U81" s="8"/>
      <c r="V81" s="8">
        <f>$I$81*U81</f>
        <v>0</v>
      </c>
      <c r="W81" s="8"/>
      <c r="X81" s="8">
        <f>$I$81*W81</f>
        <v>0</v>
      </c>
      <c r="Y81" s="8">
        <v>500</v>
      </c>
      <c r="Z81" s="8">
        <f>$I$81*Y81</f>
        <v>5950</v>
      </c>
      <c r="AA81" s="167">
        <v>90</v>
      </c>
      <c r="AB81" s="8">
        <f>$I$81*AA81</f>
        <v>1071</v>
      </c>
      <c r="AC81" s="8"/>
      <c r="AD81" s="8">
        <f>$I$81*AC81</f>
        <v>0</v>
      </c>
      <c r="AE81" s="8">
        <v>12</v>
      </c>
      <c r="AF81" s="8">
        <f>$I$81*AE81</f>
        <v>142.80000000000001</v>
      </c>
      <c r="AG81" s="8"/>
      <c r="AH81" s="8">
        <f>$I$81*AG81</f>
        <v>0</v>
      </c>
      <c r="AI81" s="161">
        <v>300</v>
      </c>
      <c r="AJ81" s="8">
        <f>$I$81*AI81</f>
        <v>3570</v>
      </c>
      <c r="AL81" s="64">
        <f t="shared" si="27"/>
        <v>972</v>
      </c>
      <c r="AM81" s="64">
        <f t="shared" si="27"/>
        <v>11566.8</v>
      </c>
      <c r="AN81" s="61" t="b">
        <f t="shared" si="19"/>
        <v>1</v>
      </c>
      <c r="AO81" s="61" t="b">
        <f t="shared" si="20"/>
        <v>1</v>
      </c>
    </row>
    <row r="82" spans="1:41" ht="35.1" customHeight="1" thickBot="1">
      <c r="A82" s="11" t="s">
        <v>195</v>
      </c>
      <c r="B82" s="285" t="s">
        <v>224</v>
      </c>
      <c r="C82" s="285"/>
      <c r="D82" s="50" t="s">
        <v>453</v>
      </c>
      <c r="E82" s="11" t="s">
        <v>27</v>
      </c>
      <c r="F82" s="13">
        <f t="shared" si="28"/>
        <v>1350</v>
      </c>
      <c r="G82" s="43">
        <v>9.49</v>
      </c>
      <c r="H82" s="65">
        <f t="shared" si="29"/>
        <v>0.2034</v>
      </c>
      <c r="I82" s="286">
        <f t="shared" si="30"/>
        <v>11.42</v>
      </c>
      <c r="J82" s="286"/>
      <c r="K82" s="13">
        <f t="shared" si="31"/>
        <v>15417</v>
      </c>
      <c r="M82" s="160">
        <v>50</v>
      </c>
      <c r="N82" s="8">
        <f>$I$82*M82</f>
        <v>571</v>
      </c>
      <c r="O82" s="8">
        <v>0</v>
      </c>
      <c r="P82" s="8">
        <f>$I$82*O82</f>
        <v>0</v>
      </c>
      <c r="Q82" s="8"/>
      <c r="R82" s="8">
        <f>$I$82*Q82</f>
        <v>0</v>
      </c>
      <c r="S82" s="161">
        <v>500</v>
      </c>
      <c r="T82" s="8">
        <f>$I$82*S82</f>
        <v>5710</v>
      </c>
      <c r="U82" s="8"/>
      <c r="V82" s="8">
        <f>$I$82*U82</f>
        <v>0</v>
      </c>
      <c r="W82" s="8"/>
      <c r="X82" s="8">
        <f>$I$82*W82</f>
        <v>0</v>
      </c>
      <c r="Y82" s="8">
        <v>500</v>
      </c>
      <c r="Z82" s="8">
        <f>$I$82*Y82</f>
        <v>5710</v>
      </c>
      <c r="AA82" s="160"/>
      <c r="AB82" s="8">
        <f>$I$82*AA82</f>
        <v>0</v>
      </c>
      <c r="AC82" s="8"/>
      <c r="AD82" s="8">
        <f>$I$82*AC82</f>
        <v>0</v>
      </c>
      <c r="AE82" s="8">
        <v>0</v>
      </c>
      <c r="AF82" s="8">
        <f>$I$82*AE82</f>
        <v>0</v>
      </c>
      <c r="AG82" s="8"/>
      <c r="AH82" s="8">
        <f>$I$82*AG82</f>
        <v>0</v>
      </c>
      <c r="AI82" s="161">
        <v>300</v>
      </c>
      <c r="AJ82" s="8">
        <f>$I$82*AI82</f>
        <v>3426</v>
      </c>
      <c r="AL82" s="64">
        <f t="shared" si="27"/>
        <v>1350</v>
      </c>
      <c r="AM82" s="64">
        <f t="shared" si="27"/>
        <v>15417</v>
      </c>
      <c r="AN82" s="61" t="b">
        <f t="shared" si="19"/>
        <v>1</v>
      </c>
      <c r="AO82" s="61" t="b">
        <f t="shared" si="20"/>
        <v>1</v>
      </c>
    </row>
    <row r="83" spans="1:41" ht="35.1" customHeight="1" thickBot="1">
      <c r="A83" s="11" t="s">
        <v>196</v>
      </c>
      <c r="B83" s="285" t="s">
        <v>226</v>
      </c>
      <c r="C83" s="285"/>
      <c r="D83" s="50" t="s">
        <v>454</v>
      </c>
      <c r="E83" s="11" t="s">
        <v>27</v>
      </c>
      <c r="F83" s="13">
        <f t="shared" si="28"/>
        <v>850</v>
      </c>
      <c r="G83" s="43">
        <v>11.79</v>
      </c>
      <c r="H83" s="65">
        <f t="shared" si="29"/>
        <v>0.2034</v>
      </c>
      <c r="I83" s="286">
        <f t="shared" si="30"/>
        <v>14.19</v>
      </c>
      <c r="J83" s="286"/>
      <c r="K83" s="13">
        <f t="shared" si="31"/>
        <v>12061.5</v>
      </c>
      <c r="M83" s="160">
        <v>50</v>
      </c>
      <c r="N83" s="8">
        <f>$I$83*M83</f>
        <v>709.5</v>
      </c>
      <c r="O83" s="8">
        <v>0</v>
      </c>
      <c r="P83" s="8">
        <f>$I$83*O83</f>
        <v>0</v>
      </c>
      <c r="Q83" s="8"/>
      <c r="R83" s="8">
        <f>$I$83*Q83</f>
        <v>0</v>
      </c>
      <c r="S83" s="161">
        <v>0</v>
      </c>
      <c r="T83" s="8">
        <f>$I$83*S83</f>
        <v>0</v>
      </c>
      <c r="U83" s="8"/>
      <c r="V83" s="8">
        <f>$I$83*U83</f>
        <v>0</v>
      </c>
      <c r="W83" s="8"/>
      <c r="X83" s="8">
        <f>$I$83*W83</f>
        <v>0</v>
      </c>
      <c r="Y83" s="8">
        <v>500</v>
      </c>
      <c r="Z83" s="8">
        <f>$I$83*Y83</f>
        <v>7095</v>
      </c>
      <c r="AA83" s="160"/>
      <c r="AB83" s="8">
        <f>$I$83*AA83</f>
        <v>0</v>
      </c>
      <c r="AC83" s="8"/>
      <c r="AD83" s="8">
        <f>$I$83*AC83</f>
        <v>0</v>
      </c>
      <c r="AE83" s="8">
        <v>0</v>
      </c>
      <c r="AF83" s="8">
        <f>$I$83*AE83</f>
        <v>0</v>
      </c>
      <c r="AG83" s="8"/>
      <c r="AH83" s="8">
        <f>$I$83*AG83</f>
        <v>0</v>
      </c>
      <c r="AI83" s="161">
        <v>300</v>
      </c>
      <c r="AJ83" s="8">
        <f>$I$83*AI83</f>
        <v>4257</v>
      </c>
      <c r="AL83" s="64">
        <f t="shared" si="27"/>
        <v>850</v>
      </c>
      <c r="AM83" s="64">
        <f t="shared" si="27"/>
        <v>12061.5</v>
      </c>
      <c r="AN83" s="61" t="b">
        <f t="shared" si="19"/>
        <v>1</v>
      </c>
      <c r="AO83" s="61" t="b">
        <f t="shared" si="20"/>
        <v>1</v>
      </c>
    </row>
    <row r="84" spans="1:41" ht="35.1" customHeight="1" thickBot="1">
      <c r="A84" s="11" t="s">
        <v>197</v>
      </c>
      <c r="B84" s="285" t="s">
        <v>225</v>
      </c>
      <c r="C84" s="285"/>
      <c r="D84" s="50" t="s">
        <v>455</v>
      </c>
      <c r="E84" s="11" t="s">
        <v>27</v>
      </c>
      <c r="F84" s="13">
        <f t="shared" si="28"/>
        <v>850</v>
      </c>
      <c r="G84" s="43">
        <v>11.12</v>
      </c>
      <c r="H84" s="65">
        <f t="shared" si="29"/>
        <v>0.2034</v>
      </c>
      <c r="I84" s="286">
        <f t="shared" si="30"/>
        <v>13.38</v>
      </c>
      <c r="J84" s="286"/>
      <c r="K84" s="13">
        <f t="shared" si="31"/>
        <v>11373</v>
      </c>
      <c r="M84" s="160">
        <v>50</v>
      </c>
      <c r="N84" s="8">
        <f>$I$84*M84</f>
        <v>669</v>
      </c>
      <c r="O84" s="8">
        <v>0</v>
      </c>
      <c r="P84" s="8">
        <f>$I$84*O84</f>
        <v>0</v>
      </c>
      <c r="Q84" s="8"/>
      <c r="R84" s="8">
        <f>$I$84*Q84</f>
        <v>0</v>
      </c>
      <c r="S84" s="161">
        <v>0</v>
      </c>
      <c r="T84" s="8">
        <f>$I$84*S84</f>
        <v>0</v>
      </c>
      <c r="U84" s="8"/>
      <c r="V84" s="8">
        <f>$I$84*U84</f>
        <v>0</v>
      </c>
      <c r="W84" s="8"/>
      <c r="X84" s="8">
        <f>$I$84*W84</f>
        <v>0</v>
      </c>
      <c r="Y84" s="8">
        <v>500</v>
      </c>
      <c r="Z84" s="8">
        <f>$I$84*Y84</f>
        <v>6690</v>
      </c>
      <c r="AA84" s="160"/>
      <c r="AB84" s="8">
        <f>$I$84*AA84</f>
        <v>0</v>
      </c>
      <c r="AC84" s="8"/>
      <c r="AD84" s="8">
        <f>$I$84*AC84</f>
        <v>0</v>
      </c>
      <c r="AE84" s="8">
        <v>0</v>
      </c>
      <c r="AF84" s="8">
        <f>$I$84*AE84</f>
        <v>0</v>
      </c>
      <c r="AG84" s="8"/>
      <c r="AH84" s="8">
        <f>$I$84*AG84</f>
        <v>0</v>
      </c>
      <c r="AI84" s="161">
        <v>300</v>
      </c>
      <c r="AJ84" s="8">
        <f>$I$84*AI84</f>
        <v>4014.0000000000005</v>
      </c>
      <c r="AL84" s="64">
        <f t="shared" si="27"/>
        <v>850</v>
      </c>
      <c r="AM84" s="64">
        <f t="shared" si="27"/>
        <v>11373</v>
      </c>
      <c r="AN84" s="61" t="b">
        <f t="shared" si="19"/>
        <v>1</v>
      </c>
      <c r="AO84" s="61" t="b">
        <f t="shared" si="20"/>
        <v>1</v>
      </c>
    </row>
    <row r="85" spans="1:41" ht="35.1" customHeight="1" thickBot="1">
      <c r="A85" s="11" t="s">
        <v>198</v>
      </c>
      <c r="B85" s="285" t="s">
        <v>227</v>
      </c>
      <c r="C85" s="285"/>
      <c r="D85" s="50" t="s">
        <v>456</v>
      </c>
      <c r="E85" s="11" t="s">
        <v>27</v>
      </c>
      <c r="F85" s="13">
        <f t="shared" si="28"/>
        <v>1000</v>
      </c>
      <c r="G85" s="43">
        <v>12.46</v>
      </c>
      <c r="H85" s="65">
        <f t="shared" si="29"/>
        <v>0.2034</v>
      </c>
      <c r="I85" s="286">
        <f t="shared" si="30"/>
        <v>14.99</v>
      </c>
      <c r="J85" s="286"/>
      <c r="K85" s="13">
        <f t="shared" si="31"/>
        <v>14990</v>
      </c>
      <c r="M85" s="162">
        <v>200</v>
      </c>
      <c r="N85" s="8">
        <f>$I$85*M85</f>
        <v>2998</v>
      </c>
      <c r="O85" s="8">
        <v>0</v>
      </c>
      <c r="P85" s="8">
        <f>$I$85*O85</f>
        <v>0</v>
      </c>
      <c r="Q85" s="8"/>
      <c r="R85" s="8">
        <f>$I$85*Q85</f>
        <v>0</v>
      </c>
      <c r="S85" s="161">
        <v>0</v>
      </c>
      <c r="T85" s="8">
        <f>$I$85*S85</f>
        <v>0</v>
      </c>
      <c r="U85" s="8"/>
      <c r="V85" s="8">
        <f>$I$85*U85</f>
        <v>0</v>
      </c>
      <c r="W85" s="8"/>
      <c r="X85" s="8">
        <f>$I$85*W85</f>
        <v>0</v>
      </c>
      <c r="Y85" s="8">
        <v>500</v>
      </c>
      <c r="Z85" s="8">
        <f>$I$85*Y85</f>
        <v>7495</v>
      </c>
      <c r="AA85" s="160"/>
      <c r="AB85" s="8">
        <f>$I$85*AA85</f>
        <v>0</v>
      </c>
      <c r="AC85" s="8"/>
      <c r="AD85" s="8">
        <f>$I$85*AC85</f>
        <v>0</v>
      </c>
      <c r="AE85" s="8">
        <v>0</v>
      </c>
      <c r="AF85" s="8">
        <f>$I$85*AE85</f>
        <v>0</v>
      </c>
      <c r="AG85" s="8"/>
      <c r="AH85" s="8">
        <f>$I$85*AG85</f>
        <v>0</v>
      </c>
      <c r="AI85" s="161">
        <v>300</v>
      </c>
      <c r="AJ85" s="8">
        <f>$I$85*AI85</f>
        <v>4497</v>
      </c>
      <c r="AL85" s="64">
        <f t="shared" si="27"/>
        <v>1000</v>
      </c>
      <c r="AM85" s="64">
        <f t="shared" si="27"/>
        <v>14990</v>
      </c>
      <c r="AN85" s="61" t="b">
        <f t="shared" si="19"/>
        <v>1</v>
      </c>
      <c r="AO85" s="61" t="b">
        <f t="shared" si="20"/>
        <v>1</v>
      </c>
    </row>
    <row r="86" spans="1:41" ht="35.1" customHeight="1" thickBot="1">
      <c r="A86" s="14" t="s">
        <v>199</v>
      </c>
      <c r="B86" s="287" t="s">
        <v>200</v>
      </c>
      <c r="C86" s="287"/>
      <c r="D86" s="287"/>
      <c r="E86" s="287"/>
      <c r="F86" s="287"/>
      <c r="G86" s="287"/>
      <c r="H86" s="287"/>
      <c r="I86" s="287"/>
      <c r="J86" s="287"/>
      <c r="K86" s="3">
        <f>K87</f>
        <v>386479.8</v>
      </c>
      <c r="AL86" s="64"/>
      <c r="AM86" s="64"/>
    </row>
    <row r="87" spans="1:41" ht="35.1" customHeight="1" thickBot="1">
      <c r="A87" s="14" t="s">
        <v>201</v>
      </c>
      <c r="B87" s="287" t="s">
        <v>202</v>
      </c>
      <c r="C87" s="287"/>
      <c r="D87" s="287"/>
      <c r="E87" s="287"/>
      <c r="F87" s="287"/>
      <c r="G87" s="287"/>
      <c r="H87" s="287"/>
      <c r="I87" s="287"/>
      <c r="J87" s="287"/>
      <c r="K87" s="3">
        <f>SUM(K88:K92)</f>
        <v>386479.8</v>
      </c>
      <c r="AL87" s="64"/>
      <c r="AM87" s="64"/>
    </row>
    <row r="88" spans="1:41" ht="35.1" customHeight="1" thickBot="1">
      <c r="A88" s="11" t="s">
        <v>203</v>
      </c>
      <c r="B88" s="285" t="s">
        <v>218</v>
      </c>
      <c r="C88" s="285"/>
      <c r="D88" s="50" t="s">
        <v>457</v>
      </c>
      <c r="E88" s="11" t="s">
        <v>60</v>
      </c>
      <c r="F88" s="13">
        <f t="shared" ref="F88:F92" si="32">M88+O88+Q88+S88+U88+W88+Y88+AA88+AC88+AE88+AG88+AI88</f>
        <v>355</v>
      </c>
      <c r="G88" s="43">
        <v>13.1</v>
      </c>
      <c r="H88" s="65">
        <f t="shared" ref="H88:H92" si="33">$C$7</f>
        <v>0.2034</v>
      </c>
      <c r="I88" s="286">
        <f t="shared" ref="I88:I92" si="34">ROUND(G88*(1+H88),2)</f>
        <v>15.76</v>
      </c>
      <c r="J88" s="286"/>
      <c r="K88" s="13">
        <f t="shared" ref="K88:K92" si="35">ROUND(I88*F88,2)</f>
        <v>5594.8</v>
      </c>
      <c r="M88" s="160">
        <v>200</v>
      </c>
      <c r="N88" s="8">
        <f>$I$88*M88</f>
        <v>3152</v>
      </c>
      <c r="O88" s="8">
        <v>30</v>
      </c>
      <c r="P88" s="8">
        <f>$I$88*O88</f>
        <v>472.8</v>
      </c>
      <c r="Q88" s="8"/>
      <c r="R88" s="8">
        <f>$I$88*Q88</f>
        <v>0</v>
      </c>
      <c r="S88" s="161">
        <v>0</v>
      </c>
      <c r="T88" s="8">
        <f>$I$88*S88</f>
        <v>0</v>
      </c>
      <c r="U88" s="8"/>
      <c r="V88" s="8">
        <f>$I$88*U88</f>
        <v>0</v>
      </c>
      <c r="W88" s="8"/>
      <c r="X88" s="8">
        <f>$I$88*W88</f>
        <v>0</v>
      </c>
      <c r="Y88" s="8">
        <v>100</v>
      </c>
      <c r="Z88" s="8">
        <f>$I$88*Y88</f>
        <v>1576</v>
      </c>
      <c r="AA88" s="8"/>
      <c r="AB88" s="8">
        <f>$I$88*AA88</f>
        <v>0</v>
      </c>
      <c r="AC88" s="8"/>
      <c r="AD88" s="8">
        <f>$I$88*AC88</f>
        <v>0</v>
      </c>
      <c r="AE88" s="8">
        <v>25</v>
      </c>
      <c r="AF88" s="8">
        <f>$I$88*AE88</f>
        <v>394</v>
      </c>
      <c r="AG88" s="8"/>
      <c r="AH88" s="8">
        <f>$I$88*AG88</f>
        <v>0</v>
      </c>
      <c r="AI88" s="161"/>
      <c r="AJ88" s="8">
        <f>$I$88*AI88</f>
        <v>0</v>
      </c>
      <c r="AL88" s="64">
        <f t="shared" si="27"/>
        <v>355</v>
      </c>
      <c r="AM88" s="64">
        <f t="shared" si="27"/>
        <v>5594.8</v>
      </c>
      <c r="AN88" s="61" t="b">
        <f t="shared" si="19"/>
        <v>1</v>
      </c>
      <c r="AO88" s="61" t="b">
        <f t="shared" si="20"/>
        <v>1</v>
      </c>
    </row>
    <row r="89" spans="1:41" ht="35.1" customHeight="1" thickBot="1">
      <c r="A89" s="11" t="s">
        <v>204</v>
      </c>
      <c r="B89" s="285" t="s">
        <v>219</v>
      </c>
      <c r="C89" s="285"/>
      <c r="D89" s="50" t="s">
        <v>458</v>
      </c>
      <c r="E89" s="11" t="s">
        <v>60</v>
      </c>
      <c r="F89" s="13">
        <f t="shared" si="32"/>
        <v>3000</v>
      </c>
      <c r="G89" s="43">
        <v>12.03</v>
      </c>
      <c r="H89" s="65">
        <f t="shared" si="33"/>
        <v>0.2034</v>
      </c>
      <c r="I89" s="286">
        <f t="shared" si="34"/>
        <v>14.48</v>
      </c>
      <c r="J89" s="286"/>
      <c r="K89" s="13">
        <f t="shared" si="35"/>
        <v>43440</v>
      </c>
      <c r="M89" s="162">
        <v>1500</v>
      </c>
      <c r="N89" s="8">
        <f>$I$89*M89</f>
        <v>21720</v>
      </c>
      <c r="O89" s="8">
        <v>0</v>
      </c>
      <c r="P89" s="8">
        <f>$I$89*O89</f>
        <v>0</v>
      </c>
      <c r="Q89" s="8"/>
      <c r="R89" s="8">
        <f>$I$89*Q89</f>
        <v>0</v>
      </c>
      <c r="S89" s="161">
        <v>0</v>
      </c>
      <c r="T89" s="8">
        <f>$I$89*S89</f>
        <v>0</v>
      </c>
      <c r="U89" s="8"/>
      <c r="V89" s="8">
        <f>$I$89*U89</f>
        <v>0</v>
      </c>
      <c r="W89" s="8"/>
      <c r="X89" s="8">
        <f>$I$89*W89</f>
        <v>0</v>
      </c>
      <c r="Y89" s="8">
        <v>1500</v>
      </c>
      <c r="Z89" s="8">
        <f>$I$89*Y89</f>
        <v>21720</v>
      </c>
      <c r="AA89" s="8"/>
      <c r="AB89" s="8">
        <f>$I$89*AA89</f>
        <v>0</v>
      </c>
      <c r="AC89" s="8"/>
      <c r="AD89" s="8">
        <f>$I$89*AC89</f>
        <v>0</v>
      </c>
      <c r="AE89" s="8">
        <v>0</v>
      </c>
      <c r="AF89" s="8">
        <f>$I$89*AE89</f>
        <v>0</v>
      </c>
      <c r="AG89" s="8"/>
      <c r="AH89" s="8">
        <f>$I$89*AG89</f>
        <v>0</v>
      </c>
      <c r="AI89" s="161"/>
      <c r="AJ89" s="8">
        <f>$I$89*AI89</f>
        <v>0</v>
      </c>
      <c r="AL89" s="64">
        <f t="shared" ref="AL89:AM89" si="36">AI89+AG89+AE89+AC89+AA89+Y89+W89+U89+S89+Q89+O89+M89</f>
        <v>3000</v>
      </c>
      <c r="AM89" s="64">
        <f t="shared" si="36"/>
        <v>43440</v>
      </c>
      <c r="AN89" s="61" t="b">
        <f t="shared" si="19"/>
        <v>1</v>
      </c>
      <c r="AO89" s="61" t="b">
        <f t="shared" si="20"/>
        <v>1</v>
      </c>
    </row>
    <row r="90" spans="1:41" ht="35.1" customHeight="1" thickBot="1">
      <c r="A90" s="11" t="s">
        <v>205</v>
      </c>
      <c r="B90" s="285" t="s">
        <v>221</v>
      </c>
      <c r="C90" s="285"/>
      <c r="D90" s="50" t="s">
        <v>459</v>
      </c>
      <c r="E90" s="11" t="s">
        <v>27</v>
      </c>
      <c r="F90" s="13">
        <f t="shared" si="32"/>
        <v>8000</v>
      </c>
      <c r="G90" s="43">
        <v>22.2</v>
      </c>
      <c r="H90" s="65">
        <f t="shared" si="33"/>
        <v>0.2034</v>
      </c>
      <c r="I90" s="286">
        <f t="shared" si="34"/>
        <v>26.72</v>
      </c>
      <c r="J90" s="286"/>
      <c r="K90" s="13">
        <f t="shared" si="35"/>
        <v>213760</v>
      </c>
      <c r="M90" s="162">
        <f>6000</f>
        <v>6000</v>
      </c>
      <c r="N90" s="8">
        <f>$I$90*M90</f>
        <v>160320</v>
      </c>
      <c r="O90" s="8">
        <v>0</v>
      </c>
      <c r="P90" s="8">
        <f>$I$90*O90</f>
        <v>0</v>
      </c>
      <c r="Q90" s="8"/>
      <c r="R90" s="8">
        <f>$I$90*Q90</f>
        <v>0</v>
      </c>
      <c r="S90" s="161">
        <v>0</v>
      </c>
      <c r="T90" s="8">
        <f>$I$90*S90</f>
        <v>0</v>
      </c>
      <c r="U90" s="8"/>
      <c r="V90" s="8">
        <f>$I$90*U90</f>
        <v>0</v>
      </c>
      <c r="W90" s="8"/>
      <c r="X90" s="8">
        <f>$I$90*W90</f>
        <v>0</v>
      </c>
      <c r="Y90" s="8">
        <v>2000</v>
      </c>
      <c r="Z90" s="8">
        <f>$I$90*Y90</f>
        <v>53440</v>
      </c>
      <c r="AA90" s="8"/>
      <c r="AB90" s="8">
        <f>$I$90*AA90</f>
        <v>0</v>
      </c>
      <c r="AC90" s="8"/>
      <c r="AD90" s="8">
        <f>$I$90*AC90</f>
        <v>0</v>
      </c>
      <c r="AE90" s="8">
        <v>0</v>
      </c>
      <c r="AF90" s="8">
        <f>$I$90*AE90</f>
        <v>0</v>
      </c>
      <c r="AG90" s="8"/>
      <c r="AH90" s="8">
        <f>$I$90*AG90</f>
        <v>0</v>
      </c>
      <c r="AI90" s="161"/>
      <c r="AJ90" s="8">
        <f>$I$90*AI90</f>
        <v>0</v>
      </c>
      <c r="AL90" s="64"/>
      <c r="AM90" s="64"/>
    </row>
    <row r="91" spans="1:41" ht="35.1" customHeight="1" thickBot="1">
      <c r="A91" s="11" t="s">
        <v>206</v>
      </c>
      <c r="B91" s="285" t="s">
        <v>220</v>
      </c>
      <c r="C91" s="285"/>
      <c r="D91" s="50" t="s">
        <v>460</v>
      </c>
      <c r="E91" s="11" t="s">
        <v>27</v>
      </c>
      <c r="F91" s="13">
        <f t="shared" si="32"/>
        <v>1250</v>
      </c>
      <c r="G91" s="43">
        <v>28.37</v>
      </c>
      <c r="H91" s="65">
        <f t="shared" si="33"/>
        <v>0.2034</v>
      </c>
      <c r="I91" s="286">
        <f t="shared" si="34"/>
        <v>34.14</v>
      </c>
      <c r="J91" s="286"/>
      <c r="K91" s="13">
        <f t="shared" si="35"/>
        <v>42675</v>
      </c>
      <c r="M91" s="160">
        <v>50</v>
      </c>
      <c r="N91" s="8">
        <f>$I$91*M91</f>
        <v>1707</v>
      </c>
      <c r="O91" s="8">
        <v>0</v>
      </c>
      <c r="P91" s="8">
        <f>$I$91*O91</f>
        <v>0</v>
      </c>
      <c r="Q91" s="8"/>
      <c r="R91" s="8">
        <f>$I$91*Q91</f>
        <v>0</v>
      </c>
      <c r="S91" s="161">
        <v>200</v>
      </c>
      <c r="T91" s="8">
        <f>$I$91*S91</f>
        <v>6828</v>
      </c>
      <c r="U91" s="8"/>
      <c r="V91" s="8">
        <f>$I$91*U91</f>
        <v>0</v>
      </c>
      <c r="W91" s="8"/>
      <c r="X91" s="8">
        <f>$I$91*W91</f>
        <v>0</v>
      </c>
      <c r="Y91" s="8">
        <v>1000</v>
      </c>
      <c r="Z91" s="8">
        <f>$I$91*Y91</f>
        <v>34140</v>
      </c>
      <c r="AA91" s="8"/>
      <c r="AB91" s="8">
        <f>$I$91*AA91</f>
        <v>0</v>
      </c>
      <c r="AC91" s="8"/>
      <c r="AD91" s="8">
        <f>$I$91*AC91</f>
        <v>0</v>
      </c>
      <c r="AE91" s="8">
        <v>0</v>
      </c>
      <c r="AF91" s="8">
        <f>$I$91*AE91</f>
        <v>0</v>
      </c>
      <c r="AG91" s="8"/>
      <c r="AH91" s="8">
        <f>$I$91*AG91</f>
        <v>0</v>
      </c>
      <c r="AI91" s="161"/>
      <c r="AJ91" s="8">
        <f>$I$91*AI91</f>
        <v>0</v>
      </c>
      <c r="AL91" s="64">
        <f t="shared" ref="AL91:AM93" si="37">AI91+AG91+AE91+AC91+AA91+Y91+W91+U91+S91+Q91+O91+M91</f>
        <v>1250</v>
      </c>
      <c r="AM91" s="64">
        <f t="shared" si="37"/>
        <v>42675</v>
      </c>
      <c r="AN91" s="61" t="b">
        <f t="shared" ref="AN91:AN93" si="38">AL91=F91</f>
        <v>1</v>
      </c>
      <c r="AO91" s="61" t="b">
        <f t="shared" ref="AO91:AO93" si="39">AM91=K91</f>
        <v>1</v>
      </c>
    </row>
    <row r="92" spans="1:41" ht="35.1" customHeight="1" thickBot="1">
      <c r="A92" s="11" t="s">
        <v>207</v>
      </c>
      <c r="B92" s="285" t="s">
        <v>222</v>
      </c>
      <c r="C92" s="285"/>
      <c r="D92" s="50" t="s">
        <v>461</v>
      </c>
      <c r="E92" s="11" t="s">
        <v>27</v>
      </c>
      <c r="F92" s="13">
        <f t="shared" si="32"/>
        <v>1000</v>
      </c>
      <c r="G92" s="43">
        <v>67.319999999999993</v>
      </c>
      <c r="H92" s="65">
        <f t="shared" si="33"/>
        <v>0.2034</v>
      </c>
      <c r="I92" s="286">
        <f t="shared" si="34"/>
        <v>81.010000000000005</v>
      </c>
      <c r="J92" s="286"/>
      <c r="K92" s="13">
        <f t="shared" si="35"/>
        <v>81010</v>
      </c>
      <c r="M92" s="160">
        <v>50</v>
      </c>
      <c r="N92" s="8">
        <f>$I$92*M92</f>
        <v>4050.5000000000005</v>
      </c>
      <c r="O92" s="8">
        <v>400</v>
      </c>
      <c r="P92" s="8">
        <f>$I$92*O92</f>
        <v>32404.000000000004</v>
      </c>
      <c r="Q92" s="8"/>
      <c r="R92" s="8">
        <f>$I$92*Q92</f>
        <v>0</v>
      </c>
      <c r="S92" s="161">
        <v>0</v>
      </c>
      <c r="T92" s="8">
        <f>$I$92*S92</f>
        <v>0</v>
      </c>
      <c r="U92" s="8"/>
      <c r="V92" s="8">
        <f>$I$92*U92</f>
        <v>0</v>
      </c>
      <c r="W92" s="8"/>
      <c r="X92" s="8">
        <f>$I$92*W92</f>
        <v>0</v>
      </c>
      <c r="Y92" s="8">
        <v>100</v>
      </c>
      <c r="Z92" s="8">
        <f>$I$92*Y92</f>
        <v>8101.0000000000009</v>
      </c>
      <c r="AA92" s="8"/>
      <c r="AB92" s="8">
        <f>$I$92*AA92</f>
        <v>0</v>
      </c>
      <c r="AC92" s="8"/>
      <c r="AD92" s="8">
        <f>$I$92*AC92</f>
        <v>0</v>
      </c>
      <c r="AE92" s="8">
        <v>400</v>
      </c>
      <c r="AF92" s="8">
        <f>$I$92*AE92</f>
        <v>32404.000000000004</v>
      </c>
      <c r="AG92" s="8"/>
      <c r="AH92" s="8">
        <f>$I$92*AG92</f>
        <v>0</v>
      </c>
      <c r="AI92" s="161">
        <v>50</v>
      </c>
      <c r="AJ92" s="8">
        <f>$I$92*AI92</f>
        <v>4050.5000000000005</v>
      </c>
      <c r="AL92" s="64">
        <f t="shared" si="37"/>
        <v>1000</v>
      </c>
      <c r="AM92" s="64">
        <f t="shared" si="37"/>
        <v>81010.000000000015</v>
      </c>
      <c r="AN92" s="61" t="b">
        <f t="shared" si="38"/>
        <v>1</v>
      </c>
      <c r="AO92" s="61" t="b">
        <f t="shared" si="39"/>
        <v>1</v>
      </c>
    </row>
    <row r="93" spans="1:41" ht="24.95" customHeight="1">
      <c r="A93" s="12"/>
      <c r="B93" s="12"/>
      <c r="C93" s="12"/>
      <c r="D93" s="42"/>
      <c r="E93" s="12"/>
      <c r="F93" s="12"/>
      <c r="G93" s="42"/>
      <c r="H93" s="42"/>
      <c r="I93" s="281" t="s">
        <v>208</v>
      </c>
      <c r="J93" s="281"/>
      <c r="K93" s="51">
        <f>SUM(K10:K92)/3</f>
        <v>3497075.9999999995</v>
      </c>
      <c r="M93" s="163"/>
      <c r="N93" s="164">
        <f>SUM(N12:N92)</f>
        <v>381480.65</v>
      </c>
      <c r="O93" s="163"/>
      <c r="P93" s="164">
        <f>SUM(P12:P92)</f>
        <v>291444.2</v>
      </c>
      <c r="Q93" s="163"/>
      <c r="R93" s="164">
        <f>SUM(R12:R92)</f>
        <v>22826.5</v>
      </c>
      <c r="S93" s="163"/>
      <c r="T93" s="164">
        <f>SUM(T12:T92)</f>
        <v>954622.5</v>
      </c>
      <c r="U93" s="163"/>
      <c r="V93" s="164">
        <f>SUM(V12:V92)</f>
        <v>7190.7800000000007</v>
      </c>
      <c r="W93" s="163"/>
      <c r="X93" s="164">
        <f>SUM(X12:X92)</f>
        <v>152463.9</v>
      </c>
      <c r="Y93" s="163"/>
      <c r="Z93" s="164">
        <f>SUM(Z12:Z92)</f>
        <v>989116</v>
      </c>
      <c r="AA93" s="163"/>
      <c r="AB93" s="164">
        <f>SUM(AB12:AB92)</f>
        <v>223582.45</v>
      </c>
      <c r="AC93" s="163"/>
      <c r="AD93" s="164">
        <f>SUM(AD12:AD92)</f>
        <v>32956.9</v>
      </c>
      <c r="AE93" s="163"/>
      <c r="AF93" s="164">
        <f>SUM(AF12:AF92)</f>
        <v>272458.02</v>
      </c>
      <c r="AG93" s="163"/>
      <c r="AH93" s="164">
        <f>SUM(AH12:AH92)</f>
        <v>0</v>
      </c>
      <c r="AI93" s="163"/>
      <c r="AJ93" s="164">
        <f>SUM(AJ12:AJ92)</f>
        <v>168934.1</v>
      </c>
      <c r="AL93" s="64"/>
      <c r="AM93" s="64">
        <f t="shared" si="37"/>
        <v>3497076</v>
      </c>
      <c r="AN93" s="61" t="b">
        <f t="shared" si="38"/>
        <v>1</v>
      </c>
      <c r="AO93" s="61" t="b">
        <f t="shared" si="39"/>
        <v>1</v>
      </c>
    </row>
    <row r="94" spans="1:41" ht="24.95" customHeight="1">
      <c r="A94" s="282"/>
      <c r="B94" s="282"/>
      <c r="C94" s="282"/>
      <c r="D94" s="282"/>
      <c r="E94" s="282"/>
      <c r="F94" s="282"/>
      <c r="G94" s="282"/>
      <c r="H94" s="282"/>
      <c r="I94" s="282"/>
      <c r="J94" s="283"/>
      <c r="K94" s="283"/>
      <c r="AL94" s="64"/>
      <c r="AM94" s="64"/>
    </row>
    <row r="95" spans="1:41" ht="23.1" customHeight="1">
      <c r="A95" s="284"/>
      <c r="B95" s="284"/>
      <c r="C95" s="284"/>
      <c r="D95" s="284"/>
      <c r="E95" s="284"/>
      <c r="F95" s="284"/>
      <c r="G95" s="284"/>
      <c r="H95" s="284"/>
      <c r="I95" s="284"/>
      <c r="J95" s="284"/>
      <c r="K95" s="284"/>
      <c r="AL95" s="64"/>
      <c r="AM95" s="64"/>
    </row>
    <row r="96" spans="1:41">
      <c r="AL96" s="64"/>
      <c r="AM96" s="64"/>
    </row>
  </sheetData>
  <mergeCells count="182">
    <mergeCell ref="A6:K6"/>
    <mergeCell ref="A7:B7"/>
    <mergeCell ref="C7:K7"/>
    <mergeCell ref="M7:N7"/>
    <mergeCell ref="O7:P7"/>
    <mergeCell ref="Q7:R7"/>
    <mergeCell ref="A1:A3"/>
    <mergeCell ref="B1:K1"/>
    <mergeCell ref="B2:K2"/>
    <mergeCell ref="B3:K3"/>
    <mergeCell ref="B4:K4"/>
    <mergeCell ref="B5:K5"/>
    <mergeCell ref="AE7:AF7"/>
    <mergeCell ref="AG7:AH7"/>
    <mergeCell ref="AI7:AJ7"/>
    <mergeCell ref="A8:B8"/>
    <mergeCell ref="C8:K8"/>
    <mergeCell ref="B9:C9"/>
    <mergeCell ref="I9:J9"/>
    <mergeCell ref="S7:T7"/>
    <mergeCell ref="U7:V7"/>
    <mergeCell ref="W7:X7"/>
    <mergeCell ref="Y7:Z7"/>
    <mergeCell ref="AA7:AB7"/>
    <mergeCell ref="AC7:AD7"/>
    <mergeCell ref="B14:C14"/>
    <mergeCell ref="I14:J14"/>
    <mergeCell ref="B15:C15"/>
    <mergeCell ref="I15:J15"/>
    <mergeCell ref="B16:C16"/>
    <mergeCell ref="I16:J16"/>
    <mergeCell ref="B10:J10"/>
    <mergeCell ref="B11:J11"/>
    <mergeCell ref="B12:C12"/>
    <mergeCell ref="I12:J12"/>
    <mergeCell ref="B13:C13"/>
    <mergeCell ref="I13:J13"/>
    <mergeCell ref="B20:C20"/>
    <mergeCell ref="I20:J20"/>
    <mergeCell ref="B21:C21"/>
    <mergeCell ref="I21:J21"/>
    <mergeCell ref="B22:C22"/>
    <mergeCell ref="I22:J22"/>
    <mergeCell ref="B17:C17"/>
    <mergeCell ref="I17:J17"/>
    <mergeCell ref="B18:C18"/>
    <mergeCell ref="I18:J18"/>
    <mergeCell ref="B19:C19"/>
    <mergeCell ref="I19:J19"/>
    <mergeCell ref="B27:C27"/>
    <mergeCell ref="I27:J27"/>
    <mergeCell ref="B28:C28"/>
    <mergeCell ref="I28:J28"/>
    <mergeCell ref="B29:C29"/>
    <mergeCell ref="I29:J29"/>
    <mergeCell ref="B23:J23"/>
    <mergeCell ref="B24:J24"/>
    <mergeCell ref="B25:C25"/>
    <mergeCell ref="I25:J25"/>
    <mergeCell ref="B26:C26"/>
    <mergeCell ref="I26:J26"/>
    <mergeCell ref="B33:J33"/>
    <mergeCell ref="B34:C34"/>
    <mergeCell ref="I34:J34"/>
    <mergeCell ref="B35:C35"/>
    <mergeCell ref="I35:J35"/>
    <mergeCell ref="B36:C36"/>
    <mergeCell ref="I36:J36"/>
    <mergeCell ref="B30:C30"/>
    <mergeCell ref="I30:J30"/>
    <mergeCell ref="B31:C31"/>
    <mergeCell ref="I31:J31"/>
    <mergeCell ref="B32:C32"/>
    <mergeCell ref="I32:J32"/>
    <mergeCell ref="B41:C41"/>
    <mergeCell ref="I41:J41"/>
    <mergeCell ref="B42:C42"/>
    <mergeCell ref="I42:J42"/>
    <mergeCell ref="B43:C43"/>
    <mergeCell ref="I43:J43"/>
    <mergeCell ref="B37:C37"/>
    <mergeCell ref="I37:J37"/>
    <mergeCell ref="B38:C38"/>
    <mergeCell ref="I38:J38"/>
    <mergeCell ref="B39:J39"/>
    <mergeCell ref="B40:C40"/>
    <mergeCell ref="I40:J40"/>
    <mergeCell ref="B47:C47"/>
    <mergeCell ref="I47:J47"/>
    <mergeCell ref="B48:J48"/>
    <mergeCell ref="B49:C49"/>
    <mergeCell ref="I49:J49"/>
    <mergeCell ref="B50:C50"/>
    <mergeCell ref="I50:J50"/>
    <mergeCell ref="B44:C44"/>
    <mergeCell ref="I44:J44"/>
    <mergeCell ref="B45:C45"/>
    <mergeCell ref="I45:J45"/>
    <mergeCell ref="B46:C46"/>
    <mergeCell ref="I46:J46"/>
    <mergeCell ref="B54:C54"/>
    <mergeCell ref="I54:J54"/>
    <mergeCell ref="B55:C55"/>
    <mergeCell ref="I55:J55"/>
    <mergeCell ref="B56:C56"/>
    <mergeCell ref="I56:J56"/>
    <mergeCell ref="B51:C51"/>
    <mergeCell ref="I51:J51"/>
    <mergeCell ref="B52:C52"/>
    <mergeCell ref="I52:J52"/>
    <mergeCell ref="B53:C53"/>
    <mergeCell ref="I53:J53"/>
    <mergeCell ref="B60:C60"/>
    <mergeCell ref="I60:J60"/>
    <mergeCell ref="B61:C61"/>
    <mergeCell ref="I61:J61"/>
    <mergeCell ref="B57:C57"/>
    <mergeCell ref="I57:J57"/>
    <mergeCell ref="B58:C58"/>
    <mergeCell ref="I58:J58"/>
    <mergeCell ref="B59:C59"/>
    <mergeCell ref="I59:J59"/>
    <mergeCell ref="B65:C65"/>
    <mergeCell ref="I65:J65"/>
    <mergeCell ref="B66:J66"/>
    <mergeCell ref="B67:J67"/>
    <mergeCell ref="B68:C68"/>
    <mergeCell ref="I68:J68"/>
    <mergeCell ref="B62:C62"/>
    <mergeCell ref="I62:J62"/>
    <mergeCell ref="B63:C63"/>
    <mergeCell ref="I63:J63"/>
    <mergeCell ref="B64:C64"/>
    <mergeCell ref="I64:J64"/>
    <mergeCell ref="B72:C72"/>
    <mergeCell ref="I72:J72"/>
    <mergeCell ref="B73:C73"/>
    <mergeCell ref="I73:J73"/>
    <mergeCell ref="B74:C74"/>
    <mergeCell ref="I74:J74"/>
    <mergeCell ref="B69:C69"/>
    <mergeCell ref="I69:J69"/>
    <mergeCell ref="B70:C70"/>
    <mergeCell ref="I70:J70"/>
    <mergeCell ref="B71:C71"/>
    <mergeCell ref="I71:J71"/>
    <mergeCell ref="B79:C79"/>
    <mergeCell ref="I79:J79"/>
    <mergeCell ref="B80:C80"/>
    <mergeCell ref="I80:J80"/>
    <mergeCell ref="B81:C81"/>
    <mergeCell ref="I81:J81"/>
    <mergeCell ref="B75:C75"/>
    <mergeCell ref="I75:J75"/>
    <mergeCell ref="B76:C76"/>
    <mergeCell ref="I76:J76"/>
    <mergeCell ref="B77:J77"/>
    <mergeCell ref="B78:J78"/>
    <mergeCell ref="B85:C85"/>
    <mergeCell ref="I85:J85"/>
    <mergeCell ref="B86:J86"/>
    <mergeCell ref="B87:J87"/>
    <mergeCell ref="B88:C88"/>
    <mergeCell ref="I88:J88"/>
    <mergeCell ref="B82:C82"/>
    <mergeCell ref="I82:J82"/>
    <mergeCell ref="B83:C83"/>
    <mergeCell ref="I83:J83"/>
    <mergeCell ref="B84:C84"/>
    <mergeCell ref="I84:J84"/>
    <mergeCell ref="I93:J93"/>
    <mergeCell ref="A94:I94"/>
    <mergeCell ref="J94:K94"/>
    <mergeCell ref="A95:K95"/>
    <mergeCell ref="B91:C91"/>
    <mergeCell ref="I91:J91"/>
    <mergeCell ref="B92:C92"/>
    <mergeCell ref="I92:J92"/>
    <mergeCell ref="B89:C89"/>
    <mergeCell ref="I89:J89"/>
    <mergeCell ref="B90:C90"/>
    <mergeCell ref="I90:J90"/>
  </mergeCells>
  <pageMargins left="0.511811024" right="0.511811024" top="0.78740157499999996" bottom="0.78740157499999996" header="0.31496062000000002" footer="0.31496062000000002"/>
  <pageSetup paperSize="9" scale="5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94"/>
  <sheetViews>
    <sheetView topLeftCell="A86" workbookViewId="0">
      <selection activeCell="G29" sqref="G29:H29"/>
    </sheetView>
  </sheetViews>
  <sheetFormatPr defaultRowHeight="12.75"/>
  <cols>
    <col min="1" max="1" width="13" style="61" customWidth="1"/>
    <col min="2" max="2" width="15" style="61" customWidth="1"/>
    <col min="3" max="3" width="30" style="61" customWidth="1"/>
    <col min="4" max="4" width="13.28515625" style="61" customWidth="1"/>
    <col min="5" max="5" width="6.7109375" style="61" customWidth="1"/>
    <col min="6" max="6" width="10" style="61" customWidth="1"/>
    <col min="7" max="7" width="3" style="61" customWidth="1"/>
    <col min="8" max="8" width="10.28515625" style="61" customWidth="1"/>
    <col min="9" max="9" width="14.140625" style="61" customWidth="1"/>
    <col min="10" max="10" width="9.140625" style="61" customWidth="1"/>
    <col min="11" max="12" width="11.140625" style="61" customWidth="1"/>
    <col min="13" max="13" width="10.140625" style="61" bestFit="1" customWidth="1"/>
    <col min="14" max="14" width="11.85546875" style="61" customWidth="1"/>
    <col min="15" max="15" width="9.42578125" style="61" bestFit="1" customWidth="1"/>
    <col min="16" max="16" width="10.140625" style="61" bestFit="1" customWidth="1"/>
    <col min="17" max="17" width="9.85546875" style="61" bestFit="1" customWidth="1"/>
    <col min="18" max="18" width="14" style="61" customWidth="1"/>
    <col min="19" max="19" width="9.42578125" style="61" bestFit="1" customWidth="1"/>
    <col min="20" max="20" width="10.140625" style="61" bestFit="1" customWidth="1"/>
    <col min="21" max="21" width="9.42578125" style="61" bestFit="1" customWidth="1"/>
    <col min="22" max="22" width="11" style="61" bestFit="1" customWidth="1"/>
    <col min="23" max="23" width="9.140625" style="61"/>
    <col min="24" max="24" width="13.140625" style="61" customWidth="1"/>
    <col min="25" max="25" width="9.7109375" style="61" bestFit="1" customWidth="1"/>
    <col min="26" max="26" width="11.140625" style="61" bestFit="1" customWidth="1"/>
    <col min="27" max="27" width="9.42578125" style="61" bestFit="1" customWidth="1"/>
    <col min="28" max="28" width="10.140625" style="61" bestFit="1" customWidth="1"/>
    <col min="29" max="29" width="10" style="61" bestFit="1" customWidth="1"/>
    <col min="30" max="30" width="11.140625" style="61" bestFit="1" customWidth="1"/>
    <col min="31" max="31" width="9.140625" style="61"/>
    <col min="32" max="32" width="9.42578125" style="61" bestFit="1" customWidth="1"/>
    <col min="33" max="33" width="9.5703125" style="61" bestFit="1" customWidth="1"/>
    <col min="34" max="34" width="11.85546875" style="61" customWidth="1"/>
    <col min="35" max="35" width="9.140625" style="61"/>
    <col min="36" max="36" width="9.28515625" style="61" bestFit="1" customWidth="1"/>
    <col min="37" max="37" width="14.140625" style="61" customWidth="1"/>
    <col min="38" max="39" width="12.5703125" style="61" bestFit="1" customWidth="1"/>
    <col min="40" max="16384" width="9.140625" style="61"/>
  </cols>
  <sheetData>
    <row r="1" spans="1:39" ht="20.100000000000001" customHeight="1">
      <c r="A1" s="292"/>
      <c r="B1" s="293" t="s">
        <v>18</v>
      </c>
      <c r="C1" s="293"/>
      <c r="D1" s="293"/>
      <c r="E1" s="293"/>
      <c r="F1" s="293"/>
      <c r="G1" s="293"/>
      <c r="H1" s="293"/>
      <c r="I1" s="293"/>
    </row>
    <row r="2" spans="1:39" ht="20.100000000000001" customHeight="1">
      <c r="A2" s="292"/>
      <c r="B2" s="294" t="s">
        <v>19</v>
      </c>
      <c r="C2" s="294"/>
      <c r="D2" s="294"/>
      <c r="E2" s="294"/>
      <c r="F2" s="294"/>
      <c r="G2" s="294"/>
      <c r="H2" s="294"/>
      <c r="I2" s="294"/>
    </row>
    <row r="3" spans="1:39" ht="20.100000000000001" customHeight="1" thickBot="1">
      <c r="A3" s="292"/>
      <c r="B3" s="294" t="s">
        <v>20</v>
      </c>
      <c r="C3" s="294"/>
      <c r="D3" s="294"/>
      <c r="E3" s="294"/>
      <c r="F3" s="294"/>
      <c r="G3" s="294"/>
      <c r="H3" s="294"/>
      <c r="I3" s="294"/>
    </row>
    <row r="4" spans="1:39" ht="20.100000000000001" customHeight="1" thickBot="1">
      <c r="A4" s="41" t="s">
        <v>61</v>
      </c>
      <c r="B4" s="285" t="s">
        <v>390</v>
      </c>
      <c r="C4" s="285"/>
      <c r="D4" s="285"/>
      <c r="E4" s="285"/>
      <c r="F4" s="285"/>
      <c r="G4" s="285"/>
      <c r="H4" s="285"/>
      <c r="I4" s="285"/>
    </row>
    <row r="5" spans="1:39" ht="38.25" customHeight="1" thickBot="1">
      <c r="A5" s="41" t="s">
        <v>62</v>
      </c>
      <c r="B5" s="285" t="s">
        <v>391</v>
      </c>
      <c r="C5" s="285"/>
      <c r="D5" s="285"/>
      <c r="E5" s="285"/>
      <c r="F5" s="285"/>
      <c r="G5" s="285"/>
      <c r="H5" s="285"/>
      <c r="I5" s="285"/>
    </row>
    <row r="6" spans="1:39" ht="30" customHeight="1" thickBot="1">
      <c r="A6" s="290" t="s">
        <v>63</v>
      </c>
      <c r="B6" s="290"/>
      <c r="C6" s="290"/>
      <c r="D6" s="290"/>
      <c r="E6" s="290"/>
      <c r="F6" s="290"/>
      <c r="G6" s="290"/>
      <c r="H6" s="290"/>
      <c r="I6" s="290"/>
    </row>
    <row r="7" spans="1:39" ht="20.100000000000001" customHeight="1" thickBot="1">
      <c r="A7" s="285" t="s">
        <v>64</v>
      </c>
      <c r="B7" s="285"/>
      <c r="C7" s="291">
        <v>0.2034</v>
      </c>
      <c r="D7" s="291"/>
      <c r="E7" s="291"/>
      <c r="F7" s="291"/>
      <c r="G7" s="291"/>
      <c r="H7" s="291"/>
      <c r="I7" s="291"/>
      <c r="K7" s="289" t="s">
        <v>14</v>
      </c>
      <c r="L7" s="289"/>
      <c r="M7" s="289" t="s">
        <v>2</v>
      </c>
      <c r="N7" s="289"/>
      <c r="O7" s="289" t="s">
        <v>9</v>
      </c>
      <c r="P7" s="289"/>
      <c r="Q7" s="289" t="s">
        <v>8</v>
      </c>
      <c r="R7" s="289"/>
      <c r="S7" s="289" t="s">
        <v>10</v>
      </c>
      <c r="T7" s="289"/>
      <c r="U7" s="289" t="s">
        <v>7</v>
      </c>
      <c r="V7" s="289"/>
      <c r="W7" s="289" t="s">
        <v>5</v>
      </c>
      <c r="X7" s="289"/>
      <c r="Y7" s="289" t="s">
        <v>6</v>
      </c>
      <c r="Z7" s="289"/>
      <c r="AA7" s="289" t="s">
        <v>11</v>
      </c>
      <c r="AB7" s="289"/>
      <c r="AC7" s="289" t="s">
        <v>3</v>
      </c>
      <c r="AD7" s="289"/>
      <c r="AE7" s="289" t="s">
        <v>4</v>
      </c>
      <c r="AF7" s="289"/>
      <c r="AG7" s="289" t="s">
        <v>16</v>
      </c>
      <c r="AH7" s="289"/>
    </row>
    <row r="8" spans="1:39" ht="39.950000000000003" customHeight="1" thickBot="1">
      <c r="A8" s="285" t="s">
        <v>65</v>
      </c>
      <c r="B8" s="285"/>
      <c r="C8" s="285" t="s">
        <v>493</v>
      </c>
      <c r="D8" s="285"/>
      <c r="E8" s="285"/>
      <c r="F8" s="285"/>
      <c r="G8" s="285"/>
      <c r="H8" s="285"/>
      <c r="I8" s="285"/>
      <c r="K8" s="151" t="s">
        <v>12</v>
      </c>
      <c r="L8" s="151" t="s">
        <v>13</v>
      </c>
      <c r="M8" s="151" t="s">
        <v>12</v>
      </c>
      <c r="N8" s="151" t="s">
        <v>13</v>
      </c>
      <c r="O8" s="151" t="s">
        <v>12</v>
      </c>
      <c r="P8" s="151" t="s">
        <v>13</v>
      </c>
      <c r="Q8" s="151" t="s">
        <v>12</v>
      </c>
      <c r="R8" s="151" t="s">
        <v>13</v>
      </c>
      <c r="S8" s="151" t="s">
        <v>12</v>
      </c>
      <c r="T8" s="151" t="s">
        <v>13</v>
      </c>
      <c r="U8" s="151" t="s">
        <v>12</v>
      </c>
      <c r="V8" s="151" t="s">
        <v>13</v>
      </c>
      <c r="W8" s="151" t="s">
        <v>12</v>
      </c>
      <c r="X8" s="151" t="s">
        <v>13</v>
      </c>
      <c r="Y8" s="151" t="s">
        <v>12</v>
      </c>
      <c r="Z8" s="151" t="s">
        <v>13</v>
      </c>
      <c r="AA8" s="151" t="s">
        <v>12</v>
      </c>
      <c r="AB8" s="151" t="s">
        <v>13</v>
      </c>
      <c r="AC8" s="151" t="s">
        <v>12</v>
      </c>
      <c r="AD8" s="151" t="s">
        <v>13</v>
      </c>
      <c r="AE8" s="151" t="s">
        <v>12</v>
      </c>
      <c r="AF8" s="151" t="s">
        <v>13</v>
      </c>
      <c r="AG8" s="151" t="s">
        <v>12</v>
      </c>
      <c r="AH8" s="151" t="s">
        <v>13</v>
      </c>
    </row>
    <row r="9" spans="1:39" ht="39.950000000000003" customHeight="1" thickBot="1">
      <c r="A9" s="40" t="s">
        <v>17</v>
      </c>
      <c r="B9" s="290" t="s">
        <v>66</v>
      </c>
      <c r="C9" s="290"/>
      <c r="D9" s="2" t="s">
        <v>15</v>
      </c>
      <c r="E9" s="2" t="s">
        <v>67</v>
      </c>
      <c r="F9" s="2" t="s">
        <v>68</v>
      </c>
      <c r="G9" s="290" t="s">
        <v>71</v>
      </c>
      <c r="H9" s="290"/>
      <c r="I9" s="40" t="s">
        <v>72</v>
      </c>
    </row>
    <row r="10" spans="1:39" ht="35.1" customHeight="1" thickBot="1">
      <c r="A10" s="41">
        <v>1</v>
      </c>
      <c r="B10" s="285" t="s">
        <v>78</v>
      </c>
      <c r="C10" s="285"/>
      <c r="D10" s="41">
        <v>13455</v>
      </c>
      <c r="E10" s="41" t="s">
        <v>27</v>
      </c>
      <c r="F10" s="43">
        <f>K10+M10+O10+Q10+S10+U10+W10+Y10+AA10+AC10+AE10+AG10</f>
        <v>3601</v>
      </c>
      <c r="G10" s="286">
        <f>ORÇAMENTO!I12</f>
        <v>14.67</v>
      </c>
      <c r="H10" s="286"/>
      <c r="I10" s="43">
        <f t="shared" ref="I10:I45" si="0">ROUND(G10*F10,2)</f>
        <v>52826.67</v>
      </c>
      <c r="K10" s="152">
        <v>50</v>
      </c>
      <c r="L10" s="8">
        <f>$G$10*K10</f>
        <v>733.5</v>
      </c>
      <c r="M10" s="153">
        <v>170</v>
      </c>
      <c r="N10" s="8">
        <f>$G$10*M10</f>
        <v>2493.9</v>
      </c>
      <c r="O10" s="152">
        <v>0</v>
      </c>
      <c r="P10" s="8">
        <f>$G$10*O10</f>
        <v>0</v>
      </c>
      <c r="Q10" s="154">
        <v>1200</v>
      </c>
      <c r="R10" s="8">
        <f>$G$10*Q10</f>
        <v>17604</v>
      </c>
      <c r="S10" s="152">
        <v>0</v>
      </c>
      <c r="T10" s="8">
        <f>$G$10*S10</f>
        <v>0</v>
      </c>
      <c r="U10" s="152">
        <v>0</v>
      </c>
      <c r="V10" s="8">
        <f>ROUND(U10*$G$19,2)</f>
        <v>0</v>
      </c>
      <c r="W10" s="152">
        <v>2000</v>
      </c>
      <c r="X10" s="8">
        <f>$G$10*W10</f>
        <v>29340</v>
      </c>
      <c r="Y10" s="152"/>
      <c r="Z10" s="8">
        <f>$G$10*Y10</f>
        <v>0</v>
      </c>
      <c r="AA10" s="152"/>
      <c r="AB10" s="8">
        <f>$G$10*AA10</f>
        <v>0</v>
      </c>
      <c r="AC10" s="153">
        <v>166</v>
      </c>
      <c r="AD10" s="8">
        <f>$G$10*AC10</f>
        <v>2435.2199999999998</v>
      </c>
      <c r="AE10" s="152"/>
      <c r="AF10" s="8">
        <f>$G$10*AE10</f>
        <v>0</v>
      </c>
      <c r="AG10" s="159">
        <v>15</v>
      </c>
      <c r="AH10" s="8">
        <f>$G$10*AG10</f>
        <v>220.05</v>
      </c>
      <c r="AJ10" s="64">
        <f t="shared" ref="AJ10:AK25" si="1">AG10+AE10+AC10+AA10+Y10+W10+U10+S10+Q10+O10+M10+K10</f>
        <v>3601</v>
      </c>
      <c r="AK10" s="64">
        <f t="shared" si="1"/>
        <v>52826.670000000006</v>
      </c>
      <c r="AL10" s="61" t="b">
        <f t="shared" ref="AL10:AL45" si="2">AJ10=F10</f>
        <v>1</v>
      </c>
      <c r="AM10" s="61" t="b">
        <f t="shared" ref="AM10:AM30" si="3">AK10=I10</f>
        <v>1</v>
      </c>
    </row>
    <row r="11" spans="1:39" ht="35.1" customHeight="1" thickBot="1">
      <c r="A11" s="41">
        <v>2</v>
      </c>
      <c r="B11" s="285" t="s">
        <v>80</v>
      </c>
      <c r="C11" s="285"/>
      <c r="D11" s="41">
        <v>13455</v>
      </c>
      <c r="E11" s="41" t="s">
        <v>27</v>
      </c>
      <c r="F11" s="43">
        <f t="shared" ref="F11:F20" si="4">K11+M11+O11+Q11+S11+U11+W11+Y11+AA11+AC11+AE11+AG11</f>
        <v>3950</v>
      </c>
      <c r="G11" s="286">
        <f>ORÇAMENTO!I13</f>
        <v>3.09</v>
      </c>
      <c r="H11" s="286"/>
      <c r="I11" s="43">
        <f t="shared" si="0"/>
        <v>12205.5</v>
      </c>
      <c r="K11" s="152">
        <v>50</v>
      </c>
      <c r="L11" s="8">
        <f>$G$11*K11</f>
        <v>154.5</v>
      </c>
      <c r="M11" s="153">
        <v>0</v>
      </c>
      <c r="N11" s="8">
        <f>$G$11*M11</f>
        <v>0</v>
      </c>
      <c r="O11" s="152">
        <v>0</v>
      </c>
      <c r="P11" s="8">
        <f>$G$11*O11</f>
        <v>0</v>
      </c>
      <c r="Q11" s="154">
        <v>1200</v>
      </c>
      <c r="R11" s="8">
        <f>$G$11*Q11</f>
        <v>3708</v>
      </c>
      <c r="S11" s="152">
        <v>0</v>
      </c>
      <c r="T11" s="8">
        <f>$G$11*S11</f>
        <v>0</v>
      </c>
      <c r="U11" s="152">
        <v>0</v>
      </c>
      <c r="V11" s="8">
        <f>ROUND(U11*$G$20,2)</f>
        <v>0</v>
      </c>
      <c r="W11" s="152">
        <v>2500</v>
      </c>
      <c r="X11" s="8">
        <f>$G$11*W11</f>
        <v>7725</v>
      </c>
      <c r="Y11" s="152"/>
      <c r="Z11" s="8">
        <f>$G$11*Y11</f>
        <v>0</v>
      </c>
      <c r="AA11" s="152"/>
      <c r="AB11" s="8">
        <f>$G$11*AA11</f>
        <v>0</v>
      </c>
      <c r="AC11" s="153">
        <v>0</v>
      </c>
      <c r="AD11" s="8">
        <f>$G$11*AC11</f>
        <v>0</v>
      </c>
      <c r="AE11" s="152"/>
      <c r="AF11" s="8">
        <f>$G$11*AE11</f>
        <v>0</v>
      </c>
      <c r="AG11" s="159">
        <v>200</v>
      </c>
      <c r="AH11" s="8">
        <f>$G$11*AG11</f>
        <v>618</v>
      </c>
      <c r="AJ11" s="64">
        <f t="shared" si="1"/>
        <v>3950</v>
      </c>
      <c r="AK11" s="64">
        <f t="shared" si="1"/>
        <v>12205.5</v>
      </c>
      <c r="AL11" s="61" t="b">
        <f t="shared" si="2"/>
        <v>1</v>
      </c>
      <c r="AM11" s="61" t="b">
        <f t="shared" si="3"/>
        <v>1</v>
      </c>
    </row>
    <row r="12" spans="1:39" ht="35.1" customHeight="1" thickBot="1">
      <c r="A12" s="41">
        <v>3</v>
      </c>
      <c r="B12" s="285" t="s">
        <v>82</v>
      </c>
      <c r="C12" s="285"/>
      <c r="D12" s="41">
        <v>13455</v>
      </c>
      <c r="E12" s="41" t="s">
        <v>27</v>
      </c>
      <c r="F12" s="43">
        <f t="shared" si="4"/>
        <v>6200</v>
      </c>
      <c r="G12" s="286">
        <f>ORÇAMENTO!I14</f>
        <v>5.38</v>
      </c>
      <c r="H12" s="286"/>
      <c r="I12" s="43">
        <f t="shared" si="0"/>
        <v>33356</v>
      </c>
      <c r="K12" s="152">
        <v>150</v>
      </c>
      <c r="L12" s="8">
        <f>$G$12*K12</f>
        <v>807</v>
      </c>
      <c r="M12" s="153">
        <v>500</v>
      </c>
      <c r="N12" s="8">
        <f>$G$12*M12</f>
        <v>2690</v>
      </c>
      <c r="O12" s="152">
        <v>0</v>
      </c>
      <c r="P12" s="8">
        <f>$G$12*O12</f>
        <v>0</v>
      </c>
      <c r="Q12" s="154">
        <v>0</v>
      </c>
      <c r="R12" s="8">
        <f>$G$12*Q12</f>
        <v>0</v>
      </c>
      <c r="S12" s="152">
        <v>0</v>
      </c>
      <c r="T12" s="8">
        <f>$G$12*S12</f>
        <v>0</v>
      </c>
      <c r="U12" s="152">
        <v>0</v>
      </c>
      <c r="V12" s="8" t="e">
        <f>ROUND(U12*#REF!,2)</f>
        <v>#REF!</v>
      </c>
      <c r="W12" s="152">
        <v>5000</v>
      </c>
      <c r="X12" s="8">
        <f>$G$12*W12</f>
        <v>26900</v>
      </c>
      <c r="Y12" s="152"/>
      <c r="Z12" s="8">
        <f>$G$12*Y12</f>
        <v>0</v>
      </c>
      <c r="AA12" s="152"/>
      <c r="AB12" s="8">
        <f>$G$12*AA12</f>
        <v>0</v>
      </c>
      <c r="AC12" s="153">
        <v>500</v>
      </c>
      <c r="AD12" s="8">
        <f>$G$12*AC12</f>
        <v>2690</v>
      </c>
      <c r="AE12" s="152"/>
      <c r="AF12" s="8">
        <f>$G$12*AE12</f>
        <v>0</v>
      </c>
      <c r="AG12" s="159">
        <v>50</v>
      </c>
      <c r="AH12" s="8">
        <f>$G$12*AG12</f>
        <v>269</v>
      </c>
      <c r="AJ12" s="64">
        <f t="shared" si="1"/>
        <v>6200</v>
      </c>
      <c r="AK12" s="64" t="e">
        <f t="shared" si="1"/>
        <v>#REF!</v>
      </c>
      <c r="AL12" s="61" t="b">
        <f t="shared" si="2"/>
        <v>1</v>
      </c>
      <c r="AM12" s="61" t="e">
        <f t="shared" si="3"/>
        <v>#REF!</v>
      </c>
    </row>
    <row r="13" spans="1:39" ht="35.1" customHeight="1" thickBot="1">
      <c r="A13" s="41">
        <v>4</v>
      </c>
      <c r="B13" s="285" t="s">
        <v>84</v>
      </c>
      <c r="C13" s="285"/>
      <c r="D13" s="41">
        <v>13455</v>
      </c>
      <c r="E13" s="41" t="s">
        <v>27</v>
      </c>
      <c r="F13" s="43">
        <f t="shared" si="4"/>
        <v>12656</v>
      </c>
      <c r="G13" s="286">
        <f>ORÇAMENTO!I15</f>
        <v>2.9</v>
      </c>
      <c r="H13" s="286"/>
      <c r="I13" s="43">
        <f t="shared" si="0"/>
        <v>36702.400000000001</v>
      </c>
      <c r="K13" s="152">
        <v>3000</v>
      </c>
      <c r="L13" s="8">
        <f>$G$13*K13</f>
        <v>8700</v>
      </c>
      <c r="M13" s="153">
        <v>2400</v>
      </c>
      <c r="N13" s="8">
        <f>$G$13*M13</f>
        <v>6960</v>
      </c>
      <c r="O13" s="152">
        <v>0</v>
      </c>
      <c r="P13" s="8">
        <f>$G$13*O13</f>
        <v>0</v>
      </c>
      <c r="Q13" s="154">
        <v>0</v>
      </c>
      <c r="R13" s="8">
        <f>$G$13*Q13</f>
        <v>0</v>
      </c>
      <c r="S13" s="152">
        <v>0</v>
      </c>
      <c r="T13" s="8">
        <f>$G$13*S13</f>
        <v>0</v>
      </c>
      <c r="U13" s="152">
        <v>0</v>
      </c>
      <c r="V13" s="8" t="e">
        <f>ROUND(U13*#REF!,2)</f>
        <v>#REF!</v>
      </c>
      <c r="W13" s="152">
        <v>5000</v>
      </c>
      <c r="X13" s="8">
        <f>$G$13*W13</f>
        <v>14500</v>
      </c>
      <c r="Y13" s="152"/>
      <c r="Z13" s="8">
        <f>$G$13*Y13</f>
        <v>0</v>
      </c>
      <c r="AA13" s="152"/>
      <c r="AB13" s="8">
        <f>$G$13*AA13</f>
        <v>0</v>
      </c>
      <c r="AC13" s="153">
        <v>2206</v>
      </c>
      <c r="AD13" s="8">
        <f>$G$13*AC13</f>
        <v>6397.4</v>
      </c>
      <c r="AE13" s="152"/>
      <c r="AF13" s="8">
        <f>$G$13*AE13</f>
        <v>0</v>
      </c>
      <c r="AG13" s="159">
        <v>50</v>
      </c>
      <c r="AH13" s="8">
        <f>$G$13*AG13</f>
        <v>145</v>
      </c>
      <c r="AJ13" s="64">
        <f t="shared" si="1"/>
        <v>12656</v>
      </c>
      <c r="AK13" s="64" t="e">
        <f t="shared" si="1"/>
        <v>#REF!</v>
      </c>
      <c r="AL13" s="61" t="b">
        <f t="shared" si="2"/>
        <v>1</v>
      </c>
      <c r="AM13" s="61" t="e">
        <f t="shared" si="3"/>
        <v>#REF!</v>
      </c>
    </row>
    <row r="14" spans="1:39" ht="35.1" customHeight="1" thickBot="1">
      <c r="A14" s="41">
        <v>5</v>
      </c>
      <c r="B14" s="285" t="s">
        <v>86</v>
      </c>
      <c r="C14" s="285"/>
      <c r="D14" s="41">
        <v>13455</v>
      </c>
      <c r="E14" s="41" t="s">
        <v>60</v>
      </c>
      <c r="F14" s="43">
        <f t="shared" si="4"/>
        <v>940</v>
      </c>
      <c r="G14" s="286">
        <f>ORÇAMENTO!I16</f>
        <v>6.63</v>
      </c>
      <c r="H14" s="286"/>
      <c r="I14" s="43">
        <f t="shared" si="0"/>
        <v>6232.2</v>
      </c>
      <c r="K14" s="152">
        <v>30</v>
      </c>
      <c r="L14" s="8">
        <f>$G$14*K14</f>
        <v>198.9</v>
      </c>
      <c r="M14" s="153">
        <v>200</v>
      </c>
      <c r="N14" s="8">
        <f>$G$14*M14</f>
        <v>1326</v>
      </c>
      <c r="O14" s="152">
        <v>0</v>
      </c>
      <c r="P14" s="8">
        <f>$G$14*O14</f>
        <v>0</v>
      </c>
      <c r="Q14" s="154">
        <v>0</v>
      </c>
      <c r="R14" s="8">
        <f>$G$14*Q14</f>
        <v>0</v>
      </c>
      <c r="S14" s="152">
        <v>0</v>
      </c>
      <c r="T14" s="8">
        <f>$G$14*S14</f>
        <v>0</v>
      </c>
      <c r="U14" s="152">
        <v>0</v>
      </c>
      <c r="V14" s="8">
        <f>ROUND(U14*$G$23,2)</f>
        <v>0</v>
      </c>
      <c r="W14" s="152">
        <v>500</v>
      </c>
      <c r="X14" s="8">
        <f>$G$14*W14</f>
        <v>3315</v>
      </c>
      <c r="Y14" s="152"/>
      <c r="Z14" s="8">
        <f>$G$14*Y14</f>
        <v>0</v>
      </c>
      <c r="AA14" s="152"/>
      <c r="AB14" s="8">
        <f>$G$14*AA14</f>
        <v>0</v>
      </c>
      <c r="AC14" s="153">
        <v>200</v>
      </c>
      <c r="AD14" s="8">
        <f>$G$14*AC14</f>
        <v>1326</v>
      </c>
      <c r="AE14" s="152"/>
      <c r="AF14" s="8">
        <f>$G$14*AE14</f>
        <v>0</v>
      </c>
      <c r="AG14" s="159">
        <v>10</v>
      </c>
      <c r="AH14" s="8">
        <f>$G$14*AG14</f>
        <v>66.3</v>
      </c>
      <c r="AJ14" s="64">
        <f t="shared" si="1"/>
        <v>940</v>
      </c>
      <c r="AK14" s="64">
        <f t="shared" si="1"/>
        <v>6232.2</v>
      </c>
      <c r="AL14" s="61" t="b">
        <f t="shared" si="2"/>
        <v>1</v>
      </c>
      <c r="AM14" s="61" t="b">
        <f t="shared" si="3"/>
        <v>1</v>
      </c>
    </row>
    <row r="15" spans="1:39" ht="36.950000000000003" customHeight="1" thickBot="1">
      <c r="A15" s="41">
        <v>6</v>
      </c>
      <c r="B15" s="285" t="s">
        <v>88</v>
      </c>
      <c r="C15" s="285"/>
      <c r="D15" s="41">
        <v>13455</v>
      </c>
      <c r="E15" s="41" t="s">
        <v>27</v>
      </c>
      <c r="F15" s="43">
        <f t="shared" si="4"/>
        <v>2050</v>
      </c>
      <c r="G15" s="286">
        <f>ORÇAMENTO!I17</f>
        <v>47.51</v>
      </c>
      <c r="H15" s="286"/>
      <c r="I15" s="43">
        <f t="shared" si="0"/>
        <v>97395.5</v>
      </c>
      <c r="K15" s="152">
        <v>50</v>
      </c>
      <c r="L15" s="8">
        <f>$G$15*K15</f>
        <v>2375.5</v>
      </c>
      <c r="M15" s="153">
        <v>500</v>
      </c>
      <c r="N15" s="8">
        <f>$G$15*M15</f>
        <v>23755</v>
      </c>
      <c r="O15" s="152">
        <v>0</v>
      </c>
      <c r="P15" s="8">
        <f>$G$15*O15</f>
        <v>0</v>
      </c>
      <c r="Q15" s="154">
        <v>700</v>
      </c>
      <c r="R15" s="8">
        <f>$G$15*Q15</f>
        <v>33257</v>
      </c>
      <c r="S15" s="152">
        <v>0</v>
      </c>
      <c r="T15" s="8">
        <f>$G$15*S15</f>
        <v>0</v>
      </c>
      <c r="U15" s="152">
        <v>0</v>
      </c>
      <c r="V15" s="8">
        <f>ROUND(U15*$G$24,2)</f>
        <v>0</v>
      </c>
      <c r="W15" s="152">
        <v>200</v>
      </c>
      <c r="X15" s="8">
        <f>$G$15*W15</f>
        <v>9502</v>
      </c>
      <c r="Y15" s="152"/>
      <c r="Z15" s="8">
        <f>$G$15*Y15</f>
        <v>0</v>
      </c>
      <c r="AA15" s="152"/>
      <c r="AB15" s="8">
        <f>$G$15*AA15</f>
        <v>0</v>
      </c>
      <c r="AC15" s="153">
        <v>500</v>
      </c>
      <c r="AD15" s="8">
        <f>$G$15*AC15</f>
        <v>23755</v>
      </c>
      <c r="AE15" s="152"/>
      <c r="AF15" s="8">
        <f>$G$15*AE15</f>
        <v>0</v>
      </c>
      <c r="AG15" s="159">
        <v>100</v>
      </c>
      <c r="AH15" s="8">
        <f>$G$15*AG15</f>
        <v>4751</v>
      </c>
      <c r="AJ15" s="64">
        <f t="shared" si="1"/>
        <v>2050</v>
      </c>
      <c r="AK15" s="64">
        <f t="shared" si="1"/>
        <v>97395.5</v>
      </c>
      <c r="AL15" s="61" t="b">
        <f t="shared" si="2"/>
        <v>1</v>
      </c>
      <c r="AM15" s="61" t="b">
        <f t="shared" si="3"/>
        <v>1</v>
      </c>
    </row>
    <row r="16" spans="1:39" ht="35.1" customHeight="1" thickBot="1">
      <c r="A16" s="41">
        <v>7</v>
      </c>
      <c r="B16" s="285" t="s">
        <v>90</v>
      </c>
      <c r="C16" s="285"/>
      <c r="D16" s="41">
        <v>13455</v>
      </c>
      <c r="E16" s="41" t="s">
        <v>27</v>
      </c>
      <c r="F16" s="43">
        <f t="shared" si="4"/>
        <v>1270</v>
      </c>
      <c r="G16" s="286">
        <f>ORÇAMENTO!I18</f>
        <v>17.329999999999998</v>
      </c>
      <c r="H16" s="286"/>
      <c r="I16" s="43">
        <f t="shared" si="0"/>
        <v>22009.1</v>
      </c>
      <c r="K16" s="152">
        <v>20</v>
      </c>
      <c r="L16" s="8">
        <f>$G$16*K16</f>
        <v>346.59999999999997</v>
      </c>
      <c r="M16" s="153">
        <v>0</v>
      </c>
      <c r="N16" s="8">
        <f>$G$16*M16</f>
        <v>0</v>
      </c>
      <c r="O16" s="152">
        <v>0</v>
      </c>
      <c r="P16" s="8">
        <f>$G$16*O16</f>
        <v>0</v>
      </c>
      <c r="Q16" s="154">
        <v>200</v>
      </c>
      <c r="R16" s="8">
        <f>$G$16*Q16</f>
        <v>3465.9999999999995</v>
      </c>
      <c r="S16" s="152">
        <v>0</v>
      </c>
      <c r="T16" s="8">
        <f>$G$16*S16</f>
        <v>0</v>
      </c>
      <c r="U16" s="152">
        <v>0</v>
      </c>
      <c r="V16" s="8">
        <f>ROUND(U16*$G$25,2)</f>
        <v>0</v>
      </c>
      <c r="W16" s="152">
        <v>1000</v>
      </c>
      <c r="X16" s="8">
        <f>$G$16*W16</f>
        <v>17330</v>
      </c>
      <c r="Y16" s="152"/>
      <c r="Z16" s="8">
        <f>$G$16*Y16</f>
        <v>0</v>
      </c>
      <c r="AA16" s="152"/>
      <c r="AB16" s="8">
        <f>$G$16*AA16</f>
        <v>0</v>
      </c>
      <c r="AC16" s="153">
        <v>0</v>
      </c>
      <c r="AD16" s="8">
        <f>$G$16*AC16</f>
        <v>0</v>
      </c>
      <c r="AE16" s="152"/>
      <c r="AF16" s="8">
        <f>$G$16*AE16</f>
        <v>0</v>
      </c>
      <c r="AG16" s="159">
        <v>50</v>
      </c>
      <c r="AH16" s="8">
        <f>$G$16*AG16</f>
        <v>866.49999999999989</v>
      </c>
      <c r="AJ16" s="64">
        <f t="shared" si="1"/>
        <v>1270</v>
      </c>
      <c r="AK16" s="64">
        <f t="shared" si="1"/>
        <v>22009.1</v>
      </c>
      <c r="AL16" s="61" t="b">
        <f t="shared" si="2"/>
        <v>1</v>
      </c>
      <c r="AM16" s="61" t="b">
        <f t="shared" si="3"/>
        <v>1</v>
      </c>
    </row>
    <row r="17" spans="1:39" ht="35.1" customHeight="1" thickBot="1">
      <c r="A17" s="41">
        <v>8</v>
      </c>
      <c r="B17" s="285" t="s">
        <v>92</v>
      </c>
      <c r="C17" s="285"/>
      <c r="D17" s="41">
        <v>13455</v>
      </c>
      <c r="E17" s="41" t="s">
        <v>27</v>
      </c>
      <c r="F17" s="43">
        <f t="shared" si="4"/>
        <v>1670</v>
      </c>
      <c r="G17" s="286">
        <f>ORÇAMENTO!I19</f>
        <v>69.290000000000006</v>
      </c>
      <c r="H17" s="286"/>
      <c r="I17" s="43">
        <f t="shared" si="0"/>
        <v>115714.3</v>
      </c>
      <c r="K17" s="152">
        <v>20</v>
      </c>
      <c r="L17" s="8">
        <f>$G$17*K17</f>
        <v>1385.8000000000002</v>
      </c>
      <c r="M17" s="153">
        <v>0</v>
      </c>
      <c r="N17" s="8">
        <f>$G$17*M17</f>
        <v>0</v>
      </c>
      <c r="O17" s="152">
        <v>0</v>
      </c>
      <c r="P17" s="8">
        <f>$G$17*O17</f>
        <v>0</v>
      </c>
      <c r="Q17" s="154">
        <v>600</v>
      </c>
      <c r="R17" s="8">
        <f>$G$17*Q17</f>
        <v>41574.000000000007</v>
      </c>
      <c r="S17" s="152">
        <v>0</v>
      </c>
      <c r="T17" s="8">
        <f>$G$17*S17</f>
        <v>0</v>
      </c>
      <c r="U17" s="152">
        <v>0</v>
      </c>
      <c r="V17" s="8">
        <f>ROUND(U17*$G$26,2)</f>
        <v>0</v>
      </c>
      <c r="W17" s="152">
        <v>1000</v>
      </c>
      <c r="X17" s="8">
        <f>$G$17*W17</f>
        <v>69290</v>
      </c>
      <c r="Y17" s="152"/>
      <c r="Z17" s="8">
        <f>$G$17*Y17</f>
        <v>0</v>
      </c>
      <c r="AA17" s="152"/>
      <c r="AB17" s="8">
        <f>$G$17*AA17</f>
        <v>0</v>
      </c>
      <c r="AC17" s="153">
        <v>0</v>
      </c>
      <c r="AD17" s="8">
        <f>$G$17*AC17</f>
        <v>0</v>
      </c>
      <c r="AE17" s="152"/>
      <c r="AF17" s="8">
        <f>$G$17*AE17</f>
        <v>0</v>
      </c>
      <c r="AG17" s="159">
        <v>50</v>
      </c>
      <c r="AH17" s="8">
        <f>$G$17*AG17</f>
        <v>3464.5000000000005</v>
      </c>
      <c r="AJ17" s="64">
        <f t="shared" si="1"/>
        <v>1670</v>
      </c>
      <c r="AK17" s="64">
        <f t="shared" si="1"/>
        <v>115714.3</v>
      </c>
      <c r="AL17" s="61" t="b">
        <f t="shared" si="2"/>
        <v>1</v>
      </c>
      <c r="AM17" s="61" t="b">
        <f t="shared" si="3"/>
        <v>1</v>
      </c>
    </row>
    <row r="18" spans="1:39" ht="35.1" customHeight="1" thickBot="1">
      <c r="A18" s="41">
        <v>9</v>
      </c>
      <c r="B18" s="285" t="s">
        <v>94</v>
      </c>
      <c r="C18" s="285"/>
      <c r="D18" s="41">
        <v>13455</v>
      </c>
      <c r="E18" s="41" t="s">
        <v>60</v>
      </c>
      <c r="F18" s="43">
        <f t="shared" si="4"/>
        <v>7800</v>
      </c>
      <c r="G18" s="286">
        <f>ORÇAMENTO!I20</f>
        <v>1.99</v>
      </c>
      <c r="H18" s="286"/>
      <c r="I18" s="43">
        <f t="shared" si="0"/>
        <v>15522</v>
      </c>
      <c r="K18" s="152">
        <v>200</v>
      </c>
      <c r="L18" s="8">
        <f>$G$18*K18</f>
        <v>398</v>
      </c>
      <c r="M18" s="153">
        <v>650</v>
      </c>
      <c r="N18" s="8">
        <f>$G$18*M18</f>
        <v>1293.5</v>
      </c>
      <c r="O18" s="152">
        <v>0</v>
      </c>
      <c r="P18" s="8">
        <f>$G$18*O18</f>
        <v>0</v>
      </c>
      <c r="Q18" s="154">
        <v>1200</v>
      </c>
      <c r="R18" s="8">
        <f>$G$18*Q18</f>
        <v>2388</v>
      </c>
      <c r="S18" s="152">
        <v>0</v>
      </c>
      <c r="T18" s="8">
        <f>$G$18*S18</f>
        <v>0</v>
      </c>
      <c r="U18" s="152">
        <v>0</v>
      </c>
      <c r="V18" s="8">
        <f>ROUND(U18*$G$27,2)</f>
        <v>0</v>
      </c>
      <c r="W18" s="152">
        <v>5000</v>
      </c>
      <c r="X18" s="8">
        <f>$G$18*W18</f>
        <v>9950</v>
      </c>
      <c r="Y18" s="152"/>
      <c r="Z18" s="8">
        <f>$G$18*Y18</f>
        <v>0</v>
      </c>
      <c r="AA18" s="152"/>
      <c r="AB18" s="8">
        <f>$G$18*AA18</f>
        <v>0</v>
      </c>
      <c r="AC18" s="153">
        <v>650</v>
      </c>
      <c r="AD18" s="8">
        <f>$G$18*AC18</f>
        <v>1293.5</v>
      </c>
      <c r="AE18" s="152"/>
      <c r="AF18" s="8">
        <f>$G$18*AE18</f>
        <v>0</v>
      </c>
      <c r="AG18" s="159">
        <v>100</v>
      </c>
      <c r="AH18" s="8">
        <f>$G$18*AG18</f>
        <v>199</v>
      </c>
      <c r="AJ18" s="64">
        <f t="shared" si="1"/>
        <v>7800</v>
      </c>
      <c r="AK18" s="64">
        <f t="shared" si="1"/>
        <v>15522</v>
      </c>
      <c r="AL18" s="61" t="b">
        <f t="shared" si="2"/>
        <v>1</v>
      </c>
      <c r="AM18" s="61" t="b">
        <f t="shared" si="3"/>
        <v>1</v>
      </c>
    </row>
    <row r="19" spans="1:39" ht="36.950000000000003" customHeight="1" thickBot="1">
      <c r="A19" s="41">
        <v>10</v>
      </c>
      <c r="B19" s="285" t="s">
        <v>54</v>
      </c>
      <c r="C19" s="285"/>
      <c r="D19" s="41">
        <v>13455</v>
      </c>
      <c r="E19" s="41" t="s">
        <v>55</v>
      </c>
      <c r="F19" s="43">
        <f t="shared" si="4"/>
        <v>1225</v>
      </c>
      <c r="G19" s="286">
        <f>ORÇAMENTO!I21</f>
        <v>5.15</v>
      </c>
      <c r="H19" s="286"/>
      <c r="I19" s="43">
        <f t="shared" si="0"/>
        <v>6308.75</v>
      </c>
      <c r="K19" s="4">
        <v>200</v>
      </c>
      <c r="L19" s="8">
        <f>$G$19*K19</f>
        <v>1030</v>
      </c>
      <c r="M19" s="153">
        <v>0</v>
      </c>
      <c r="N19" s="8">
        <f>$G$19*M19</f>
        <v>0</v>
      </c>
      <c r="O19" s="152">
        <v>0</v>
      </c>
      <c r="P19" s="8">
        <f>$G$19*O19</f>
        <v>0</v>
      </c>
      <c r="Q19" s="154">
        <v>200</v>
      </c>
      <c r="R19" s="8">
        <f>$G$19*Q19</f>
        <v>1030</v>
      </c>
      <c r="S19" s="152">
        <v>0</v>
      </c>
      <c r="T19" s="8">
        <f>$G$19*S19</f>
        <v>0</v>
      </c>
      <c r="U19" s="152">
        <v>0</v>
      </c>
      <c r="V19" s="8">
        <f>ROUND(U19*$G$28,2)</f>
        <v>0</v>
      </c>
      <c r="W19" s="152">
        <v>500</v>
      </c>
      <c r="X19" s="8">
        <f>$G$19*W19</f>
        <v>2575</v>
      </c>
      <c r="Y19" s="152">
        <v>300</v>
      </c>
      <c r="Z19" s="8">
        <f>$G$19*Y19</f>
        <v>1545</v>
      </c>
      <c r="AA19" s="152"/>
      <c r="AB19" s="8">
        <f>$G$19*AA19</f>
        <v>0</v>
      </c>
      <c r="AC19" s="153">
        <v>0</v>
      </c>
      <c r="AD19" s="8">
        <f>$G$19*AC19</f>
        <v>0</v>
      </c>
      <c r="AE19" s="152"/>
      <c r="AF19" s="8">
        <f>$G$19*AE19</f>
        <v>0</v>
      </c>
      <c r="AG19" s="159">
        <v>25</v>
      </c>
      <c r="AH19" s="8">
        <f>$G$19*AG19</f>
        <v>128.75</v>
      </c>
      <c r="AJ19" s="64">
        <f t="shared" si="1"/>
        <v>1225</v>
      </c>
      <c r="AK19" s="64">
        <f t="shared" si="1"/>
        <v>6308.75</v>
      </c>
      <c r="AL19" s="61" t="b">
        <f t="shared" si="2"/>
        <v>1</v>
      </c>
      <c r="AM19" s="61" t="b">
        <f t="shared" si="3"/>
        <v>1</v>
      </c>
    </row>
    <row r="20" spans="1:39" ht="35.1" customHeight="1" thickBot="1">
      <c r="A20" s="41">
        <v>11</v>
      </c>
      <c r="B20" s="285" t="s">
        <v>97</v>
      </c>
      <c r="C20" s="285"/>
      <c r="D20" s="41">
        <v>13455</v>
      </c>
      <c r="E20" s="41" t="s">
        <v>27</v>
      </c>
      <c r="F20" s="43">
        <f t="shared" si="4"/>
        <v>220</v>
      </c>
      <c r="G20" s="286">
        <f>ORÇAMENTO!I22</f>
        <v>9.11</v>
      </c>
      <c r="H20" s="286"/>
      <c r="I20" s="43">
        <f t="shared" si="0"/>
        <v>2004.2</v>
      </c>
      <c r="J20" s="185"/>
      <c r="K20" s="4">
        <v>20</v>
      </c>
      <c r="L20" s="8">
        <f>$G$20*K20</f>
        <v>182.2</v>
      </c>
      <c r="M20" s="153"/>
      <c r="N20" s="8">
        <f>$G$20*M20</f>
        <v>0</v>
      </c>
      <c r="O20" s="9"/>
      <c r="P20" s="8">
        <f>$G$20*O20</f>
        <v>0</v>
      </c>
      <c r="Q20" s="9"/>
      <c r="R20" s="8">
        <f>$G$20*Q20</f>
        <v>0</v>
      </c>
      <c r="S20" s="9"/>
      <c r="T20" s="8">
        <f>$G$20*S20</f>
        <v>0</v>
      </c>
      <c r="U20" s="9"/>
      <c r="V20" s="9"/>
      <c r="W20" s="9">
        <v>200</v>
      </c>
      <c r="X20" s="8">
        <f>$G$20*W20</f>
        <v>1822</v>
      </c>
      <c r="Y20" s="9"/>
      <c r="Z20" s="8">
        <f>$G$20*Y20</f>
        <v>0</v>
      </c>
      <c r="AA20" s="9"/>
      <c r="AB20" s="8">
        <f>$G$20*AA20</f>
        <v>0</v>
      </c>
      <c r="AC20" s="9"/>
      <c r="AD20" s="8">
        <f>$G$20*AC20</f>
        <v>0</v>
      </c>
      <c r="AE20" s="9"/>
      <c r="AF20" s="8">
        <f>$G$20*AE20</f>
        <v>0</v>
      </c>
      <c r="AG20" s="9"/>
      <c r="AH20" s="8">
        <f>$G$20*AG20</f>
        <v>0</v>
      </c>
      <c r="AJ20" s="64">
        <f t="shared" si="1"/>
        <v>220</v>
      </c>
      <c r="AK20" s="64">
        <f t="shared" si="1"/>
        <v>2004.2</v>
      </c>
      <c r="AL20" s="61" t="b">
        <f t="shared" si="2"/>
        <v>1</v>
      </c>
      <c r="AM20" s="61" t="b">
        <f t="shared" si="3"/>
        <v>1</v>
      </c>
    </row>
    <row r="21" spans="1:39" ht="35.1" hidden="1" customHeight="1" thickBot="1">
      <c r="A21" s="56"/>
      <c r="B21" s="56"/>
      <c r="C21" s="56"/>
      <c r="D21" s="56"/>
      <c r="E21" s="56"/>
      <c r="F21" s="57"/>
      <c r="G21" s="286">
        <f>ORÇAMENTO!I23</f>
        <v>0</v>
      </c>
      <c r="H21" s="286"/>
      <c r="I21" s="57"/>
      <c r="K21" s="4"/>
      <c r="L21" s="8"/>
      <c r="M21" s="153"/>
      <c r="N21" s="8"/>
      <c r="O21" s="9"/>
      <c r="P21" s="8"/>
      <c r="Q21" s="9"/>
      <c r="R21" s="8"/>
      <c r="S21" s="9"/>
      <c r="T21" s="8"/>
      <c r="U21" s="9"/>
      <c r="V21" s="9"/>
      <c r="W21" s="9"/>
      <c r="X21" s="8"/>
      <c r="Y21" s="9"/>
      <c r="Z21" s="8"/>
      <c r="AA21" s="9"/>
      <c r="AB21" s="8"/>
      <c r="AC21" s="9"/>
      <c r="AD21" s="8"/>
      <c r="AE21" s="9"/>
      <c r="AF21" s="8"/>
      <c r="AG21" s="9"/>
      <c r="AH21" s="8"/>
      <c r="AJ21" s="64"/>
      <c r="AK21" s="64"/>
    </row>
    <row r="22" spans="1:39" ht="35.1" hidden="1" customHeight="1" thickBot="1">
      <c r="A22" s="56"/>
      <c r="B22" s="56"/>
      <c r="C22" s="56"/>
      <c r="D22" s="56"/>
      <c r="E22" s="56"/>
      <c r="F22" s="57"/>
      <c r="G22" s="286">
        <f>ORÇAMENTO!I24</f>
        <v>0</v>
      </c>
      <c r="H22" s="286"/>
      <c r="I22" s="57"/>
      <c r="K22" s="4"/>
      <c r="L22" s="8"/>
      <c r="M22" s="153"/>
      <c r="N22" s="8"/>
      <c r="O22" s="9"/>
      <c r="P22" s="8"/>
      <c r="Q22" s="9"/>
      <c r="R22" s="8"/>
      <c r="S22" s="9"/>
      <c r="T22" s="8"/>
      <c r="U22" s="9"/>
      <c r="V22" s="9"/>
      <c r="W22" s="9"/>
      <c r="X22" s="8"/>
      <c r="Y22" s="9"/>
      <c r="Z22" s="8"/>
      <c r="AA22" s="9"/>
      <c r="AB22" s="8"/>
      <c r="AC22" s="9"/>
      <c r="AD22" s="8"/>
      <c r="AE22" s="9"/>
      <c r="AF22" s="8"/>
      <c r="AG22" s="9"/>
      <c r="AH22" s="8"/>
      <c r="AJ22" s="64"/>
      <c r="AK22" s="64"/>
    </row>
    <row r="23" spans="1:39" ht="35.1" customHeight="1" thickBot="1">
      <c r="A23" s="41">
        <v>12</v>
      </c>
      <c r="B23" s="285" t="s">
        <v>103</v>
      </c>
      <c r="C23" s="285"/>
      <c r="D23" s="41">
        <v>13455</v>
      </c>
      <c r="E23" s="41" t="s">
        <v>27</v>
      </c>
      <c r="F23" s="43">
        <f t="shared" ref="F23:F63" si="5">K23+M23+O23+Q23+S23+U23+W23+Y23+AA23+AC23+AE23+AG23</f>
        <v>7850</v>
      </c>
      <c r="G23" s="286">
        <f>ORÇAMENTO!I25</f>
        <v>5.36</v>
      </c>
      <c r="H23" s="286"/>
      <c r="I23" s="43">
        <f>ROUND(G23*F23,2)</f>
        <v>42076</v>
      </c>
      <c r="K23" s="155">
        <v>200</v>
      </c>
      <c r="L23" s="156">
        <f>$G$23*K23</f>
        <v>1072</v>
      </c>
      <c r="M23" s="157">
        <v>200</v>
      </c>
      <c r="N23" s="156">
        <f>$G$23*M23</f>
        <v>1072</v>
      </c>
      <c r="O23" s="7"/>
      <c r="P23" s="156">
        <f>$G$23*O23</f>
        <v>0</v>
      </c>
      <c r="Q23" s="7">
        <v>6000</v>
      </c>
      <c r="R23" s="156">
        <f>$G$23*Q23</f>
        <v>32160.000000000004</v>
      </c>
      <c r="S23" s="7"/>
      <c r="T23" s="156">
        <f>$G$23*S23</f>
        <v>0</v>
      </c>
      <c r="U23" s="157"/>
      <c r="V23" s="156">
        <f>$G$23*U23</f>
        <v>0</v>
      </c>
      <c r="W23" s="157">
        <v>1000</v>
      </c>
      <c r="X23" s="156">
        <f>$G$23*W23</f>
        <v>5360</v>
      </c>
      <c r="Y23" s="165"/>
      <c r="Z23" s="156">
        <f>$G$23*Y23</f>
        <v>0</v>
      </c>
      <c r="AA23" s="7"/>
      <c r="AB23" s="156">
        <f>$G$23*AA23</f>
        <v>0</v>
      </c>
      <c r="AC23" s="157">
        <v>200</v>
      </c>
      <c r="AD23" s="156">
        <f>$G$23*AC23</f>
        <v>1072</v>
      </c>
      <c r="AE23" s="157"/>
      <c r="AF23" s="156">
        <f>$G$23*AE23</f>
        <v>0</v>
      </c>
      <c r="AG23" s="7">
        <v>250</v>
      </c>
      <c r="AH23" s="156">
        <f>$G$23*AG23</f>
        <v>1340</v>
      </c>
      <c r="AJ23" s="64">
        <f t="shared" si="1"/>
        <v>7850</v>
      </c>
      <c r="AK23" s="64">
        <f t="shared" si="1"/>
        <v>42076</v>
      </c>
      <c r="AL23" s="61" t="b">
        <f t="shared" si="2"/>
        <v>1</v>
      </c>
      <c r="AM23" s="61" t="b">
        <f t="shared" si="3"/>
        <v>1</v>
      </c>
    </row>
    <row r="24" spans="1:39" ht="35.1" customHeight="1" thickBot="1">
      <c r="A24" s="41">
        <v>13</v>
      </c>
      <c r="B24" s="285" t="s">
        <v>105</v>
      </c>
      <c r="C24" s="285"/>
      <c r="D24" s="41">
        <v>13455</v>
      </c>
      <c r="E24" s="41" t="s">
        <v>27</v>
      </c>
      <c r="F24" s="43">
        <f t="shared" si="5"/>
        <v>5610</v>
      </c>
      <c r="G24" s="286">
        <f>ORÇAMENTO!I26</f>
        <v>17.45</v>
      </c>
      <c r="H24" s="286"/>
      <c r="I24" s="43">
        <f t="shared" si="0"/>
        <v>97894.5</v>
      </c>
      <c r="K24" s="155">
        <v>100</v>
      </c>
      <c r="L24" s="156">
        <f>$G$24*K24</f>
        <v>1745</v>
      </c>
      <c r="M24" s="157">
        <v>0</v>
      </c>
      <c r="N24" s="156">
        <f>$G$24*M24</f>
        <v>0</v>
      </c>
      <c r="O24" s="7">
        <v>200</v>
      </c>
      <c r="P24" s="156">
        <f>$G$24*O24</f>
        <v>3490</v>
      </c>
      <c r="Q24" s="7">
        <v>0</v>
      </c>
      <c r="R24" s="156">
        <f>$G$24*Q24</f>
        <v>0</v>
      </c>
      <c r="S24" s="6">
        <v>60</v>
      </c>
      <c r="T24" s="156">
        <f>$G$24*S24</f>
        <v>1047</v>
      </c>
      <c r="U24" s="157"/>
      <c r="V24" s="156">
        <f>$G$24*U24</f>
        <v>0</v>
      </c>
      <c r="W24" s="157">
        <v>5000</v>
      </c>
      <c r="X24" s="156">
        <f>$G$24*W24</f>
        <v>87250</v>
      </c>
      <c r="Y24" s="165"/>
      <c r="Z24" s="156">
        <f>$G$24*Y24</f>
        <v>0</v>
      </c>
      <c r="AA24" s="7"/>
      <c r="AB24" s="156">
        <f>$G$24*AA24</f>
        <v>0</v>
      </c>
      <c r="AC24" s="157">
        <v>0</v>
      </c>
      <c r="AD24" s="156">
        <f>$G$24*AC24</f>
        <v>0</v>
      </c>
      <c r="AE24" s="157"/>
      <c r="AF24" s="156">
        <f>$G$24*AE24</f>
        <v>0</v>
      </c>
      <c r="AG24" s="7">
        <v>250</v>
      </c>
      <c r="AH24" s="156">
        <f>$G$24*AG24</f>
        <v>4362.5</v>
      </c>
      <c r="AJ24" s="64">
        <f t="shared" si="1"/>
        <v>5610</v>
      </c>
      <c r="AK24" s="64">
        <f t="shared" si="1"/>
        <v>97894.5</v>
      </c>
      <c r="AL24" s="61" t="b">
        <f t="shared" si="2"/>
        <v>1</v>
      </c>
      <c r="AM24" s="61" t="b">
        <f t="shared" si="3"/>
        <v>1</v>
      </c>
    </row>
    <row r="25" spans="1:39" ht="35.1" customHeight="1" thickBot="1">
      <c r="A25" s="41">
        <v>14</v>
      </c>
      <c r="B25" s="285" t="s">
        <v>107</v>
      </c>
      <c r="C25" s="285"/>
      <c r="D25" s="41">
        <v>13455</v>
      </c>
      <c r="E25" s="41" t="s">
        <v>27</v>
      </c>
      <c r="F25" s="43">
        <f t="shared" si="5"/>
        <v>4625</v>
      </c>
      <c r="G25" s="286">
        <f>ORÇAMENTO!I27</f>
        <v>27.15</v>
      </c>
      <c r="H25" s="286"/>
      <c r="I25" s="43">
        <f>ROUND(G25*F25,2)</f>
        <v>125568.75</v>
      </c>
      <c r="K25" s="155">
        <v>50</v>
      </c>
      <c r="L25" s="156">
        <f>$G$25*K25</f>
        <v>1357.5</v>
      </c>
      <c r="M25" s="157">
        <v>600</v>
      </c>
      <c r="N25" s="156">
        <f>$G$25*M25</f>
        <v>16290</v>
      </c>
      <c r="O25" s="7">
        <v>300</v>
      </c>
      <c r="P25" s="156">
        <f>$G$25*O25</f>
        <v>8145</v>
      </c>
      <c r="Q25" s="7">
        <v>2000</v>
      </c>
      <c r="R25" s="156">
        <f>$G$25*Q25</f>
        <v>54300</v>
      </c>
      <c r="S25" s="7"/>
      <c r="T25" s="156">
        <f>$G$25*S25</f>
        <v>0</v>
      </c>
      <c r="U25" s="157"/>
      <c r="V25" s="156">
        <f>$G$25*U25</f>
        <v>0</v>
      </c>
      <c r="W25" s="157">
        <v>0</v>
      </c>
      <c r="X25" s="156">
        <f>$G$25*W25</f>
        <v>0</v>
      </c>
      <c r="Y25" s="165">
        <v>900</v>
      </c>
      <c r="Z25" s="156">
        <f>$G$25*Y25</f>
        <v>24435</v>
      </c>
      <c r="AA25" s="7"/>
      <c r="AB25" s="156">
        <f>$G$25*AA25</f>
        <v>0</v>
      </c>
      <c r="AC25" s="157">
        <v>525</v>
      </c>
      <c r="AD25" s="156">
        <f>$G$25*AC25</f>
        <v>14253.75</v>
      </c>
      <c r="AE25" s="157"/>
      <c r="AF25" s="156">
        <f>$G$25*AE25</f>
        <v>0</v>
      </c>
      <c r="AG25" s="7">
        <v>250</v>
      </c>
      <c r="AH25" s="156">
        <f>$G$25*AG25</f>
        <v>6787.5</v>
      </c>
      <c r="AJ25" s="64">
        <f t="shared" si="1"/>
        <v>4625</v>
      </c>
      <c r="AK25" s="64">
        <f t="shared" si="1"/>
        <v>125568.75</v>
      </c>
      <c r="AL25" s="61" t="b">
        <f t="shared" si="2"/>
        <v>1</v>
      </c>
      <c r="AM25" s="61" t="b">
        <f t="shared" si="3"/>
        <v>1</v>
      </c>
    </row>
    <row r="26" spans="1:39" ht="35.1" customHeight="1" thickBot="1">
      <c r="A26" s="41">
        <v>15</v>
      </c>
      <c r="B26" s="285" t="s">
        <v>109</v>
      </c>
      <c r="C26" s="285"/>
      <c r="D26" s="41">
        <v>13455</v>
      </c>
      <c r="E26" s="41" t="s">
        <v>27</v>
      </c>
      <c r="F26" s="43">
        <f t="shared" si="5"/>
        <v>18796</v>
      </c>
      <c r="G26" s="286">
        <f>ORÇAMENTO!I28</f>
        <v>13.85</v>
      </c>
      <c r="H26" s="286"/>
      <c r="I26" s="43">
        <f t="shared" si="0"/>
        <v>260324.6</v>
      </c>
      <c r="K26" s="155">
        <v>200</v>
      </c>
      <c r="L26" s="156">
        <f>$G$26*K26</f>
        <v>2770</v>
      </c>
      <c r="M26" s="157">
        <v>2500</v>
      </c>
      <c r="N26" s="156">
        <f>$G$26*M26</f>
        <v>34625</v>
      </c>
      <c r="O26" s="7">
        <v>500</v>
      </c>
      <c r="P26" s="156">
        <f>$G$26*O26</f>
        <v>6925</v>
      </c>
      <c r="Q26" s="7">
        <v>6500</v>
      </c>
      <c r="R26" s="156">
        <f>$G$26*Q26</f>
        <v>90025</v>
      </c>
      <c r="S26" s="6">
        <v>226</v>
      </c>
      <c r="T26" s="156">
        <f>$G$26*S26</f>
        <v>3130.1</v>
      </c>
      <c r="U26" s="157"/>
      <c r="V26" s="156">
        <f>$G$26*U26</f>
        <v>0</v>
      </c>
      <c r="W26" s="157">
        <v>2500</v>
      </c>
      <c r="X26" s="156">
        <f>$G$26*W26</f>
        <v>34625</v>
      </c>
      <c r="Y26" s="165">
        <v>3100</v>
      </c>
      <c r="Z26" s="156">
        <f>$G$26*Y26</f>
        <v>42935</v>
      </c>
      <c r="AA26" s="7">
        <v>650</v>
      </c>
      <c r="AB26" s="156">
        <f>$G$26*AA26</f>
        <v>9002.5</v>
      </c>
      <c r="AC26" s="157">
        <v>2370</v>
      </c>
      <c r="AD26" s="156">
        <f>$G$26*AC26</f>
        <v>32824.5</v>
      </c>
      <c r="AE26" s="157"/>
      <c r="AF26" s="156">
        <f>$G$26*AE26</f>
        <v>0</v>
      </c>
      <c r="AG26" s="7">
        <v>250</v>
      </c>
      <c r="AH26" s="156">
        <f>$G$26*AG26</f>
        <v>3462.5</v>
      </c>
      <c r="AJ26" s="64">
        <f t="shared" ref="AJ26:AK30" si="6">AG26+AE26+AC26+AA26+Y26+W26+U26+S26+Q26+O26+M26+K26</f>
        <v>18796</v>
      </c>
      <c r="AK26" s="64">
        <f t="shared" si="6"/>
        <v>260324.6</v>
      </c>
      <c r="AL26" s="61" t="b">
        <f t="shared" si="2"/>
        <v>1</v>
      </c>
      <c r="AM26" s="61" t="b">
        <f t="shared" si="3"/>
        <v>1</v>
      </c>
    </row>
    <row r="27" spans="1:39" ht="35.1" customHeight="1" thickBot="1">
      <c r="A27" s="41">
        <v>16</v>
      </c>
      <c r="B27" s="285" t="s">
        <v>111</v>
      </c>
      <c r="C27" s="285"/>
      <c r="D27" s="41">
        <v>13455</v>
      </c>
      <c r="E27" s="41" t="s">
        <v>27</v>
      </c>
      <c r="F27" s="43">
        <f t="shared" si="5"/>
        <v>900</v>
      </c>
      <c r="G27" s="286">
        <f>ORÇAMENTO!I29</f>
        <v>16.899999999999999</v>
      </c>
      <c r="H27" s="286"/>
      <c r="I27" s="43">
        <f t="shared" si="0"/>
        <v>15210</v>
      </c>
      <c r="K27" s="155">
        <v>50</v>
      </c>
      <c r="L27" s="156">
        <f>$G$27*K27</f>
        <v>844.99999999999989</v>
      </c>
      <c r="M27" s="157">
        <v>0</v>
      </c>
      <c r="N27" s="156">
        <f>$G$27*M27</f>
        <v>0</v>
      </c>
      <c r="O27" s="7"/>
      <c r="P27" s="156">
        <f>$G$27*O27</f>
        <v>0</v>
      </c>
      <c r="Q27" s="7">
        <v>600</v>
      </c>
      <c r="R27" s="156">
        <f>$G$27*Q27</f>
        <v>10140</v>
      </c>
      <c r="S27" s="7"/>
      <c r="T27" s="156">
        <f>$G$27*S27</f>
        <v>0</v>
      </c>
      <c r="U27" s="157"/>
      <c r="V27" s="156">
        <f>$G$27*U27</f>
        <v>0</v>
      </c>
      <c r="W27" s="157">
        <v>0</v>
      </c>
      <c r="X27" s="156">
        <f>$G$27*W27</f>
        <v>0</v>
      </c>
      <c r="Y27" s="165"/>
      <c r="Z27" s="156">
        <f>$G$27*Y27</f>
        <v>0</v>
      </c>
      <c r="AA27" s="7"/>
      <c r="AB27" s="156">
        <f>$G$27*AA27</f>
        <v>0</v>
      </c>
      <c r="AC27" s="157">
        <v>0</v>
      </c>
      <c r="AD27" s="156">
        <f>$G$27*AC27</f>
        <v>0</v>
      </c>
      <c r="AE27" s="157"/>
      <c r="AF27" s="156">
        <f>$G$27*AE27</f>
        <v>0</v>
      </c>
      <c r="AG27" s="7">
        <v>250</v>
      </c>
      <c r="AH27" s="156">
        <f>$G$27*AG27</f>
        <v>4225</v>
      </c>
      <c r="AJ27" s="64">
        <f t="shared" si="6"/>
        <v>900</v>
      </c>
      <c r="AK27" s="64">
        <f t="shared" si="6"/>
        <v>15210</v>
      </c>
      <c r="AL27" s="61" t="b">
        <f t="shared" si="2"/>
        <v>1</v>
      </c>
      <c r="AM27" s="61" t="b">
        <f t="shared" si="3"/>
        <v>1</v>
      </c>
    </row>
    <row r="28" spans="1:39" ht="35.1" customHeight="1" thickBot="1">
      <c r="A28" s="41">
        <v>17</v>
      </c>
      <c r="B28" s="285" t="s">
        <v>113</v>
      </c>
      <c r="C28" s="285"/>
      <c r="D28" s="41">
        <v>13455</v>
      </c>
      <c r="E28" s="41" t="s">
        <v>60</v>
      </c>
      <c r="F28" s="43">
        <f t="shared" si="5"/>
        <v>2261</v>
      </c>
      <c r="G28" s="286">
        <f>ORÇAMENTO!I30</f>
        <v>17.690000000000001</v>
      </c>
      <c r="H28" s="286"/>
      <c r="I28" s="43">
        <f t="shared" si="0"/>
        <v>39997.089999999997</v>
      </c>
      <c r="K28" s="155">
        <v>25</v>
      </c>
      <c r="L28" s="156">
        <f>$G$28*K28</f>
        <v>442.25000000000006</v>
      </c>
      <c r="M28" s="157">
        <v>350</v>
      </c>
      <c r="N28" s="156">
        <f>$G$28*M28</f>
        <v>6191.5</v>
      </c>
      <c r="O28" s="7"/>
      <c r="P28" s="156">
        <f>$G$28*O28</f>
        <v>0</v>
      </c>
      <c r="Q28" s="7">
        <v>1200</v>
      </c>
      <c r="R28" s="156">
        <f>$G$28*Q28</f>
        <v>21228</v>
      </c>
      <c r="S28" s="7"/>
      <c r="T28" s="156">
        <f>$G$28*S28</f>
        <v>0</v>
      </c>
      <c r="U28" s="157"/>
      <c r="V28" s="156">
        <f>$G$28*U28</f>
        <v>0</v>
      </c>
      <c r="W28" s="157">
        <v>300</v>
      </c>
      <c r="X28" s="156">
        <f>$G$28*W28</f>
        <v>5307</v>
      </c>
      <c r="Y28" s="165"/>
      <c r="Z28" s="156">
        <f>$G$28*Y28</f>
        <v>0</v>
      </c>
      <c r="AA28" s="7"/>
      <c r="AB28" s="156">
        <f>$G$28*AA28</f>
        <v>0</v>
      </c>
      <c r="AC28" s="157">
        <v>286</v>
      </c>
      <c r="AD28" s="156">
        <f>$G$28*AC28</f>
        <v>5059.34</v>
      </c>
      <c r="AE28" s="157"/>
      <c r="AF28" s="156">
        <f>$G$28*AE28</f>
        <v>0</v>
      </c>
      <c r="AG28" s="7">
        <v>100</v>
      </c>
      <c r="AH28" s="156">
        <f>$G$28*AG28</f>
        <v>1769.0000000000002</v>
      </c>
      <c r="AJ28" s="64">
        <f t="shared" si="6"/>
        <v>2261</v>
      </c>
      <c r="AK28" s="64">
        <f t="shared" si="6"/>
        <v>39997.089999999997</v>
      </c>
      <c r="AL28" s="61" t="b">
        <f t="shared" si="2"/>
        <v>1</v>
      </c>
      <c r="AM28" s="61" t="b">
        <f t="shared" si="3"/>
        <v>1</v>
      </c>
    </row>
    <row r="29" spans="1:39" ht="35.1" customHeight="1" thickBot="1">
      <c r="A29" s="41">
        <v>18</v>
      </c>
      <c r="B29" s="285" t="s">
        <v>115</v>
      </c>
      <c r="C29" s="285"/>
      <c r="D29" s="41">
        <v>13455</v>
      </c>
      <c r="E29" s="41" t="s">
        <v>27</v>
      </c>
      <c r="F29" s="43">
        <f t="shared" si="5"/>
        <v>2525</v>
      </c>
      <c r="G29" s="286">
        <f>ORÇAMENTO!I31</f>
        <v>18.82</v>
      </c>
      <c r="H29" s="286"/>
      <c r="I29" s="43">
        <f t="shared" si="0"/>
        <v>47520.5</v>
      </c>
      <c r="K29" s="158">
        <v>25</v>
      </c>
      <c r="L29" s="156">
        <f>$G$29*K29</f>
        <v>470.5</v>
      </c>
      <c r="M29" s="157"/>
      <c r="N29" s="156">
        <f>$G$29*M29</f>
        <v>0</v>
      </c>
      <c r="O29" s="157"/>
      <c r="P29" s="156">
        <f>$G$29*O29</f>
        <v>0</v>
      </c>
      <c r="Q29" s="157"/>
      <c r="R29" s="156">
        <f>$G$29*Q29</f>
        <v>0</v>
      </c>
      <c r="S29" s="157"/>
      <c r="T29" s="156">
        <f>$G$29*S29</f>
        <v>0</v>
      </c>
      <c r="U29" s="157"/>
      <c r="V29" s="156">
        <f>$G$29*U29</f>
        <v>0</v>
      </c>
      <c r="W29" s="157">
        <v>2500</v>
      </c>
      <c r="X29" s="156">
        <f>$G$29*W29</f>
        <v>47050</v>
      </c>
      <c r="Y29" s="157"/>
      <c r="Z29" s="156">
        <f>$G$29*Y29</f>
        <v>0</v>
      </c>
      <c r="AA29" s="157"/>
      <c r="AB29" s="156">
        <f>$G$29*AA29</f>
        <v>0</v>
      </c>
      <c r="AC29" s="157"/>
      <c r="AD29" s="156">
        <f>$G$29*AC29</f>
        <v>0</v>
      </c>
      <c r="AE29" s="157"/>
      <c r="AF29" s="156">
        <f>$G$29*AE29</f>
        <v>0</v>
      </c>
      <c r="AG29" s="157"/>
      <c r="AH29" s="156">
        <f>$G$29*AG29</f>
        <v>0</v>
      </c>
      <c r="AJ29" s="64">
        <f t="shared" si="6"/>
        <v>2525</v>
      </c>
      <c r="AK29" s="64">
        <f t="shared" si="6"/>
        <v>47520.5</v>
      </c>
      <c r="AL29" s="61" t="b">
        <f t="shared" si="2"/>
        <v>1</v>
      </c>
      <c r="AM29" s="61" t="b">
        <f t="shared" si="3"/>
        <v>1</v>
      </c>
    </row>
    <row r="30" spans="1:39" ht="36.950000000000003" customHeight="1" thickBot="1">
      <c r="A30" s="41">
        <v>19</v>
      </c>
      <c r="B30" s="285" t="s">
        <v>117</v>
      </c>
      <c r="C30" s="285"/>
      <c r="D30" s="41">
        <v>13455</v>
      </c>
      <c r="E30" s="41" t="s">
        <v>27</v>
      </c>
      <c r="F30" s="43">
        <f t="shared" si="5"/>
        <v>202</v>
      </c>
      <c r="G30" s="286">
        <f>ORÇAMENTO!I32</f>
        <v>35.299999999999997</v>
      </c>
      <c r="H30" s="286"/>
      <c r="I30" s="43">
        <f t="shared" si="0"/>
        <v>7130.6</v>
      </c>
      <c r="K30" s="158">
        <v>2</v>
      </c>
      <c r="L30" s="156">
        <f>$G$30*K30</f>
        <v>70.599999999999994</v>
      </c>
      <c r="M30" s="157"/>
      <c r="N30" s="156">
        <f>$G$30*M30</f>
        <v>0</v>
      </c>
      <c r="O30" s="157"/>
      <c r="P30" s="156">
        <f>$G$30*O30</f>
        <v>0</v>
      </c>
      <c r="Q30" s="157"/>
      <c r="R30" s="156">
        <f>$G$30*Q30</f>
        <v>0</v>
      </c>
      <c r="S30" s="157"/>
      <c r="T30" s="156">
        <f>$G$30*S30</f>
        <v>0</v>
      </c>
      <c r="U30" s="157"/>
      <c r="V30" s="156">
        <f>$G$30*U30</f>
        <v>0</v>
      </c>
      <c r="W30" s="157">
        <v>200</v>
      </c>
      <c r="X30" s="156">
        <f>$G$30*W30</f>
        <v>7059.9999999999991</v>
      </c>
      <c r="Y30" s="157"/>
      <c r="Z30" s="156">
        <f>$G$30*Y30</f>
        <v>0</v>
      </c>
      <c r="AA30" s="157"/>
      <c r="AB30" s="156">
        <f>$G$30*AA30</f>
        <v>0</v>
      </c>
      <c r="AC30" s="157"/>
      <c r="AD30" s="156">
        <f>$G$30*AC30</f>
        <v>0</v>
      </c>
      <c r="AE30" s="157"/>
      <c r="AF30" s="156">
        <f>$G$30*AE30</f>
        <v>0</v>
      </c>
      <c r="AG30" s="157"/>
      <c r="AH30" s="156">
        <f>$G$30*AG30</f>
        <v>0</v>
      </c>
      <c r="AJ30" s="64">
        <f t="shared" si="6"/>
        <v>202</v>
      </c>
      <c r="AK30" s="64">
        <f t="shared" si="6"/>
        <v>7130.5999999999995</v>
      </c>
      <c r="AL30" s="61" t="b">
        <f t="shared" si="2"/>
        <v>1</v>
      </c>
      <c r="AM30" s="61" t="b">
        <f t="shared" si="3"/>
        <v>1</v>
      </c>
    </row>
    <row r="31" spans="1:39" ht="36.950000000000003" hidden="1" customHeight="1" thickBot="1">
      <c r="A31" s="56"/>
      <c r="B31" s="56"/>
      <c r="C31" s="56"/>
      <c r="D31" s="56"/>
      <c r="E31" s="56"/>
      <c r="F31" s="57"/>
      <c r="G31" s="286">
        <f>ORÇAMENTO!I33</f>
        <v>0</v>
      </c>
      <c r="H31" s="286"/>
      <c r="I31" s="57"/>
      <c r="K31" s="158"/>
      <c r="L31" s="156"/>
      <c r="M31" s="157"/>
      <c r="N31" s="156"/>
      <c r="O31" s="157"/>
      <c r="P31" s="156"/>
      <c r="Q31" s="157"/>
      <c r="R31" s="156"/>
      <c r="S31" s="157"/>
      <c r="T31" s="156"/>
      <c r="U31" s="157"/>
      <c r="V31" s="156"/>
      <c r="W31" s="157"/>
      <c r="X31" s="156"/>
      <c r="Y31" s="157"/>
      <c r="Z31" s="156"/>
      <c r="AA31" s="157"/>
      <c r="AB31" s="156"/>
      <c r="AC31" s="157"/>
      <c r="AD31" s="156"/>
      <c r="AE31" s="157"/>
      <c r="AF31" s="156"/>
      <c r="AG31" s="157"/>
      <c r="AH31" s="156"/>
      <c r="AJ31" s="64"/>
      <c r="AK31" s="64"/>
    </row>
    <row r="32" spans="1:39" ht="35.1" customHeight="1" thickBot="1">
      <c r="A32" s="41">
        <v>20</v>
      </c>
      <c r="B32" s="285" t="s">
        <v>121</v>
      </c>
      <c r="C32" s="285"/>
      <c r="D32" s="41">
        <v>13455</v>
      </c>
      <c r="E32" s="41" t="s">
        <v>27</v>
      </c>
      <c r="F32" s="43">
        <f t="shared" si="5"/>
        <v>3250</v>
      </c>
      <c r="G32" s="286">
        <f>ORÇAMENTO!I34</f>
        <v>6.79</v>
      </c>
      <c r="H32" s="286"/>
      <c r="I32" s="43">
        <f t="shared" si="0"/>
        <v>22067.5</v>
      </c>
      <c r="K32" s="152">
        <v>200</v>
      </c>
      <c r="L32" s="62">
        <f>$G$32*K32</f>
        <v>1358</v>
      </c>
      <c r="M32" s="63">
        <v>200</v>
      </c>
      <c r="N32" s="62">
        <f>$G$32*M32</f>
        <v>1358</v>
      </c>
      <c r="O32" s="159"/>
      <c r="P32" s="62">
        <f>$G$32*O32</f>
        <v>0</v>
      </c>
      <c r="Q32" s="159">
        <v>2200</v>
      </c>
      <c r="R32" s="62">
        <f>$G$32*Q32</f>
        <v>14938</v>
      </c>
      <c r="S32" s="159"/>
      <c r="T32" s="62">
        <f>$G$32*S32</f>
        <v>0</v>
      </c>
      <c r="U32" s="63"/>
      <c r="V32" s="62">
        <f>$G$32*U32</f>
        <v>0</v>
      </c>
      <c r="W32" s="63">
        <v>200</v>
      </c>
      <c r="X32" s="62">
        <f>$G$32*W32</f>
        <v>1358</v>
      </c>
      <c r="Y32" s="152"/>
      <c r="Z32" s="62">
        <f>$G$32*Y32</f>
        <v>0</v>
      </c>
      <c r="AA32" s="63"/>
      <c r="AB32" s="62">
        <f>$G$32*AA32</f>
        <v>0</v>
      </c>
      <c r="AC32" s="63">
        <v>200</v>
      </c>
      <c r="AD32" s="62">
        <f>$G$32*AC32</f>
        <v>1358</v>
      </c>
      <c r="AE32" s="63"/>
      <c r="AF32" s="62">
        <f>$G$32*AE32</f>
        <v>0</v>
      </c>
      <c r="AG32" s="159">
        <v>250</v>
      </c>
      <c r="AH32" s="62">
        <f>$G$32*AG32</f>
        <v>1697.5</v>
      </c>
      <c r="AJ32" s="64">
        <f t="shared" ref="AJ32:AK36" si="7">AG32+AE32+AC32+AA32+Y32+W32+U32+S32+Q32+O32+M32+K32</f>
        <v>3250</v>
      </c>
      <c r="AK32" s="64">
        <f t="shared" si="7"/>
        <v>22067.5</v>
      </c>
      <c r="AL32" s="61" t="b">
        <f t="shared" si="2"/>
        <v>1</v>
      </c>
      <c r="AM32" s="61" t="b">
        <f t="shared" ref="AM32:AM36" si="8">AK32=I32</f>
        <v>1</v>
      </c>
    </row>
    <row r="33" spans="1:39" ht="35.1" customHeight="1" thickBot="1">
      <c r="A33" s="41">
        <v>21</v>
      </c>
      <c r="B33" s="285" t="s">
        <v>123</v>
      </c>
      <c r="C33" s="285"/>
      <c r="D33" s="41">
        <v>13455</v>
      </c>
      <c r="E33" s="41" t="s">
        <v>27</v>
      </c>
      <c r="F33" s="43">
        <f t="shared" si="5"/>
        <v>2750</v>
      </c>
      <c r="G33" s="286">
        <f>ORÇAMENTO!I35</f>
        <v>31.55</v>
      </c>
      <c r="H33" s="286"/>
      <c r="I33" s="43">
        <f t="shared" si="0"/>
        <v>86762.5</v>
      </c>
      <c r="K33" s="152">
        <v>100</v>
      </c>
      <c r="L33" s="62">
        <f>$G$33*K33</f>
        <v>3155</v>
      </c>
      <c r="M33" s="63">
        <v>0</v>
      </c>
      <c r="N33" s="62">
        <f>$G$33*M33</f>
        <v>0</v>
      </c>
      <c r="O33" s="159">
        <v>50</v>
      </c>
      <c r="P33" s="62">
        <f>$G$33*O33</f>
        <v>1577.5</v>
      </c>
      <c r="Q33" s="159">
        <v>850</v>
      </c>
      <c r="R33" s="62">
        <f>$G$33*Q33</f>
        <v>26817.5</v>
      </c>
      <c r="S33" s="159"/>
      <c r="T33" s="62">
        <f>$G$33*S33</f>
        <v>0</v>
      </c>
      <c r="U33" s="63"/>
      <c r="V33" s="62">
        <f>$G$33*U33</f>
        <v>0</v>
      </c>
      <c r="W33" s="63">
        <v>1500</v>
      </c>
      <c r="X33" s="62">
        <f>$G$33*W33</f>
        <v>47325</v>
      </c>
      <c r="Y33" s="152"/>
      <c r="Z33" s="62">
        <f>$G$33*Y33</f>
        <v>0</v>
      </c>
      <c r="AA33" s="63"/>
      <c r="AB33" s="62">
        <f>$G$33*AA33</f>
        <v>0</v>
      </c>
      <c r="AC33" s="63">
        <v>0</v>
      </c>
      <c r="AD33" s="62">
        <f>$G$33*AC33</f>
        <v>0</v>
      </c>
      <c r="AE33" s="63"/>
      <c r="AF33" s="62">
        <f>$G$33*AE33</f>
        <v>0</v>
      </c>
      <c r="AG33" s="159">
        <v>250</v>
      </c>
      <c r="AH33" s="62">
        <f>$G$33*AG33</f>
        <v>7887.5</v>
      </c>
      <c r="AJ33" s="64">
        <f t="shared" si="7"/>
        <v>2750</v>
      </c>
      <c r="AK33" s="64">
        <f t="shared" si="7"/>
        <v>86762.5</v>
      </c>
      <c r="AL33" s="61" t="b">
        <f t="shared" si="2"/>
        <v>1</v>
      </c>
      <c r="AM33" s="61" t="b">
        <f t="shared" si="8"/>
        <v>1</v>
      </c>
    </row>
    <row r="34" spans="1:39" ht="35.1" customHeight="1" thickBot="1">
      <c r="A34" s="41">
        <v>22</v>
      </c>
      <c r="B34" s="285" t="s">
        <v>125</v>
      </c>
      <c r="C34" s="285"/>
      <c r="D34" s="41">
        <v>13455</v>
      </c>
      <c r="E34" s="41" t="s">
        <v>27</v>
      </c>
      <c r="F34" s="43">
        <f t="shared" si="5"/>
        <v>1145</v>
      </c>
      <c r="G34" s="286">
        <f>ORÇAMENTO!I36</f>
        <v>47.85</v>
      </c>
      <c r="H34" s="286"/>
      <c r="I34" s="43">
        <f t="shared" si="0"/>
        <v>54788.25</v>
      </c>
      <c r="K34" s="152">
        <v>100</v>
      </c>
      <c r="L34" s="62">
        <f>$G$34*K34</f>
        <v>4785</v>
      </c>
      <c r="M34" s="63">
        <v>200</v>
      </c>
      <c r="N34" s="62">
        <f>$G$34*M34</f>
        <v>9570</v>
      </c>
      <c r="O34" s="159">
        <v>20</v>
      </c>
      <c r="P34" s="62">
        <f>$G$34*O34</f>
        <v>957</v>
      </c>
      <c r="Q34" s="159">
        <v>0</v>
      </c>
      <c r="R34" s="62">
        <f>$G$34*Q34</f>
        <v>0</v>
      </c>
      <c r="S34" s="159"/>
      <c r="T34" s="62">
        <f>$G$34*S34</f>
        <v>0</v>
      </c>
      <c r="U34" s="63"/>
      <c r="V34" s="62">
        <f>$G$34*U34</f>
        <v>0</v>
      </c>
      <c r="W34" s="63">
        <v>0</v>
      </c>
      <c r="X34" s="62">
        <f>$G$34*W34</f>
        <v>0</v>
      </c>
      <c r="Y34" s="166">
        <v>375</v>
      </c>
      <c r="Z34" s="62">
        <f>$G$34*Y34</f>
        <v>17943.75</v>
      </c>
      <c r="AA34" s="63"/>
      <c r="AB34" s="62">
        <f>$G$34*AA34</f>
        <v>0</v>
      </c>
      <c r="AC34" s="63">
        <v>200</v>
      </c>
      <c r="AD34" s="62">
        <f>$G$34*AC34</f>
        <v>9570</v>
      </c>
      <c r="AE34" s="63"/>
      <c r="AF34" s="62">
        <f>$G$34*AE34</f>
        <v>0</v>
      </c>
      <c r="AG34" s="159">
        <v>250</v>
      </c>
      <c r="AH34" s="62">
        <f>$G$34*AG34</f>
        <v>11962.5</v>
      </c>
      <c r="AJ34" s="64">
        <f t="shared" si="7"/>
        <v>1145</v>
      </c>
      <c r="AK34" s="64">
        <f t="shared" si="7"/>
        <v>54788.25</v>
      </c>
      <c r="AL34" s="61" t="b">
        <f t="shared" si="2"/>
        <v>1</v>
      </c>
      <c r="AM34" s="61" t="b">
        <f t="shared" si="8"/>
        <v>1</v>
      </c>
    </row>
    <row r="35" spans="1:39" ht="35.1" customHeight="1" thickBot="1">
      <c r="A35" s="41">
        <v>23</v>
      </c>
      <c r="B35" s="285" t="s">
        <v>127</v>
      </c>
      <c r="C35" s="285"/>
      <c r="D35" s="41">
        <v>13455</v>
      </c>
      <c r="E35" s="41" t="s">
        <v>27</v>
      </c>
      <c r="F35" s="43">
        <f t="shared" si="5"/>
        <v>7799</v>
      </c>
      <c r="G35" s="286">
        <f>ORÇAMENTO!I37</f>
        <v>17.32</v>
      </c>
      <c r="H35" s="286"/>
      <c r="I35" s="43">
        <f t="shared" si="0"/>
        <v>135078.68</v>
      </c>
      <c r="K35" s="152">
        <v>200</v>
      </c>
      <c r="L35" s="62">
        <f>$G$35*K35</f>
        <v>3464</v>
      </c>
      <c r="M35" s="63">
        <v>2000</v>
      </c>
      <c r="N35" s="62">
        <f>$G$35*M35</f>
        <v>34640</v>
      </c>
      <c r="O35" s="159">
        <v>100</v>
      </c>
      <c r="P35" s="62">
        <f>$G$35*O35</f>
        <v>1732</v>
      </c>
      <c r="Q35" s="159">
        <v>600</v>
      </c>
      <c r="R35" s="62">
        <f>$G$35*Q35</f>
        <v>10392</v>
      </c>
      <c r="S35" s="5">
        <v>174</v>
      </c>
      <c r="T35" s="62">
        <f>$G$35*S35</f>
        <v>3013.68</v>
      </c>
      <c r="U35" s="63"/>
      <c r="V35" s="62">
        <f>$G$35*U35</f>
        <v>0</v>
      </c>
      <c r="W35" s="63">
        <v>1500</v>
      </c>
      <c r="X35" s="62">
        <f>$G$35*W35</f>
        <v>25980</v>
      </c>
      <c r="Y35" s="166">
        <v>1100</v>
      </c>
      <c r="Z35" s="62">
        <f>$G$35*Y35</f>
        <v>19052</v>
      </c>
      <c r="AA35" s="63"/>
      <c r="AB35" s="62">
        <f>$G$35*AA35</f>
        <v>0</v>
      </c>
      <c r="AC35" s="63">
        <v>1875</v>
      </c>
      <c r="AD35" s="62">
        <f>$G$35*AC35</f>
        <v>32475</v>
      </c>
      <c r="AE35" s="63"/>
      <c r="AF35" s="62">
        <f>$G$35*AE35</f>
        <v>0</v>
      </c>
      <c r="AG35" s="159">
        <v>250</v>
      </c>
      <c r="AH35" s="62">
        <f>$G$35*AG35</f>
        <v>4330</v>
      </c>
      <c r="AJ35" s="64">
        <f t="shared" si="7"/>
        <v>7799</v>
      </c>
      <c r="AK35" s="64">
        <f t="shared" si="7"/>
        <v>135078.68</v>
      </c>
      <c r="AL35" s="61" t="b">
        <f t="shared" si="2"/>
        <v>1</v>
      </c>
      <c r="AM35" s="61" t="b">
        <f t="shared" si="8"/>
        <v>1</v>
      </c>
    </row>
    <row r="36" spans="1:39" ht="35.1" customHeight="1" thickBot="1">
      <c r="A36" s="41">
        <v>24</v>
      </c>
      <c r="B36" s="285" t="s">
        <v>129</v>
      </c>
      <c r="C36" s="285"/>
      <c r="D36" s="41">
        <v>13455</v>
      </c>
      <c r="E36" s="41" t="s">
        <v>27</v>
      </c>
      <c r="F36" s="43">
        <f t="shared" si="5"/>
        <v>2550</v>
      </c>
      <c r="G36" s="286">
        <f>ORÇAMENTO!I38</f>
        <v>20.170000000000002</v>
      </c>
      <c r="H36" s="286"/>
      <c r="I36" s="43">
        <f t="shared" si="0"/>
        <v>51433.5</v>
      </c>
      <c r="K36" s="152">
        <v>50</v>
      </c>
      <c r="L36" s="62">
        <f>$G$36*K36</f>
        <v>1008.5000000000001</v>
      </c>
      <c r="M36" s="63">
        <v>100</v>
      </c>
      <c r="N36" s="62">
        <f>$G$36*M36</f>
        <v>2017.0000000000002</v>
      </c>
      <c r="O36" s="159"/>
      <c r="P36" s="62">
        <f>$G$36*O36</f>
        <v>0</v>
      </c>
      <c r="Q36" s="159">
        <v>2200</v>
      </c>
      <c r="R36" s="62">
        <f>$G$36*Q36</f>
        <v>44374.000000000007</v>
      </c>
      <c r="S36" s="159"/>
      <c r="T36" s="62">
        <f>$G$36*S36</f>
        <v>0</v>
      </c>
      <c r="U36" s="63"/>
      <c r="V36" s="62">
        <f>$G$36*U36</f>
        <v>0</v>
      </c>
      <c r="W36" s="63">
        <v>0</v>
      </c>
      <c r="X36" s="62">
        <f>$G$36*W36</f>
        <v>0</v>
      </c>
      <c r="Y36" s="152"/>
      <c r="Z36" s="62">
        <f>$G$36*Y36</f>
        <v>0</v>
      </c>
      <c r="AA36" s="63"/>
      <c r="AB36" s="62">
        <f>$G$36*AA36</f>
        <v>0</v>
      </c>
      <c r="AC36" s="63">
        <v>100</v>
      </c>
      <c r="AD36" s="62">
        <f>$G$36*AC36</f>
        <v>2017.0000000000002</v>
      </c>
      <c r="AE36" s="63"/>
      <c r="AF36" s="62">
        <f>$G$36*AE36</f>
        <v>0</v>
      </c>
      <c r="AG36" s="159">
        <v>100</v>
      </c>
      <c r="AH36" s="62">
        <f>$G$36*AG36</f>
        <v>2017.0000000000002</v>
      </c>
      <c r="AJ36" s="64">
        <f t="shared" si="7"/>
        <v>2550</v>
      </c>
      <c r="AK36" s="64">
        <f t="shared" si="7"/>
        <v>51433.500000000007</v>
      </c>
      <c r="AL36" s="61" t="b">
        <f t="shared" si="2"/>
        <v>1</v>
      </c>
      <c r="AM36" s="61" t="b">
        <f t="shared" si="8"/>
        <v>1</v>
      </c>
    </row>
    <row r="37" spans="1:39" ht="35.1" hidden="1" customHeight="1" thickBot="1">
      <c r="A37" s="56"/>
      <c r="B37" s="56"/>
      <c r="C37" s="56"/>
      <c r="D37" s="56"/>
      <c r="E37" s="56"/>
      <c r="F37" s="57"/>
      <c r="G37" s="286">
        <f>ORÇAMENTO!I39</f>
        <v>0</v>
      </c>
      <c r="H37" s="286"/>
      <c r="I37" s="57"/>
      <c r="K37" s="152"/>
      <c r="L37" s="62"/>
      <c r="M37" s="63"/>
      <c r="N37" s="62"/>
      <c r="O37" s="159"/>
      <c r="P37" s="62"/>
      <c r="Q37" s="159"/>
      <c r="R37" s="62"/>
      <c r="S37" s="159"/>
      <c r="T37" s="62"/>
      <c r="U37" s="63"/>
      <c r="V37" s="62"/>
      <c r="W37" s="63"/>
      <c r="X37" s="62"/>
      <c r="Y37" s="152"/>
      <c r="Z37" s="62"/>
      <c r="AA37" s="63"/>
      <c r="AB37" s="62"/>
      <c r="AC37" s="63"/>
      <c r="AD37" s="62"/>
      <c r="AE37" s="63"/>
      <c r="AF37" s="62"/>
      <c r="AG37" s="159"/>
      <c r="AH37" s="62"/>
      <c r="AJ37" s="64"/>
      <c r="AK37" s="64"/>
    </row>
    <row r="38" spans="1:39" ht="35.1" customHeight="1" thickBot="1">
      <c r="A38" s="41">
        <v>25</v>
      </c>
      <c r="B38" s="285" t="s">
        <v>133</v>
      </c>
      <c r="C38" s="285"/>
      <c r="D38" s="41">
        <v>13455</v>
      </c>
      <c r="E38" s="41" t="s">
        <v>27</v>
      </c>
      <c r="F38" s="43">
        <f t="shared" si="5"/>
        <v>3010</v>
      </c>
      <c r="G38" s="286">
        <f>ORÇAMENTO!I40</f>
        <v>32.61</v>
      </c>
      <c r="H38" s="286"/>
      <c r="I38" s="43">
        <f t="shared" si="0"/>
        <v>98156.1</v>
      </c>
      <c r="K38" s="152">
        <v>50</v>
      </c>
      <c r="L38" s="62">
        <f>$G$38*K38</f>
        <v>1630.5</v>
      </c>
      <c r="M38" s="63">
        <v>0</v>
      </c>
      <c r="N38" s="62">
        <f>$G$38*M38</f>
        <v>0</v>
      </c>
      <c r="O38" s="63"/>
      <c r="P38" s="62">
        <f>$G$38*O38</f>
        <v>0</v>
      </c>
      <c r="Q38" s="159">
        <v>150</v>
      </c>
      <c r="R38" s="62">
        <f>$G$38*Q38</f>
        <v>4891.5</v>
      </c>
      <c r="S38" s="63"/>
      <c r="T38" s="62">
        <f>$G$38*S38</f>
        <v>0</v>
      </c>
      <c r="U38" s="63"/>
      <c r="V38" s="62">
        <f>$G$38*U38</f>
        <v>0</v>
      </c>
      <c r="W38" s="63">
        <v>2500</v>
      </c>
      <c r="X38" s="62">
        <f>$G$38*W38</f>
        <v>81525</v>
      </c>
      <c r="Y38" s="152"/>
      <c r="Z38" s="62">
        <f>$G$38*Y38</f>
        <v>0</v>
      </c>
      <c r="AA38" s="159">
        <v>60</v>
      </c>
      <c r="AB38" s="62">
        <f>$G$38*AA38</f>
        <v>1956.6</v>
      </c>
      <c r="AC38" s="63">
        <v>0</v>
      </c>
      <c r="AD38" s="62">
        <f>$G$38*AC38</f>
        <v>0</v>
      </c>
      <c r="AE38" s="63"/>
      <c r="AF38" s="62">
        <f>$G$38*AE38</f>
        <v>0</v>
      </c>
      <c r="AG38" s="159">
        <v>250</v>
      </c>
      <c r="AH38" s="62">
        <f>$G$38*AG38</f>
        <v>8152.5</v>
      </c>
      <c r="AJ38" s="64">
        <f t="shared" ref="AJ38:AK53" si="9">AG38+AE38+AC38+AA38+Y38+W38+U38+S38+Q38+O38+M38+K38</f>
        <v>3010</v>
      </c>
      <c r="AK38" s="64">
        <f t="shared" si="9"/>
        <v>98156.1</v>
      </c>
      <c r="AL38" s="61" t="b">
        <f t="shared" si="2"/>
        <v>1</v>
      </c>
      <c r="AM38" s="61" t="b">
        <f t="shared" ref="AM38:AM87" si="10">AK38=I38</f>
        <v>1</v>
      </c>
    </row>
    <row r="39" spans="1:39" ht="35.1" customHeight="1" thickBot="1">
      <c r="A39" s="41">
        <v>26</v>
      </c>
      <c r="B39" s="285" t="s">
        <v>135</v>
      </c>
      <c r="C39" s="285"/>
      <c r="D39" s="41">
        <v>13455</v>
      </c>
      <c r="E39" s="41" t="s">
        <v>27</v>
      </c>
      <c r="F39" s="43">
        <f t="shared" si="5"/>
        <v>2450</v>
      </c>
      <c r="G39" s="286">
        <f>ORÇAMENTO!I41</f>
        <v>45.09</v>
      </c>
      <c r="H39" s="286"/>
      <c r="I39" s="43">
        <f t="shared" si="0"/>
        <v>110470.5</v>
      </c>
      <c r="K39" s="152">
        <v>50</v>
      </c>
      <c r="L39" s="62">
        <f>$G$39*K39</f>
        <v>2254.5</v>
      </c>
      <c r="M39" s="63">
        <v>500</v>
      </c>
      <c r="N39" s="62">
        <f>$G$39*M39</f>
        <v>22545</v>
      </c>
      <c r="O39" s="63"/>
      <c r="P39" s="62">
        <f>$G$39*O39</f>
        <v>0</v>
      </c>
      <c r="Q39" s="159">
        <v>650</v>
      </c>
      <c r="R39" s="62">
        <f>$G$39*Q39</f>
        <v>29308.500000000004</v>
      </c>
      <c r="S39" s="63"/>
      <c r="T39" s="62">
        <f>$G$39*S39</f>
        <v>0</v>
      </c>
      <c r="U39" s="63"/>
      <c r="V39" s="62">
        <f>$G$39*U39</f>
        <v>0</v>
      </c>
      <c r="W39" s="63">
        <v>0</v>
      </c>
      <c r="X39" s="62">
        <f>$G$39*W39</f>
        <v>0</v>
      </c>
      <c r="Y39" s="166">
        <v>500</v>
      </c>
      <c r="Z39" s="62">
        <f>$G$39*Y39</f>
        <v>22545</v>
      </c>
      <c r="AA39" s="159"/>
      <c r="AB39" s="62">
        <f>$G$39*AA39</f>
        <v>0</v>
      </c>
      <c r="AC39" s="63">
        <v>500</v>
      </c>
      <c r="AD39" s="62">
        <f>$G$39*AC39</f>
        <v>22545</v>
      </c>
      <c r="AE39" s="63"/>
      <c r="AF39" s="62">
        <f>$G$39*AE39</f>
        <v>0</v>
      </c>
      <c r="AG39" s="159">
        <v>250</v>
      </c>
      <c r="AH39" s="62">
        <f>$G$39*AG39</f>
        <v>11272.5</v>
      </c>
      <c r="AJ39" s="64">
        <f t="shared" si="9"/>
        <v>2450</v>
      </c>
      <c r="AK39" s="64">
        <f t="shared" si="9"/>
        <v>110470.5</v>
      </c>
      <c r="AL39" s="61" t="b">
        <f t="shared" si="2"/>
        <v>1</v>
      </c>
      <c r="AM39" s="61" t="b">
        <f t="shared" si="10"/>
        <v>1</v>
      </c>
    </row>
    <row r="40" spans="1:39" ht="35.1" customHeight="1" thickBot="1">
      <c r="A40" s="41">
        <v>27</v>
      </c>
      <c r="B40" s="285" t="s">
        <v>137</v>
      </c>
      <c r="C40" s="285"/>
      <c r="D40" s="41">
        <v>13455</v>
      </c>
      <c r="E40" s="41" t="s">
        <v>27</v>
      </c>
      <c r="F40" s="43">
        <f t="shared" si="5"/>
        <v>10160</v>
      </c>
      <c r="G40" s="286">
        <f>ORÇAMENTO!I42</f>
        <v>4.4800000000000004</v>
      </c>
      <c r="H40" s="286"/>
      <c r="I40" s="43">
        <f t="shared" si="0"/>
        <v>45516.800000000003</v>
      </c>
      <c r="K40" s="152">
        <v>150</v>
      </c>
      <c r="L40" s="62">
        <f>$G$40*K40</f>
        <v>672.00000000000011</v>
      </c>
      <c r="M40" s="63">
        <v>0</v>
      </c>
      <c r="N40" s="62">
        <f>$G$40*M40</f>
        <v>0</v>
      </c>
      <c r="O40" s="63"/>
      <c r="P40" s="62">
        <f>$G$40*O40</f>
        <v>0</v>
      </c>
      <c r="Q40" s="159">
        <v>6000</v>
      </c>
      <c r="R40" s="62">
        <f>$G$40*Q40</f>
        <v>26880.000000000004</v>
      </c>
      <c r="S40" s="63"/>
      <c r="T40" s="62">
        <f>$G$40*S40</f>
        <v>0</v>
      </c>
      <c r="U40" s="63"/>
      <c r="V40" s="62">
        <f>$G$40*U40</f>
        <v>0</v>
      </c>
      <c r="W40" s="63">
        <v>500</v>
      </c>
      <c r="X40" s="62">
        <f>$G$40*W40</f>
        <v>2240</v>
      </c>
      <c r="Y40" s="166">
        <v>3200</v>
      </c>
      <c r="Z40" s="62">
        <f>$G$40*Y40</f>
        <v>14336.000000000002</v>
      </c>
      <c r="AA40" s="159">
        <v>60</v>
      </c>
      <c r="AB40" s="62">
        <f>$G$40*AA40</f>
        <v>268.8</v>
      </c>
      <c r="AC40" s="63">
        <v>0</v>
      </c>
      <c r="AD40" s="62">
        <f>$G$40*AC40</f>
        <v>0</v>
      </c>
      <c r="AE40" s="63"/>
      <c r="AF40" s="62">
        <f>$G$40*AE40</f>
        <v>0</v>
      </c>
      <c r="AG40" s="159">
        <v>250</v>
      </c>
      <c r="AH40" s="62">
        <f>$G$40*AG40</f>
        <v>1120</v>
      </c>
      <c r="AJ40" s="64">
        <f t="shared" si="9"/>
        <v>10160</v>
      </c>
      <c r="AK40" s="64">
        <f t="shared" si="9"/>
        <v>45516.800000000003</v>
      </c>
      <c r="AL40" s="61" t="b">
        <f t="shared" si="2"/>
        <v>1</v>
      </c>
      <c r="AM40" s="61" t="b">
        <f t="shared" si="10"/>
        <v>1</v>
      </c>
    </row>
    <row r="41" spans="1:39" ht="35.1" customHeight="1" thickBot="1">
      <c r="A41" s="41">
        <v>28</v>
      </c>
      <c r="B41" s="285" t="s">
        <v>139</v>
      </c>
      <c r="C41" s="285"/>
      <c r="D41" s="41">
        <v>13455</v>
      </c>
      <c r="E41" s="41" t="s">
        <v>27</v>
      </c>
      <c r="F41" s="43">
        <f t="shared" si="5"/>
        <v>8924</v>
      </c>
      <c r="G41" s="286">
        <f>ORÇAMENTO!I43</f>
        <v>24.02</v>
      </c>
      <c r="H41" s="286"/>
      <c r="I41" s="43">
        <f t="shared" si="0"/>
        <v>214354.48</v>
      </c>
      <c r="K41" s="152">
        <v>50</v>
      </c>
      <c r="L41" s="62">
        <f>$G$41*K41</f>
        <v>1201</v>
      </c>
      <c r="M41" s="63">
        <v>2500</v>
      </c>
      <c r="N41" s="62">
        <f>$G$41*M41</f>
        <v>60050</v>
      </c>
      <c r="O41" s="63"/>
      <c r="P41" s="62">
        <f>$G$41*O41</f>
        <v>0</v>
      </c>
      <c r="Q41" s="159">
        <v>0</v>
      </c>
      <c r="R41" s="62">
        <f>$G$41*Q41</f>
        <v>0</v>
      </c>
      <c r="S41" s="63"/>
      <c r="T41" s="62">
        <f>$G$41*S41</f>
        <v>0</v>
      </c>
      <c r="U41" s="63"/>
      <c r="V41" s="62">
        <f>$G$41*U41</f>
        <v>0</v>
      </c>
      <c r="W41" s="63">
        <v>0</v>
      </c>
      <c r="X41" s="62">
        <f>$G$41*W41</f>
        <v>0</v>
      </c>
      <c r="Y41" s="166">
        <v>3200</v>
      </c>
      <c r="Z41" s="62">
        <f>$G$41*Y41</f>
        <v>76864</v>
      </c>
      <c r="AA41" s="159">
        <v>800</v>
      </c>
      <c r="AB41" s="62">
        <f>$G$41*AA41</f>
        <v>19216</v>
      </c>
      <c r="AC41" s="63">
        <v>2124</v>
      </c>
      <c r="AD41" s="62">
        <f>$G$41*AC41</f>
        <v>51018.479999999996</v>
      </c>
      <c r="AE41" s="63"/>
      <c r="AF41" s="62">
        <f>$G$41*AE41</f>
        <v>0</v>
      </c>
      <c r="AG41" s="159">
        <v>250</v>
      </c>
      <c r="AH41" s="62">
        <f>$G$41*AG41</f>
        <v>6005</v>
      </c>
      <c r="AJ41" s="64">
        <f t="shared" si="9"/>
        <v>8924</v>
      </c>
      <c r="AK41" s="64">
        <f t="shared" si="9"/>
        <v>214354.47999999998</v>
      </c>
      <c r="AL41" s="61" t="b">
        <f t="shared" si="2"/>
        <v>1</v>
      </c>
      <c r="AM41" s="61" t="b">
        <f t="shared" si="10"/>
        <v>1</v>
      </c>
    </row>
    <row r="42" spans="1:39" ht="35.1" customHeight="1" thickBot="1">
      <c r="A42" s="41">
        <v>29</v>
      </c>
      <c r="B42" s="285" t="s">
        <v>141</v>
      </c>
      <c r="C42" s="285"/>
      <c r="D42" s="41">
        <v>13455</v>
      </c>
      <c r="E42" s="41" t="s">
        <v>27</v>
      </c>
      <c r="F42" s="43">
        <f t="shared" si="5"/>
        <v>2650</v>
      </c>
      <c r="G42" s="286">
        <f>ORÇAMENTO!I44</f>
        <v>30.59</v>
      </c>
      <c r="H42" s="286"/>
      <c r="I42" s="43">
        <f t="shared" si="0"/>
        <v>81063.5</v>
      </c>
      <c r="K42" s="152">
        <v>200</v>
      </c>
      <c r="L42" s="62">
        <f>$G$42*K42</f>
        <v>6118</v>
      </c>
      <c r="M42" s="63">
        <v>500</v>
      </c>
      <c r="N42" s="62">
        <f>$G$42*M42</f>
        <v>15295</v>
      </c>
      <c r="O42" s="63"/>
      <c r="P42" s="62">
        <f>$G$42*O42</f>
        <v>0</v>
      </c>
      <c r="Q42" s="159">
        <v>1200</v>
      </c>
      <c r="R42" s="62">
        <f>$G$42*Q42</f>
        <v>36708</v>
      </c>
      <c r="S42" s="63"/>
      <c r="T42" s="62">
        <f>$G$42*S42</f>
        <v>0</v>
      </c>
      <c r="U42" s="63"/>
      <c r="V42" s="62">
        <f>$G$42*U42</f>
        <v>0</v>
      </c>
      <c r="W42" s="63">
        <v>0</v>
      </c>
      <c r="X42" s="62">
        <f>$G$42*W42</f>
        <v>0</v>
      </c>
      <c r="Y42" s="152"/>
      <c r="Z42" s="62">
        <f>$G$42*Y42</f>
        <v>0</v>
      </c>
      <c r="AA42" s="159"/>
      <c r="AB42" s="62">
        <f>$G$42*AA42</f>
        <v>0</v>
      </c>
      <c r="AC42" s="63">
        <v>500</v>
      </c>
      <c r="AD42" s="62">
        <f>$G$42*AC42</f>
        <v>15295</v>
      </c>
      <c r="AE42" s="63"/>
      <c r="AF42" s="62">
        <f>$G$42*AE42</f>
        <v>0</v>
      </c>
      <c r="AG42" s="159">
        <v>250</v>
      </c>
      <c r="AH42" s="62">
        <f>$G$42*AG42</f>
        <v>7647.5</v>
      </c>
      <c r="AJ42" s="64">
        <f t="shared" si="9"/>
        <v>2650</v>
      </c>
      <c r="AK42" s="64">
        <f t="shared" si="9"/>
        <v>81063.5</v>
      </c>
      <c r="AL42" s="61" t="b">
        <f t="shared" si="2"/>
        <v>1</v>
      </c>
      <c r="AM42" s="61" t="b">
        <f t="shared" si="10"/>
        <v>1</v>
      </c>
    </row>
    <row r="43" spans="1:39" ht="35.1" customHeight="1" thickBot="1">
      <c r="A43" s="41">
        <v>30</v>
      </c>
      <c r="B43" s="285" t="s">
        <v>143</v>
      </c>
      <c r="C43" s="285"/>
      <c r="D43" s="41">
        <v>13455</v>
      </c>
      <c r="E43" s="41" t="s">
        <v>27</v>
      </c>
      <c r="F43" s="43">
        <f t="shared" si="5"/>
        <v>310</v>
      </c>
      <c r="G43" s="286">
        <f>ORÇAMENTO!I45</f>
        <v>41.42</v>
      </c>
      <c r="H43" s="286"/>
      <c r="I43" s="43">
        <f t="shared" si="0"/>
        <v>12840.2</v>
      </c>
      <c r="K43" s="152">
        <v>10</v>
      </c>
      <c r="L43" s="62">
        <f>$G$43*K43</f>
        <v>414.20000000000005</v>
      </c>
      <c r="M43" s="63">
        <v>100</v>
      </c>
      <c r="N43" s="62">
        <f>$G$43*M43</f>
        <v>4142</v>
      </c>
      <c r="O43" s="63"/>
      <c r="P43" s="62">
        <f>$G$43*O43</f>
        <v>0</v>
      </c>
      <c r="Q43" s="159">
        <v>0</v>
      </c>
      <c r="R43" s="62">
        <f>$G$43*Q43</f>
        <v>0</v>
      </c>
      <c r="S43" s="63"/>
      <c r="T43" s="62">
        <f>$G$43*S43</f>
        <v>0</v>
      </c>
      <c r="U43" s="63"/>
      <c r="V43" s="62">
        <f>$G$43*U43</f>
        <v>0</v>
      </c>
      <c r="W43" s="63">
        <v>0</v>
      </c>
      <c r="X43" s="62">
        <f>$G$43*W43</f>
        <v>0</v>
      </c>
      <c r="Y43" s="152"/>
      <c r="Z43" s="62">
        <f>$G$43*Y43</f>
        <v>0</v>
      </c>
      <c r="AA43" s="159"/>
      <c r="AB43" s="62">
        <f>$G$43*AA43</f>
        <v>0</v>
      </c>
      <c r="AC43" s="63">
        <v>100</v>
      </c>
      <c r="AD43" s="62">
        <f>$G$43*AC43</f>
        <v>4142</v>
      </c>
      <c r="AE43" s="63"/>
      <c r="AF43" s="62">
        <f>$G$43*AE43</f>
        <v>0</v>
      </c>
      <c r="AG43" s="159">
        <v>100</v>
      </c>
      <c r="AH43" s="62">
        <f>$G$43*AG43</f>
        <v>4142</v>
      </c>
      <c r="AJ43" s="64">
        <f t="shared" si="9"/>
        <v>310</v>
      </c>
      <c r="AK43" s="64">
        <f t="shared" si="9"/>
        <v>12840.2</v>
      </c>
      <c r="AL43" s="61" t="b">
        <f t="shared" si="2"/>
        <v>1</v>
      </c>
      <c r="AM43" s="61" t="b">
        <f t="shared" si="10"/>
        <v>1</v>
      </c>
    </row>
    <row r="44" spans="1:39" ht="35.1" customHeight="1" thickBot="1">
      <c r="A44" s="41">
        <v>31</v>
      </c>
      <c r="B44" s="285" t="s">
        <v>145</v>
      </c>
      <c r="C44" s="285"/>
      <c r="D44" s="41">
        <v>13455</v>
      </c>
      <c r="E44" s="41" t="s">
        <v>27</v>
      </c>
      <c r="F44" s="43">
        <f t="shared" si="5"/>
        <v>200</v>
      </c>
      <c r="G44" s="286">
        <f>ORÇAMENTO!I46</f>
        <v>24.21</v>
      </c>
      <c r="H44" s="286"/>
      <c r="I44" s="43">
        <f t="shared" si="0"/>
        <v>4842</v>
      </c>
      <c r="K44" s="4">
        <v>200</v>
      </c>
      <c r="L44" s="62">
        <f>$G$44*K44</f>
        <v>4842</v>
      </c>
      <c r="M44" s="63"/>
      <c r="N44" s="62">
        <f>$G$44*M44</f>
        <v>0</v>
      </c>
      <c r="O44" s="63"/>
      <c r="P44" s="62">
        <f>$G$44*O44</f>
        <v>0</v>
      </c>
      <c r="Q44" s="63"/>
      <c r="R44" s="62">
        <f>$G$44*Q44</f>
        <v>0</v>
      </c>
      <c r="S44" s="63"/>
      <c r="T44" s="62">
        <f>$G$44*S44</f>
        <v>0</v>
      </c>
      <c r="U44" s="63"/>
      <c r="V44" s="62">
        <f>$G$44*U44</f>
        <v>0</v>
      </c>
      <c r="W44" s="63">
        <v>0</v>
      </c>
      <c r="X44" s="62">
        <f>$G$44*W44</f>
        <v>0</v>
      </c>
      <c r="Y44" s="63"/>
      <c r="Z44" s="62">
        <f>$G$44*Y44</f>
        <v>0</v>
      </c>
      <c r="AA44" s="63"/>
      <c r="AB44" s="62">
        <f>$G$44*AA44</f>
        <v>0</v>
      </c>
      <c r="AC44" s="63"/>
      <c r="AD44" s="62">
        <f>$G$44*AC44</f>
        <v>0</v>
      </c>
      <c r="AE44" s="63"/>
      <c r="AF44" s="62">
        <f>$G$44*AE44</f>
        <v>0</v>
      </c>
      <c r="AG44" s="63"/>
      <c r="AH44" s="62">
        <f>$G$44*AG44</f>
        <v>0</v>
      </c>
      <c r="AJ44" s="64">
        <f t="shared" si="9"/>
        <v>200</v>
      </c>
      <c r="AK44" s="64">
        <f t="shared" si="9"/>
        <v>4842</v>
      </c>
      <c r="AL44" s="61" t="b">
        <f t="shared" si="2"/>
        <v>1</v>
      </c>
      <c r="AM44" s="61" t="b">
        <f t="shared" si="10"/>
        <v>1</v>
      </c>
    </row>
    <row r="45" spans="1:39" ht="35.1" customHeight="1" thickBot="1">
      <c r="A45" s="41">
        <v>32</v>
      </c>
      <c r="B45" s="285" t="s">
        <v>147</v>
      </c>
      <c r="C45" s="285"/>
      <c r="D45" s="41">
        <v>13455</v>
      </c>
      <c r="E45" s="41" t="s">
        <v>27</v>
      </c>
      <c r="F45" s="43">
        <f t="shared" si="5"/>
        <v>2900</v>
      </c>
      <c r="G45" s="286">
        <f>ORÇAMENTO!I47</f>
        <v>26.49</v>
      </c>
      <c r="H45" s="286"/>
      <c r="I45" s="43">
        <f t="shared" si="0"/>
        <v>76821</v>
      </c>
      <c r="K45" s="4">
        <v>400</v>
      </c>
      <c r="L45" s="62">
        <f>$G$45*K45</f>
        <v>10596</v>
      </c>
      <c r="M45" s="63"/>
      <c r="N45" s="62">
        <f>$G$45*M45</f>
        <v>0</v>
      </c>
      <c r="O45" s="63"/>
      <c r="P45" s="62">
        <f>$G$45*O45</f>
        <v>0</v>
      </c>
      <c r="Q45" s="63"/>
      <c r="R45" s="62">
        <f>$G$45*Q45</f>
        <v>0</v>
      </c>
      <c r="S45" s="63"/>
      <c r="T45" s="62">
        <f>$G$45*S45</f>
        <v>0</v>
      </c>
      <c r="U45" s="63"/>
      <c r="V45" s="62">
        <f>$G$45*U45</f>
        <v>0</v>
      </c>
      <c r="W45" s="63">
        <v>2500</v>
      </c>
      <c r="X45" s="62">
        <f>$G$45*W45</f>
        <v>66225</v>
      </c>
      <c r="Y45" s="63"/>
      <c r="Z45" s="62">
        <f>$G$45*Y45</f>
        <v>0</v>
      </c>
      <c r="AA45" s="63"/>
      <c r="AB45" s="62">
        <f>$G$45*AA45</f>
        <v>0</v>
      </c>
      <c r="AC45" s="63"/>
      <c r="AD45" s="62">
        <f>$G$45*AC45</f>
        <v>0</v>
      </c>
      <c r="AE45" s="63"/>
      <c r="AF45" s="62">
        <f>$G$45*AE45</f>
        <v>0</v>
      </c>
      <c r="AG45" s="63"/>
      <c r="AH45" s="62">
        <f>$G$45*AG45</f>
        <v>0</v>
      </c>
      <c r="AJ45" s="64">
        <f t="shared" si="9"/>
        <v>2900</v>
      </c>
      <c r="AK45" s="64">
        <f t="shared" si="9"/>
        <v>76821</v>
      </c>
      <c r="AL45" s="61" t="b">
        <f t="shared" si="2"/>
        <v>1</v>
      </c>
      <c r="AM45" s="61" t="b">
        <f t="shared" si="10"/>
        <v>1</v>
      </c>
    </row>
    <row r="46" spans="1:39" ht="35.1" hidden="1" customHeight="1" thickBot="1">
      <c r="A46" s="56"/>
      <c r="B46" s="56"/>
      <c r="C46" s="56"/>
      <c r="D46" s="56"/>
      <c r="E46" s="56"/>
      <c r="F46" s="57"/>
      <c r="G46" s="286">
        <f>ORÇAMENTO!I48</f>
        <v>0</v>
      </c>
      <c r="H46" s="286"/>
      <c r="I46" s="57"/>
      <c r="K46" s="4"/>
      <c r="L46" s="62"/>
      <c r="M46" s="63"/>
      <c r="N46" s="62"/>
      <c r="O46" s="63"/>
      <c r="P46" s="62"/>
      <c r="Q46" s="63"/>
      <c r="R46" s="62"/>
      <c r="S46" s="63"/>
      <c r="T46" s="62"/>
      <c r="U46" s="63"/>
      <c r="V46" s="62"/>
      <c r="W46" s="63"/>
      <c r="X46" s="62"/>
      <c r="Y46" s="63"/>
      <c r="Z46" s="62"/>
      <c r="AA46" s="63"/>
      <c r="AB46" s="62"/>
      <c r="AC46" s="63"/>
      <c r="AD46" s="62"/>
      <c r="AE46" s="63"/>
      <c r="AF46" s="62"/>
      <c r="AG46" s="63"/>
      <c r="AH46" s="62"/>
      <c r="AJ46" s="64"/>
      <c r="AK46" s="64"/>
    </row>
    <row r="47" spans="1:39" ht="35.1" customHeight="1" thickBot="1">
      <c r="A47" s="41">
        <v>33</v>
      </c>
      <c r="B47" s="285" t="s">
        <v>151</v>
      </c>
      <c r="C47" s="285"/>
      <c r="D47" s="41">
        <v>13455</v>
      </c>
      <c r="E47" s="41" t="s">
        <v>27</v>
      </c>
      <c r="F47" s="43">
        <f t="shared" si="5"/>
        <v>1300</v>
      </c>
      <c r="G47" s="286">
        <f>ORÇAMENTO!I49</f>
        <v>30.41</v>
      </c>
      <c r="H47" s="286"/>
      <c r="I47" s="43">
        <f t="shared" ref="I47:I82" si="11">ROUND(G47*F47,2)</f>
        <v>39533</v>
      </c>
      <c r="K47" s="160">
        <v>50</v>
      </c>
      <c r="L47" s="8">
        <f>$G$47*K47</f>
        <v>1520.5</v>
      </c>
      <c r="M47" s="8">
        <v>0</v>
      </c>
      <c r="N47" s="8">
        <f>$G$47*M47</f>
        <v>0</v>
      </c>
      <c r="O47" s="8"/>
      <c r="P47" s="8">
        <f>$G$47*O47</f>
        <v>0</v>
      </c>
      <c r="Q47" s="161">
        <v>0</v>
      </c>
      <c r="R47" s="8">
        <f>$G$47*Q47</f>
        <v>0</v>
      </c>
      <c r="S47" s="8"/>
      <c r="T47" s="8">
        <f>$G$47*S47</f>
        <v>0</v>
      </c>
      <c r="U47" s="161"/>
      <c r="V47" s="8">
        <f>$G$47*U47</f>
        <v>0</v>
      </c>
      <c r="W47" s="8">
        <v>1250</v>
      </c>
      <c r="X47" s="8">
        <f>$G$47*W47</f>
        <v>38012.5</v>
      </c>
      <c r="Y47" s="8"/>
      <c r="Z47" s="8">
        <f>$G$47*Y47</f>
        <v>0</v>
      </c>
      <c r="AA47" s="8"/>
      <c r="AB47" s="8">
        <f>$G$47*AA47</f>
        <v>0</v>
      </c>
      <c r="AC47" s="8"/>
      <c r="AD47" s="8">
        <f>$G$47*AC47</f>
        <v>0</v>
      </c>
      <c r="AE47" s="8"/>
      <c r="AF47" s="8">
        <f>$G$47*AE47</f>
        <v>0</v>
      </c>
      <c r="AG47" s="161">
        <v>0</v>
      </c>
      <c r="AH47" s="8">
        <f>$G$47*AG47</f>
        <v>0</v>
      </c>
      <c r="AJ47" s="64">
        <f t="shared" si="9"/>
        <v>1300</v>
      </c>
      <c r="AK47" s="64">
        <f t="shared" si="9"/>
        <v>39533</v>
      </c>
      <c r="AL47" s="61" t="b">
        <f t="shared" ref="AL47:AL87" si="12">AJ47=F47</f>
        <v>1</v>
      </c>
      <c r="AM47" s="61" t="b">
        <f t="shared" si="10"/>
        <v>1</v>
      </c>
    </row>
    <row r="48" spans="1:39" ht="35.1" customHeight="1" thickBot="1">
      <c r="A48" s="41">
        <v>34</v>
      </c>
      <c r="B48" s="285" t="s">
        <v>153</v>
      </c>
      <c r="C48" s="285"/>
      <c r="D48" s="41">
        <v>13455</v>
      </c>
      <c r="E48" s="41" t="s">
        <v>27</v>
      </c>
      <c r="F48" s="43">
        <f t="shared" si="5"/>
        <v>130</v>
      </c>
      <c r="G48" s="286">
        <f>ORÇAMENTO!I50</f>
        <v>42.13</v>
      </c>
      <c r="H48" s="286"/>
      <c r="I48" s="43">
        <f t="shared" si="11"/>
        <v>5476.9</v>
      </c>
      <c r="K48" s="160">
        <v>50</v>
      </c>
      <c r="L48" s="8">
        <f>$G$48*K48</f>
        <v>2106.5</v>
      </c>
      <c r="M48" s="8">
        <v>0</v>
      </c>
      <c r="N48" s="8">
        <f>$G$48*M48</f>
        <v>0</v>
      </c>
      <c r="O48" s="8"/>
      <c r="P48" s="8">
        <f>$G$48*O48</f>
        <v>0</v>
      </c>
      <c r="Q48" s="161">
        <v>0</v>
      </c>
      <c r="R48" s="8">
        <f>$G$48*Q48</f>
        <v>0</v>
      </c>
      <c r="S48" s="8"/>
      <c r="T48" s="8">
        <f>$G$48*S48</f>
        <v>0</v>
      </c>
      <c r="U48" s="161">
        <v>30</v>
      </c>
      <c r="V48" s="8">
        <f>$G$48*U48</f>
        <v>1263.9000000000001</v>
      </c>
      <c r="W48" s="8">
        <v>0</v>
      </c>
      <c r="X48" s="8">
        <f>$G$48*W48</f>
        <v>0</v>
      </c>
      <c r="Y48" s="8"/>
      <c r="Z48" s="8">
        <f>$G$48*Y48</f>
        <v>0</v>
      </c>
      <c r="AA48" s="8"/>
      <c r="AB48" s="8">
        <f>$G$48*AA48</f>
        <v>0</v>
      </c>
      <c r="AC48" s="8"/>
      <c r="AD48" s="8">
        <f>$G$48*AC48</f>
        <v>0</v>
      </c>
      <c r="AE48" s="8"/>
      <c r="AF48" s="8">
        <f>$G$48*AE48</f>
        <v>0</v>
      </c>
      <c r="AG48" s="161">
        <v>50</v>
      </c>
      <c r="AH48" s="8">
        <f>$G$48*AG48</f>
        <v>2106.5</v>
      </c>
      <c r="AJ48" s="64">
        <f t="shared" si="9"/>
        <v>130</v>
      </c>
      <c r="AK48" s="64">
        <f t="shared" si="9"/>
        <v>5476.9</v>
      </c>
      <c r="AL48" s="61" t="b">
        <f t="shared" si="12"/>
        <v>1</v>
      </c>
      <c r="AM48" s="61" t="b">
        <f t="shared" si="10"/>
        <v>1</v>
      </c>
    </row>
    <row r="49" spans="1:39" ht="35.1" customHeight="1" thickBot="1">
      <c r="A49" s="41">
        <v>35</v>
      </c>
      <c r="B49" s="285" t="s">
        <v>155</v>
      </c>
      <c r="C49" s="285"/>
      <c r="D49" s="41">
        <v>13455</v>
      </c>
      <c r="E49" s="41" t="s">
        <v>27</v>
      </c>
      <c r="F49" s="43">
        <f t="shared" si="5"/>
        <v>1300</v>
      </c>
      <c r="G49" s="286">
        <f>ORÇAMENTO!I51</f>
        <v>23.44</v>
      </c>
      <c r="H49" s="286"/>
      <c r="I49" s="43">
        <f t="shared" si="11"/>
        <v>30472</v>
      </c>
      <c r="K49" s="160">
        <v>50</v>
      </c>
      <c r="L49" s="8">
        <f>$G$49*K49</f>
        <v>1172</v>
      </c>
      <c r="M49" s="8">
        <v>0</v>
      </c>
      <c r="N49" s="8">
        <f>$G$49*M49</f>
        <v>0</v>
      </c>
      <c r="O49" s="8"/>
      <c r="P49" s="8">
        <f>$G$49*O49</f>
        <v>0</v>
      </c>
      <c r="Q49" s="161">
        <v>0</v>
      </c>
      <c r="R49" s="8">
        <f>$G$49*Q49</f>
        <v>0</v>
      </c>
      <c r="S49" s="8"/>
      <c r="T49" s="8">
        <f>$G$49*S49</f>
        <v>0</v>
      </c>
      <c r="U49" s="161"/>
      <c r="V49" s="8">
        <f>$G$49*U49</f>
        <v>0</v>
      </c>
      <c r="W49" s="8">
        <v>1250</v>
      </c>
      <c r="X49" s="8">
        <f>$G$49*W49</f>
        <v>29300</v>
      </c>
      <c r="Y49" s="8"/>
      <c r="Z49" s="8">
        <f>$G$49*Y49</f>
        <v>0</v>
      </c>
      <c r="AA49" s="8"/>
      <c r="AB49" s="8">
        <f>$G$49*AA49</f>
        <v>0</v>
      </c>
      <c r="AC49" s="8"/>
      <c r="AD49" s="8">
        <f>$G$49*AC49</f>
        <v>0</v>
      </c>
      <c r="AE49" s="8"/>
      <c r="AF49" s="8">
        <f>$G$49*AE49</f>
        <v>0</v>
      </c>
      <c r="AG49" s="161">
        <v>0</v>
      </c>
      <c r="AH49" s="8">
        <f>$G$49*AG49</f>
        <v>0</v>
      </c>
      <c r="AJ49" s="64">
        <f t="shared" si="9"/>
        <v>1300</v>
      </c>
      <c r="AK49" s="64">
        <f t="shared" si="9"/>
        <v>30472</v>
      </c>
      <c r="AL49" s="61" t="b">
        <f t="shared" si="12"/>
        <v>1</v>
      </c>
      <c r="AM49" s="61" t="b">
        <f t="shared" si="10"/>
        <v>1</v>
      </c>
    </row>
    <row r="50" spans="1:39" ht="35.1" customHeight="1" thickBot="1">
      <c r="A50" s="41">
        <v>36</v>
      </c>
      <c r="B50" s="285" t="s">
        <v>157</v>
      </c>
      <c r="C50" s="285"/>
      <c r="D50" s="41">
        <v>13455</v>
      </c>
      <c r="E50" s="41" t="s">
        <v>27</v>
      </c>
      <c r="F50" s="43">
        <f t="shared" si="5"/>
        <v>100</v>
      </c>
      <c r="G50" s="286">
        <f>ORÇAMENTO!I52</f>
        <v>32.840000000000003</v>
      </c>
      <c r="H50" s="286"/>
      <c r="I50" s="43">
        <f t="shared" si="11"/>
        <v>3284</v>
      </c>
      <c r="K50" s="160">
        <v>50</v>
      </c>
      <c r="L50" s="8">
        <f>$G$50*K50</f>
        <v>1642.0000000000002</v>
      </c>
      <c r="M50" s="8">
        <v>0</v>
      </c>
      <c r="N50" s="8">
        <f>$G$50*M50</f>
        <v>0</v>
      </c>
      <c r="O50" s="8"/>
      <c r="P50" s="8">
        <f>$G$50*O50</f>
        <v>0</v>
      </c>
      <c r="Q50" s="161">
        <v>0</v>
      </c>
      <c r="R50" s="8">
        <f>$G$50*Q50</f>
        <v>0</v>
      </c>
      <c r="S50" s="8"/>
      <c r="T50" s="8">
        <f>$G$50*S50</f>
        <v>0</v>
      </c>
      <c r="U50" s="161"/>
      <c r="V50" s="8">
        <f>$G$50*U50</f>
        <v>0</v>
      </c>
      <c r="W50" s="8">
        <v>0</v>
      </c>
      <c r="X50" s="8">
        <f>$G$50*W50</f>
        <v>0</v>
      </c>
      <c r="Y50" s="8"/>
      <c r="Z50" s="8">
        <f>$G$50*Y50</f>
        <v>0</v>
      </c>
      <c r="AA50" s="8"/>
      <c r="AB50" s="8">
        <f>$G$50*AA50</f>
        <v>0</v>
      </c>
      <c r="AC50" s="8"/>
      <c r="AD50" s="8">
        <f>$G$50*AC50</f>
        <v>0</v>
      </c>
      <c r="AE50" s="8"/>
      <c r="AF50" s="8">
        <f>$G$50*AE50</f>
        <v>0</v>
      </c>
      <c r="AG50" s="161">
        <v>50</v>
      </c>
      <c r="AH50" s="8">
        <f>$G$50*AG50</f>
        <v>1642.0000000000002</v>
      </c>
      <c r="AJ50" s="64">
        <f t="shared" si="9"/>
        <v>100</v>
      </c>
      <c r="AK50" s="64">
        <f t="shared" si="9"/>
        <v>3284.0000000000005</v>
      </c>
      <c r="AL50" s="61" t="b">
        <f t="shared" si="12"/>
        <v>1</v>
      </c>
      <c r="AM50" s="61" t="b">
        <f t="shared" si="10"/>
        <v>1</v>
      </c>
    </row>
    <row r="51" spans="1:39" ht="35.1" customHeight="1" thickBot="1">
      <c r="A51" s="41">
        <v>37</v>
      </c>
      <c r="B51" s="285" t="s">
        <v>159</v>
      </c>
      <c r="C51" s="285"/>
      <c r="D51" s="41">
        <v>13455</v>
      </c>
      <c r="E51" s="41" t="s">
        <v>27</v>
      </c>
      <c r="F51" s="43">
        <f t="shared" si="5"/>
        <v>350</v>
      </c>
      <c r="G51" s="286">
        <f>ORÇAMENTO!I53</f>
        <v>4.12</v>
      </c>
      <c r="H51" s="286"/>
      <c r="I51" s="43">
        <f t="shared" si="11"/>
        <v>1442</v>
      </c>
      <c r="K51" s="160">
        <v>50</v>
      </c>
      <c r="L51" s="8">
        <f>$G$51*K51</f>
        <v>206</v>
      </c>
      <c r="M51" s="8">
        <v>0</v>
      </c>
      <c r="N51" s="8">
        <f>$G$51*M51</f>
        <v>0</v>
      </c>
      <c r="O51" s="8"/>
      <c r="P51" s="8">
        <f>$G$51*O51</f>
        <v>0</v>
      </c>
      <c r="Q51" s="161">
        <v>0</v>
      </c>
      <c r="R51" s="8">
        <f>$G$51*Q51</f>
        <v>0</v>
      </c>
      <c r="S51" s="8"/>
      <c r="T51" s="8">
        <f>$G$51*S51</f>
        <v>0</v>
      </c>
      <c r="U51" s="161"/>
      <c r="V51" s="8">
        <f>$G$51*U51</f>
        <v>0</v>
      </c>
      <c r="W51" s="8">
        <v>250</v>
      </c>
      <c r="X51" s="8">
        <f>$G$51*W51</f>
        <v>1030</v>
      </c>
      <c r="Y51" s="8"/>
      <c r="Z51" s="8">
        <f>$G$51*Y51</f>
        <v>0</v>
      </c>
      <c r="AA51" s="8"/>
      <c r="AB51" s="8">
        <f>$G$51*AA51</f>
        <v>0</v>
      </c>
      <c r="AC51" s="8"/>
      <c r="AD51" s="8">
        <f>$G$51*AC51</f>
        <v>0</v>
      </c>
      <c r="AE51" s="8"/>
      <c r="AF51" s="8">
        <f>$G$51*AE51</f>
        <v>0</v>
      </c>
      <c r="AG51" s="161">
        <v>50</v>
      </c>
      <c r="AH51" s="8">
        <f>$G$51*AG51</f>
        <v>206</v>
      </c>
      <c r="AJ51" s="64">
        <f t="shared" si="9"/>
        <v>350</v>
      </c>
      <c r="AK51" s="64">
        <f t="shared" si="9"/>
        <v>1442</v>
      </c>
      <c r="AL51" s="61" t="b">
        <f t="shared" si="12"/>
        <v>1</v>
      </c>
      <c r="AM51" s="61" t="b">
        <f t="shared" si="10"/>
        <v>1</v>
      </c>
    </row>
    <row r="52" spans="1:39" ht="35.1" customHeight="1" thickBot="1">
      <c r="A52" s="41">
        <v>38</v>
      </c>
      <c r="B52" s="285" t="s">
        <v>161</v>
      </c>
      <c r="C52" s="285"/>
      <c r="D52" s="41">
        <v>13455</v>
      </c>
      <c r="E52" s="41" t="s">
        <v>27</v>
      </c>
      <c r="F52" s="43">
        <f t="shared" si="5"/>
        <v>350</v>
      </c>
      <c r="G52" s="286">
        <f>ORÇAMENTO!I54</f>
        <v>2.96</v>
      </c>
      <c r="H52" s="286"/>
      <c r="I52" s="43">
        <f t="shared" si="11"/>
        <v>1036</v>
      </c>
      <c r="K52" s="160">
        <v>50</v>
      </c>
      <c r="L52" s="8">
        <f>$G$52*K52</f>
        <v>148</v>
      </c>
      <c r="M52" s="8">
        <v>0</v>
      </c>
      <c r="N52" s="8">
        <f>$G$52*M52</f>
        <v>0</v>
      </c>
      <c r="O52" s="8"/>
      <c r="P52" s="8">
        <f>$G$52*O52</f>
        <v>0</v>
      </c>
      <c r="Q52" s="161">
        <v>0</v>
      </c>
      <c r="R52" s="8">
        <f>$G$52*Q52</f>
        <v>0</v>
      </c>
      <c r="S52" s="8"/>
      <c r="T52" s="8">
        <f>$G$52*S52</f>
        <v>0</v>
      </c>
      <c r="U52" s="161"/>
      <c r="V52" s="8">
        <f>$G$52*U52</f>
        <v>0</v>
      </c>
      <c r="W52" s="8">
        <v>250</v>
      </c>
      <c r="X52" s="8">
        <f>$G$52*W52</f>
        <v>740</v>
      </c>
      <c r="Y52" s="8"/>
      <c r="Z52" s="8">
        <f>$G$52*Y52</f>
        <v>0</v>
      </c>
      <c r="AA52" s="8"/>
      <c r="AB52" s="8">
        <f>$G$52*AA52</f>
        <v>0</v>
      </c>
      <c r="AC52" s="8"/>
      <c r="AD52" s="8">
        <f>$G$52*AC52</f>
        <v>0</v>
      </c>
      <c r="AE52" s="8"/>
      <c r="AF52" s="8">
        <f>$G$52*AE52</f>
        <v>0</v>
      </c>
      <c r="AG52" s="161">
        <v>50</v>
      </c>
      <c r="AH52" s="8">
        <f>$G$52*AG52</f>
        <v>148</v>
      </c>
      <c r="AJ52" s="64">
        <f t="shared" si="9"/>
        <v>350</v>
      </c>
      <c r="AK52" s="64">
        <f t="shared" si="9"/>
        <v>1036</v>
      </c>
      <c r="AL52" s="61" t="b">
        <f t="shared" si="12"/>
        <v>1</v>
      </c>
      <c r="AM52" s="61" t="b">
        <f t="shared" si="10"/>
        <v>1</v>
      </c>
    </row>
    <row r="53" spans="1:39" ht="35.1" customHeight="1" thickBot="1">
      <c r="A53" s="41">
        <v>39</v>
      </c>
      <c r="B53" s="285" t="s">
        <v>163</v>
      </c>
      <c r="C53" s="285"/>
      <c r="D53" s="41">
        <v>13455</v>
      </c>
      <c r="E53" s="41" t="s">
        <v>27</v>
      </c>
      <c r="F53" s="43">
        <f t="shared" si="5"/>
        <v>100</v>
      </c>
      <c r="G53" s="286">
        <f>ORÇAMENTO!I55</f>
        <v>22.74</v>
      </c>
      <c r="H53" s="286"/>
      <c r="I53" s="43">
        <f t="shared" si="11"/>
        <v>2274</v>
      </c>
      <c r="K53" s="160">
        <v>50</v>
      </c>
      <c r="L53" s="8">
        <f>$G$53*K53</f>
        <v>1137</v>
      </c>
      <c r="M53" s="8">
        <v>0</v>
      </c>
      <c r="N53" s="8">
        <f>$G$53*M53</f>
        <v>0</v>
      </c>
      <c r="O53" s="8"/>
      <c r="P53" s="8">
        <f>$G$53*O53</f>
        <v>0</v>
      </c>
      <c r="Q53" s="161">
        <v>0</v>
      </c>
      <c r="R53" s="8">
        <f>$G$53*Q53</f>
        <v>0</v>
      </c>
      <c r="S53" s="8"/>
      <c r="T53" s="8">
        <f>$G$53*S53</f>
        <v>0</v>
      </c>
      <c r="U53" s="161"/>
      <c r="V53" s="8">
        <f>$G$53*U53</f>
        <v>0</v>
      </c>
      <c r="W53" s="8">
        <v>0</v>
      </c>
      <c r="X53" s="8">
        <f>$G$53*W53</f>
        <v>0</v>
      </c>
      <c r="Y53" s="8"/>
      <c r="Z53" s="8">
        <f>$G$53*Y53</f>
        <v>0</v>
      </c>
      <c r="AA53" s="8"/>
      <c r="AB53" s="8">
        <f>$G$53*AA53</f>
        <v>0</v>
      </c>
      <c r="AC53" s="8"/>
      <c r="AD53" s="8">
        <f>$G$53*AC53</f>
        <v>0</v>
      </c>
      <c r="AE53" s="8"/>
      <c r="AF53" s="8">
        <f>$G$53*AE53</f>
        <v>0</v>
      </c>
      <c r="AG53" s="161">
        <v>50</v>
      </c>
      <c r="AH53" s="8">
        <f>$G$53*AG53</f>
        <v>1137</v>
      </c>
      <c r="AJ53" s="64">
        <f t="shared" si="9"/>
        <v>100</v>
      </c>
      <c r="AK53" s="64">
        <f t="shared" si="9"/>
        <v>2274</v>
      </c>
      <c r="AL53" s="61" t="b">
        <f t="shared" si="12"/>
        <v>1</v>
      </c>
      <c r="AM53" s="61" t="b">
        <f t="shared" si="10"/>
        <v>1</v>
      </c>
    </row>
    <row r="54" spans="1:39" ht="35.1" customHeight="1" thickBot="1">
      <c r="A54" s="41">
        <v>40</v>
      </c>
      <c r="B54" s="285" t="s">
        <v>165</v>
      </c>
      <c r="C54" s="285"/>
      <c r="D54" s="41">
        <v>13455</v>
      </c>
      <c r="E54" s="41" t="s">
        <v>27</v>
      </c>
      <c r="F54" s="43">
        <f t="shared" si="5"/>
        <v>150</v>
      </c>
      <c r="G54" s="286">
        <f>ORÇAMENTO!I56</f>
        <v>18.649999999999999</v>
      </c>
      <c r="H54" s="286"/>
      <c r="I54" s="43">
        <f t="shared" si="11"/>
        <v>2797.5</v>
      </c>
      <c r="K54" s="160">
        <v>100</v>
      </c>
      <c r="L54" s="8">
        <f>$G$54*K54</f>
        <v>1864.9999999999998</v>
      </c>
      <c r="M54" s="8">
        <v>0</v>
      </c>
      <c r="N54" s="8">
        <f>$G$54*M54</f>
        <v>0</v>
      </c>
      <c r="O54" s="8"/>
      <c r="P54" s="8">
        <f>$G$54*O54</f>
        <v>0</v>
      </c>
      <c r="Q54" s="161">
        <v>0</v>
      </c>
      <c r="R54" s="8">
        <f>$G$54*Q54</f>
        <v>0</v>
      </c>
      <c r="S54" s="8"/>
      <c r="T54" s="8">
        <f>$G$54*S54</f>
        <v>0</v>
      </c>
      <c r="U54" s="161"/>
      <c r="V54" s="8">
        <f>$G$54*U54</f>
        <v>0</v>
      </c>
      <c r="W54" s="8">
        <v>0</v>
      </c>
      <c r="X54" s="8">
        <f>$G$54*W54</f>
        <v>0</v>
      </c>
      <c r="Y54" s="8"/>
      <c r="Z54" s="8">
        <f>$G$54*Y54</f>
        <v>0</v>
      </c>
      <c r="AA54" s="8"/>
      <c r="AB54" s="8">
        <f>$G$54*AA54</f>
        <v>0</v>
      </c>
      <c r="AC54" s="8"/>
      <c r="AD54" s="8">
        <f>$G$54*AC54</f>
        <v>0</v>
      </c>
      <c r="AE54" s="8"/>
      <c r="AF54" s="8">
        <f>$G$54*AE54</f>
        <v>0</v>
      </c>
      <c r="AG54" s="161">
        <v>50</v>
      </c>
      <c r="AH54" s="8">
        <f>$G$54*AG54</f>
        <v>932.49999999999989</v>
      </c>
      <c r="AJ54" s="64">
        <f t="shared" ref="AJ54:AK70" si="13">AG54+AE54+AC54+AA54+Y54+W54+U54+S54+Q54+O54+M54+K54</f>
        <v>150</v>
      </c>
      <c r="AK54" s="64">
        <f t="shared" si="13"/>
        <v>2797.4999999999995</v>
      </c>
      <c r="AL54" s="61" t="b">
        <f t="shared" si="12"/>
        <v>1</v>
      </c>
      <c r="AM54" s="61" t="b">
        <f t="shared" si="10"/>
        <v>1</v>
      </c>
    </row>
    <row r="55" spans="1:39" ht="35.1" customHeight="1" thickBot="1">
      <c r="A55" s="41">
        <v>41</v>
      </c>
      <c r="B55" s="285" t="s">
        <v>167</v>
      </c>
      <c r="C55" s="285"/>
      <c r="D55" s="41">
        <v>13455</v>
      </c>
      <c r="E55" s="41" t="s">
        <v>27</v>
      </c>
      <c r="F55" s="43">
        <f t="shared" si="5"/>
        <v>500</v>
      </c>
      <c r="G55" s="286">
        <f>ORÇAMENTO!I57</f>
        <v>28.35</v>
      </c>
      <c r="H55" s="286"/>
      <c r="I55" s="43">
        <f t="shared" si="11"/>
        <v>14175</v>
      </c>
      <c r="K55" s="160">
        <v>500</v>
      </c>
      <c r="L55" s="8">
        <f>$G$55*K55</f>
        <v>14175</v>
      </c>
      <c r="M55" s="8">
        <v>0</v>
      </c>
      <c r="N55" s="8">
        <f>$G$55*M55</f>
        <v>0</v>
      </c>
      <c r="O55" s="8"/>
      <c r="P55" s="8">
        <f>$G$55*O55</f>
        <v>0</v>
      </c>
      <c r="Q55" s="161">
        <v>0</v>
      </c>
      <c r="R55" s="8">
        <f>$G$55*Q55</f>
        <v>0</v>
      </c>
      <c r="S55" s="8"/>
      <c r="T55" s="8">
        <f>$G$55*S55</f>
        <v>0</v>
      </c>
      <c r="U55" s="161"/>
      <c r="V55" s="8">
        <f>$G$55*U55</f>
        <v>0</v>
      </c>
      <c r="W55" s="8">
        <v>0</v>
      </c>
      <c r="X55" s="8">
        <f>$G$55*W55</f>
        <v>0</v>
      </c>
      <c r="Y55" s="8"/>
      <c r="Z55" s="8">
        <f>$G$55*Y55</f>
        <v>0</v>
      </c>
      <c r="AA55" s="8"/>
      <c r="AB55" s="8">
        <f>$G$55*AA55</f>
        <v>0</v>
      </c>
      <c r="AC55" s="8"/>
      <c r="AD55" s="8">
        <f>$G$55*AC55</f>
        <v>0</v>
      </c>
      <c r="AE55" s="8"/>
      <c r="AF55" s="8">
        <f>$G$55*AE55</f>
        <v>0</v>
      </c>
      <c r="AG55" s="161">
        <v>0</v>
      </c>
      <c r="AH55" s="8">
        <f>$G$55*AG55</f>
        <v>0</v>
      </c>
      <c r="AJ55" s="64">
        <f t="shared" si="13"/>
        <v>500</v>
      </c>
      <c r="AK55" s="64">
        <f t="shared" si="13"/>
        <v>14175</v>
      </c>
      <c r="AL55" s="61" t="b">
        <f t="shared" si="12"/>
        <v>1</v>
      </c>
      <c r="AM55" s="61" t="b">
        <f t="shared" si="10"/>
        <v>1</v>
      </c>
    </row>
    <row r="56" spans="1:39" ht="35.1" customHeight="1" thickBot="1">
      <c r="A56" s="41">
        <v>42</v>
      </c>
      <c r="B56" s="285" t="s">
        <v>237</v>
      </c>
      <c r="C56" s="285"/>
      <c r="D56" s="41">
        <v>13455</v>
      </c>
      <c r="E56" s="41" t="s">
        <v>27</v>
      </c>
      <c r="F56" s="43">
        <f t="shared" si="5"/>
        <v>100</v>
      </c>
      <c r="G56" s="286">
        <f>ORÇAMENTO!I58</f>
        <v>21.3</v>
      </c>
      <c r="H56" s="286"/>
      <c r="I56" s="43">
        <f t="shared" si="11"/>
        <v>2130</v>
      </c>
      <c r="K56" s="160">
        <v>100</v>
      </c>
      <c r="L56" s="8">
        <f>$G$56*K56</f>
        <v>2130</v>
      </c>
      <c r="M56" s="8">
        <v>0</v>
      </c>
      <c r="N56" s="8">
        <f>$G$56*M56</f>
        <v>0</v>
      </c>
      <c r="O56" s="8"/>
      <c r="P56" s="8">
        <f>$G$56*O56</f>
        <v>0</v>
      </c>
      <c r="Q56" s="161">
        <v>0</v>
      </c>
      <c r="R56" s="8">
        <f>$G$56*Q56</f>
        <v>0</v>
      </c>
      <c r="S56" s="8"/>
      <c r="T56" s="8">
        <f>$G$56*S56</f>
        <v>0</v>
      </c>
      <c r="U56" s="161"/>
      <c r="V56" s="8">
        <f>$G$56*U56</f>
        <v>0</v>
      </c>
      <c r="W56" s="8">
        <v>0</v>
      </c>
      <c r="X56" s="8">
        <f>$G$56*W56</f>
        <v>0</v>
      </c>
      <c r="Y56" s="8"/>
      <c r="Z56" s="8">
        <f>$G$56*Y56</f>
        <v>0</v>
      </c>
      <c r="AA56" s="8"/>
      <c r="AB56" s="8">
        <f>$G$56*AA56</f>
        <v>0</v>
      </c>
      <c r="AC56" s="8"/>
      <c r="AD56" s="8">
        <f>$G$56*AC56</f>
        <v>0</v>
      </c>
      <c r="AE56" s="8"/>
      <c r="AF56" s="8">
        <f>$G$56*AE56</f>
        <v>0</v>
      </c>
      <c r="AG56" s="161">
        <v>0</v>
      </c>
      <c r="AH56" s="8">
        <f>$G$56*AG56</f>
        <v>0</v>
      </c>
      <c r="AJ56" s="64">
        <f t="shared" si="13"/>
        <v>100</v>
      </c>
      <c r="AK56" s="64">
        <f t="shared" si="13"/>
        <v>2130</v>
      </c>
      <c r="AL56" s="61" t="b">
        <f t="shared" si="12"/>
        <v>1</v>
      </c>
      <c r="AM56" s="61" t="b">
        <f t="shared" si="10"/>
        <v>1</v>
      </c>
    </row>
    <row r="57" spans="1:39" ht="35.1" customHeight="1" thickBot="1">
      <c r="A57" s="41">
        <v>43</v>
      </c>
      <c r="B57" s="285" t="s">
        <v>236</v>
      </c>
      <c r="C57" s="285"/>
      <c r="D57" s="41">
        <v>13455</v>
      </c>
      <c r="E57" s="41" t="s">
        <v>27</v>
      </c>
      <c r="F57" s="43">
        <f t="shared" si="5"/>
        <v>80</v>
      </c>
      <c r="G57" s="286">
        <f>ORÇAMENTO!I59</f>
        <v>25.32</v>
      </c>
      <c r="H57" s="286"/>
      <c r="I57" s="43">
        <f t="shared" si="11"/>
        <v>2025.6</v>
      </c>
      <c r="K57" s="160">
        <v>30</v>
      </c>
      <c r="L57" s="8">
        <f>$G$57*K57</f>
        <v>759.6</v>
      </c>
      <c r="M57" s="8">
        <v>0</v>
      </c>
      <c r="N57" s="8">
        <f>$G$57*M57</f>
        <v>0</v>
      </c>
      <c r="O57" s="8"/>
      <c r="P57" s="8">
        <f>$G$57*O57</f>
        <v>0</v>
      </c>
      <c r="Q57" s="161">
        <v>0</v>
      </c>
      <c r="R57" s="8">
        <f>$G$57*Q57</f>
        <v>0</v>
      </c>
      <c r="S57" s="8"/>
      <c r="T57" s="8">
        <f>$G$57*S57</f>
        <v>0</v>
      </c>
      <c r="U57" s="161"/>
      <c r="V57" s="8">
        <f>$G$57*U57</f>
        <v>0</v>
      </c>
      <c r="W57" s="8">
        <v>0</v>
      </c>
      <c r="X57" s="8">
        <f>$G$57*W57</f>
        <v>0</v>
      </c>
      <c r="Y57" s="8"/>
      <c r="Z57" s="8">
        <f>$G$57*Y57</f>
        <v>0</v>
      </c>
      <c r="AA57" s="8"/>
      <c r="AB57" s="8">
        <f>$G$57*AA57</f>
        <v>0</v>
      </c>
      <c r="AC57" s="8"/>
      <c r="AD57" s="8">
        <f>$G$57*AC57</f>
        <v>0</v>
      </c>
      <c r="AE57" s="8"/>
      <c r="AF57" s="8">
        <f>$G$57*AE57</f>
        <v>0</v>
      </c>
      <c r="AG57" s="161">
        <v>50</v>
      </c>
      <c r="AH57" s="8">
        <f>$G$57*AG57</f>
        <v>1266</v>
      </c>
      <c r="AJ57" s="64">
        <f t="shared" si="13"/>
        <v>80</v>
      </c>
      <c r="AK57" s="64">
        <f t="shared" si="13"/>
        <v>2025.6</v>
      </c>
      <c r="AL57" s="61" t="b">
        <f t="shared" si="12"/>
        <v>1</v>
      </c>
      <c r="AM57" s="61" t="b">
        <f t="shared" si="10"/>
        <v>1</v>
      </c>
    </row>
    <row r="58" spans="1:39" ht="35.1" customHeight="1" thickBot="1">
      <c r="A58" s="41">
        <v>44</v>
      </c>
      <c r="B58" s="285" t="s">
        <v>235</v>
      </c>
      <c r="C58" s="285"/>
      <c r="D58" s="41">
        <v>13455</v>
      </c>
      <c r="E58" s="41" t="s">
        <v>27</v>
      </c>
      <c r="F58" s="43">
        <f t="shared" si="5"/>
        <v>7050</v>
      </c>
      <c r="G58" s="286">
        <f>ORÇAMENTO!I60</f>
        <v>22.4</v>
      </c>
      <c r="H58" s="286"/>
      <c r="I58" s="43">
        <f t="shared" si="11"/>
        <v>157920</v>
      </c>
      <c r="K58" s="160">
        <v>200</v>
      </c>
      <c r="L58" s="8">
        <f>$G$58*K58</f>
        <v>4480</v>
      </c>
      <c r="M58" s="8">
        <v>0</v>
      </c>
      <c r="N58" s="8">
        <f>$G$58*M58</f>
        <v>0</v>
      </c>
      <c r="O58" s="8"/>
      <c r="P58" s="8">
        <f>$G$58*O58</f>
        <v>0</v>
      </c>
      <c r="Q58" s="161">
        <v>0</v>
      </c>
      <c r="R58" s="8">
        <f>$G$58*Q58</f>
        <v>0</v>
      </c>
      <c r="S58" s="8"/>
      <c r="T58" s="8">
        <f>$G$58*S58</f>
        <v>0</v>
      </c>
      <c r="U58" s="161">
        <v>6750</v>
      </c>
      <c r="V58" s="8">
        <f>$G$58*U58</f>
        <v>151200</v>
      </c>
      <c r="W58" s="8">
        <v>0</v>
      </c>
      <c r="X58" s="8">
        <f>$G$58*W58</f>
        <v>0</v>
      </c>
      <c r="Y58" s="8"/>
      <c r="Z58" s="8">
        <f>$G$58*Y58</f>
        <v>0</v>
      </c>
      <c r="AA58" s="8"/>
      <c r="AB58" s="8">
        <f>$G$58*AA58</f>
        <v>0</v>
      </c>
      <c r="AC58" s="8"/>
      <c r="AD58" s="8">
        <f>$G$58*AC58</f>
        <v>0</v>
      </c>
      <c r="AE58" s="8"/>
      <c r="AF58" s="8">
        <f>$G$58*AE58</f>
        <v>0</v>
      </c>
      <c r="AG58" s="161">
        <v>100</v>
      </c>
      <c r="AH58" s="8">
        <f>$G$58*AG58</f>
        <v>2240</v>
      </c>
      <c r="AJ58" s="64">
        <f t="shared" si="13"/>
        <v>7050</v>
      </c>
      <c r="AK58" s="64">
        <f t="shared" si="13"/>
        <v>157920</v>
      </c>
      <c r="AL58" s="61" t="b">
        <f t="shared" si="12"/>
        <v>1</v>
      </c>
      <c r="AM58" s="61" t="b">
        <f t="shared" si="10"/>
        <v>1</v>
      </c>
    </row>
    <row r="59" spans="1:39" ht="35.1" customHeight="1" thickBot="1">
      <c r="A59" s="41">
        <v>45</v>
      </c>
      <c r="B59" s="285" t="s">
        <v>234</v>
      </c>
      <c r="C59" s="285"/>
      <c r="D59" s="41">
        <v>13455</v>
      </c>
      <c r="E59" s="41" t="s">
        <v>27</v>
      </c>
      <c r="F59" s="43">
        <f t="shared" si="5"/>
        <v>250</v>
      </c>
      <c r="G59" s="286">
        <f>ORÇAMENTO!I61</f>
        <v>16.82</v>
      </c>
      <c r="H59" s="286"/>
      <c r="I59" s="43">
        <f t="shared" si="11"/>
        <v>4205</v>
      </c>
      <c r="K59" s="160">
        <v>200</v>
      </c>
      <c r="L59" s="8">
        <f>$G$59*K59</f>
        <v>3364</v>
      </c>
      <c r="M59" s="8">
        <v>0</v>
      </c>
      <c r="N59" s="8">
        <f>$G$59*M59</f>
        <v>0</v>
      </c>
      <c r="O59" s="8"/>
      <c r="P59" s="8">
        <f>$G$59*O59</f>
        <v>0</v>
      </c>
      <c r="Q59" s="161">
        <v>0</v>
      </c>
      <c r="R59" s="8">
        <f>$G$59*Q59</f>
        <v>0</v>
      </c>
      <c r="S59" s="8"/>
      <c r="T59" s="8">
        <f>$G$59*S59</f>
        <v>0</v>
      </c>
      <c r="U59" s="161"/>
      <c r="V59" s="8">
        <f>$G$59*U59</f>
        <v>0</v>
      </c>
      <c r="W59" s="8">
        <v>0</v>
      </c>
      <c r="X59" s="8">
        <f>$G$59*W59</f>
        <v>0</v>
      </c>
      <c r="Y59" s="8"/>
      <c r="Z59" s="8">
        <f>$G$59*Y59</f>
        <v>0</v>
      </c>
      <c r="AA59" s="8"/>
      <c r="AB59" s="8">
        <f>$G$59*AA59</f>
        <v>0</v>
      </c>
      <c r="AC59" s="8"/>
      <c r="AD59" s="8">
        <f>$G$59*AC59</f>
        <v>0</v>
      </c>
      <c r="AE59" s="8"/>
      <c r="AF59" s="8">
        <f>$G$59*AE59</f>
        <v>0</v>
      </c>
      <c r="AG59" s="161">
        <v>50</v>
      </c>
      <c r="AH59" s="8">
        <f>$G$59*AG59</f>
        <v>841</v>
      </c>
      <c r="AJ59" s="64">
        <f t="shared" si="13"/>
        <v>250</v>
      </c>
      <c r="AK59" s="64">
        <f t="shared" si="13"/>
        <v>4205</v>
      </c>
      <c r="AL59" s="61" t="b">
        <f t="shared" si="12"/>
        <v>1</v>
      </c>
      <c r="AM59" s="61" t="b">
        <f t="shared" si="10"/>
        <v>1</v>
      </c>
    </row>
    <row r="60" spans="1:39" ht="36.950000000000003" customHeight="1" thickBot="1">
      <c r="A60" s="41">
        <v>46</v>
      </c>
      <c r="B60" s="285" t="s">
        <v>232</v>
      </c>
      <c r="C60" s="285"/>
      <c r="D60" s="41">
        <v>13455</v>
      </c>
      <c r="E60" s="41" t="s">
        <v>27</v>
      </c>
      <c r="F60" s="43">
        <f t="shared" si="5"/>
        <v>600</v>
      </c>
      <c r="G60" s="286">
        <f>ORÇAMENTO!I62</f>
        <v>33.799999999999997</v>
      </c>
      <c r="H60" s="286"/>
      <c r="I60" s="43">
        <f t="shared" si="11"/>
        <v>20280</v>
      </c>
      <c r="K60" s="160">
        <v>500</v>
      </c>
      <c r="L60" s="8">
        <f>$G$60*K60</f>
        <v>16900</v>
      </c>
      <c r="M60" s="8">
        <v>0</v>
      </c>
      <c r="N60" s="8">
        <f>$G$60*M60</f>
        <v>0</v>
      </c>
      <c r="O60" s="8"/>
      <c r="P60" s="8">
        <f>$G$60*O60</f>
        <v>0</v>
      </c>
      <c r="Q60" s="161">
        <v>0</v>
      </c>
      <c r="R60" s="8">
        <f>$G$60*Q60</f>
        <v>0</v>
      </c>
      <c r="S60" s="8"/>
      <c r="T60" s="8">
        <f>$G$60*S60</f>
        <v>0</v>
      </c>
      <c r="U60" s="161"/>
      <c r="V60" s="8">
        <f>$G$60*U60</f>
        <v>0</v>
      </c>
      <c r="W60" s="8">
        <v>0</v>
      </c>
      <c r="X60" s="8">
        <f>$G$60*W60</f>
        <v>0</v>
      </c>
      <c r="Y60" s="8"/>
      <c r="Z60" s="8">
        <f>$G$60*Y60</f>
        <v>0</v>
      </c>
      <c r="AA60" s="8"/>
      <c r="AB60" s="8">
        <f>$G$60*AA60</f>
        <v>0</v>
      </c>
      <c r="AC60" s="8"/>
      <c r="AD60" s="8">
        <f>$G$60*AC60</f>
        <v>0</v>
      </c>
      <c r="AE60" s="8"/>
      <c r="AF60" s="8">
        <f>$G$60*AE60</f>
        <v>0</v>
      </c>
      <c r="AG60" s="161">
        <v>100</v>
      </c>
      <c r="AH60" s="8">
        <f>$G$60*AG60</f>
        <v>3379.9999999999995</v>
      </c>
      <c r="AJ60" s="64">
        <f t="shared" si="13"/>
        <v>600</v>
      </c>
      <c r="AK60" s="64">
        <f t="shared" si="13"/>
        <v>20280</v>
      </c>
      <c r="AL60" s="61" t="b">
        <f t="shared" si="12"/>
        <v>1</v>
      </c>
      <c r="AM60" s="61" t="b">
        <f t="shared" si="10"/>
        <v>1</v>
      </c>
    </row>
    <row r="61" spans="1:39" ht="36.950000000000003" customHeight="1" thickBot="1">
      <c r="A61" s="41">
        <v>47</v>
      </c>
      <c r="B61" s="285" t="s">
        <v>230</v>
      </c>
      <c r="C61" s="285"/>
      <c r="D61" s="41">
        <v>13455</v>
      </c>
      <c r="E61" s="41" t="s">
        <v>27</v>
      </c>
      <c r="F61" s="43">
        <f t="shared" si="5"/>
        <v>6100</v>
      </c>
      <c r="G61" s="286">
        <f>ORÇAMENTO!I63</f>
        <v>29.71</v>
      </c>
      <c r="H61" s="286"/>
      <c r="I61" s="43">
        <f t="shared" si="11"/>
        <v>181231</v>
      </c>
      <c r="K61" s="160">
        <v>100</v>
      </c>
      <c r="L61" s="8">
        <f>$G$61*K61</f>
        <v>2971</v>
      </c>
      <c r="M61" s="8">
        <v>0</v>
      </c>
      <c r="N61" s="8">
        <f>$G$61*M61</f>
        <v>0</v>
      </c>
      <c r="O61" s="8"/>
      <c r="P61" s="8">
        <f>$G$61*O61</f>
        <v>0</v>
      </c>
      <c r="Q61" s="161">
        <v>6000</v>
      </c>
      <c r="R61" s="8">
        <f>$G$61*Q61</f>
        <v>178260</v>
      </c>
      <c r="S61" s="8"/>
      <c r="T61" s="8">
        <f>$G$61*S61</f>
        <v>0</v>
      </c>
      <c r="U61" s="161"/>
      <c r="V61" s="8">
        <f>$G$61*U61</f>
        <v>0</v>
      </c>
      <c r="W61" s="8">
        <v>0</v>
      </c>
      <c r="X61" s="8">
        <f>$G$61*W61</f>
        <v>0</v>
      </c>
      <c r="Y61" s="8"/>
      <c r="Z61" s="8">
        <f>$G$61*Y61</f>
        <v>0</v>
      </c>
      <c r="AA61" s="8"/>
      <c r="AB61" s="8">
        <f>$G$61*AA61</f>
        <v>0</v>
      </c>
      <c r="AC61" s="8"/>
      <c r="AD61" s="8">
        <f>$G$61*AC61</f>
        <v>0</v>
      </c>
      <c r="AE61" s="8"/>
      <c r="AF61" s="8">
        <f>$G$61*AE61</f>
        <v>0</v>
      </c>
      <c r="AG61" s="161">
        <v>0</v>
      </c>
      <c r="AH61" s="8">
        <f>$G$61*AG61</f>
        <v>0</v>
      </c>
      <c r="AJ61" s="64">
        <f t="shared" si="13"/>
        <v>6100</v>
      </c>
      <c r="AK61" s="64">
        <f t="shared" si="13"/>
        <v>181231</v>
      </c>
      <c r="AL61" s="61" t="b">
        <f t="shared" si="12"/>
        <v>1</v>
      </c>
      <c r="AM61" s="61" t="b">
        <f t="shared" si="10"/>
        <v>1</v>
      </c>
    </row>
    <row r="62" spans="1:39" ht="36.950000000000003" customHeight="1" thickBot="1">
      <c r="A62" s="41">
        <v>48</v>
      </c>
      <c r="B62" s="285" t="s">
        <v>231</v>
      </c>
      <c r="C62" s="285"/>
      <c r="D62" s="41">
        <v>13455</v>
      </c>
      <c r="E62" s="41" t="s">
        <v>27</v>
      </c>
      <c r="F62" s="43">
        <f t="shared" si="5"/>
        <v>6600</v>
      </c>
      <c r="G62" s="286">
        <f>ORÇAMENTO!I64</f>
        <v>39.44</v>
      </c>
      <c r="H62" s="286"/>
      <c r="I62" s="43">
        <f t="shared" si="11"/>
        <v>260304</v>
      </c>
      <c r="K62" s="160">
        <v>500</v>
      </c>
      <c r="L62" s="8">
        <f>$G$62*K62</f>
        <v>19720</v>
      </c>
      <c r="M62" s="8">
        <v>0</v>
      </c>
      <c r="N62" s="8">
        <f>$G$62*M62</f>
        <v>0</v>
      </c>
      <c r="O62" s="8"/>
      <c r="P62" s="8">
        <f>$G$62*O62</f>
        <v>0</v>
      </c>
      <c r="Q62" s="161">
        <v>6000</v>
      </c>
      <c r="R62" s="8">
        <f>$G$62*Q62</f>
        <v>236640</v>
      </c>
      <c r="S62" s="8"/>
      <c r="T62" s="8">
        <f>$G$62*S62</f>
        <v>0</v>
      </c>
      <c r="U62" s="161"/>
      <c r="V62" s="8">
        <f>$G$62*U62</f>
        <v>0</v>
      </c>
      <c r="W62" s="8">
        <v>0</v>
      </c>
      <c r="X62" s="8">
        <f>$G$62*W62</f>
        <v>0</v>
      </c>
      <c r="Y62" s="8"/>
      <c r="Z62" s="8">
        <f>$G$62*Y62</f>
        <v>0</v>
      </c>
      <c r="AA62" s="8"/>
      <c r="AB62" s="8">
        <f>$G$62*AA62</f>
        <v>0</v>
      </c>
      <c r="AC62" s="8"/>
      <c r="AD62" s="8">
        <f>$G$62*AC62</f>
        <v>0</v>
      </c>
      <c r="AE62" s="8"/>
      <c r="AF62" s="8">
        <f>$G$62*AE62</f>
        <v>0</v>
      </c>
      <c r="AG62" s="161">
        <v>100</v>
      </c>
      <c r="AH62" s="8">
        <f>$G$62*AG62</f>
        <v>3944</v>
      </c>
      <c r="AJ62" s="64">
        <f t="shared" si="13"/>
        <v>6600</v>
      </c>
      <c r="AK62" s="64">
        <f t="shared" si="13"/>
        <v>260304</v>
      </c>
      <c r="AL62" s="61" t="b">
        <f t="shared" si="12"/>
        <v>1</v>
      </c>
      <c r="AM62" s="61" t="b">
        <f t="shared" si="10"/>
        <v>1</v>
      </c>
    </row>
    <row r="63" spans="1:39" ht="36.950000000000003" customHeight="1" thickBot="1">
      <c r="A63" s="41">
        <v>49</v>
      </c>
      <c r="B63" s="285" t="s">
        <v>233</v>
      </c>
      <c r="C63" s="285"/>
      <c r="D63" s="41">
        <v>13455</v>
      </c>
      <c r="E63" s="41" t="s">
        <v>27</v>
      </c>
      <c r="F63" s="43">
        <f t="shared" si="5"/>
        <v>2600</v>
      </c>
      <c r="G63" s="286">
        <f>ORÇAMENTO!I65</f>
        <v>32.36</v>
      </c>
      <c r="H63" s="286"/>
      <c r="I63" s="43">
        <f t="shared" si="11"/>
        <v>84136</v>
      </c>
      <c r="K63" s="160">
        <v>100</v>
      </c>
      <c r="L63" s="8">
        <f>$G$63*K63</f>
        <v>3236</v>
      </c>
      <c r="M63" s="8">
        <v>0</v>
      </c>
      <c r="N63" s="8">
        <f>$G$63*M63</f>
        <v>0</v>
      </c>
      <c r="O63" s="8"/>
      <c r="P63" s="8">
        <f>$G$63*O63</f>
        <v>0</v>
      </c>
      <c r="Q63" s="161">
        <v>0</v>
      </c>
      <c r="R63" s="8">
        <f>$G$63*Q63</f>
        <v>0</v>
      </c>
      <c r="S63" s="8"/>
      <c r="T63" s="8">
        <f>$G$63*S63</f>
        <v>0</v>
      </c>
      <c r="U63" s="161"/>
      <c r="V63" s="8">
        <f>$G$63*U63</f>
        <v>0</v>
      </c>
      <c r="W63" s="8">
        <v>2500</v>
      </c>
      <c r="X63" s="8">
        <f>$G$63*W63</f>
        <v>80900</v>
      </c>
      <c r="Y63" s="8"/>
      <c r="Z63" s="8">
        <f>$G$63*Y63</f>
        <v>0</v>
      </c>
      <c r="AA63" s="8"/>
      <c r="AB63" s="8">
        <f>$G$63*AA63</f>
        <v>0</v>
      </c>
      <c r="AC63" s="8"/>
      <c r="AD63" s="8">
        <f>$G$63*AC63</f>
        <v>0</v>
      </c>
      <c r="AE63" s="8"/>
      <c r="AF63" s="8">
        <f>$G$63*AE63</f>
        <v>0</v>
      </c>
      <c r="AG63" s="161">
        <v>0</v>
      </c>
      <c r="AH63" s="8">
        <f>$G$63*AG63</f>
        <v>0</v>
      </c>
      <c r="AJ63" s="64">
        <f t="shared" si="13"/>
        <v>2600</v>
      </c>
      <c r="AK63" s="64">
        <f t="shared" si="13"/>
        <v>84136</v>
      </c>
      <c r="AL63" s="61" t="b">
        <f t="shared" si="12"/>
        <v>1</v>
      </c>
      <c r="AM63" s="61" t="b">
        <f t="shared" si="10"/>
        <v>1</v>
      </c>
    </row>
    <row r="64" spans="1:39" ht="36.950000000000003" hidden="1" customHeight="1" thickBot="1">
      <c r="A64" s="56"/>
      <c r="B64" s="56"/>
      <c r="C64" s="56"/>
      <c r="D64" s="56"/>
      <c r="E64" s="56"/>
      <c r="F64" s="57"/>
      <c r="G64" s="286">
        <f>ORÇAMENTO!I66</f>
        <v>0</v>
      </c>
      <c r="H64" s="286"/>
      <c r="I64" s="57"/>
      <c r="K64" s="160"/>
      <c r="L64" s="8"/>
      <c r="M64" s="8"/>
      <c r="N64" s="8"/>
      <c r="O64" s="8"/>
      <c r="P64" s="8"/>
      <c r="Q64" s="161"/>
      <c r="R64" s="8"/>
      <c r="S64" s="8"/>
      <c r="T64" s="8"/>
      <c r="U64" s="161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161"/>
      <c r="AH64" s="8"/>
      <c r="AJ64" s="64"/>
      <c r="AK64" s="64"/>
    </row>
    <row r="65" spans="1:39" ht="36.950000000000003" hidden="1" customHeight="1" thickBot="1">
      <c r="A65" s="56"/>
      <c r="B65" s="56"/>
      <c r="C65" s="56"/>
      <c r="D65" s="56"/>
      <c r="E65" s="56"/>
      <c r="F65" s="57"/>
      <c r="G65" s="286">
        <f>ORÇAMENTO!I67</f>
        <v>0</v>
      </c>
      <c r="H65" s="286"/>
      <c r="I65" s="57"/>
      <c r="K65" s="160"/>
      <c r="L65" s="8"/>
      <c r="M65" s="8"/>
      <c r="N65" s="8"/>
      <c r="O65" s="8"/>
      <c r="P65" s="8"/>
      <c r="Q65" s="161"/>
      <c r="R65" s="8"/>
      <c r="S65" s="8"/>
      <c r="T65" s="8"/>
      <c r="U65" s="161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161"/>
      <c r="AH65" s="8"/>
      <c r="AJ65" s="64"/>
      <c r="AK65" s="64"/>
    </row>
    <row r="66" spans="1:39" ht="42" customHeight="1" thickBot="1">
      <c r="A66" s="41">
        <v>50</v>
      </c>
      <c r="B66" s="285" t="s">
        <v>209</v>
      </c>
      <c r="C66" s="285"/>
      <c r="D66" s="41">
        <v>13455</v>
      </c>
      <c r="E66" s="41" t="s">
        <v>27</v>
      </c>
      <c r="F66" s="43">
        <f t="shared" ref="F66:F74" si="14">K66+M66+O66+Q66+S66+U66+W66+Y66+AA66+AC66+AE66+AG66</f>
        <v>750</v>
      </c>
      <c r="G66" s="286">
        <f>ORÇAMENTO!I68</f>
        <v>35.130000000000003</v>
      </c>
      <c r="H66" s="286"/>
      <c r="I66" s="43">
        <f t="shared" si="11"/>
        <v>26347.5</v>
      </c>
      <c r="K66" s="160">
        <v>200</v>
      </c>
      <c r="L66" s="8">
        <f>$G$66*K66</f>
        <v>7026.0000000000009</v>
      </c>
      <c r="M66" s="8">
        <v>0</v>
      </c>
      <c r="N66" s="8">
        <f>$G$66*M66</f>
        <v>0</v>
      </c>
      <c r="O66" s="8"/>
      <c r="P66" s="8">
        <f>$G$66*O66</f>
        <v>0</v>
      </c>
      <c r="Q66" s="161">
        <v>0</v>
      </c>
      <c r="R66" s="8">
        <f>$G$66*Q66</f>
        <v>0</v>
      </c>
      <c r="S66" s="8"/>
      <c r="T66" s="8">
        <f>$G$66*S66</f>
        <v>0</v>
      </c>
      <c r="U66" s="8"/>
      <c r="V66" s="8">
        <f>$G$66*U66</f>
        <v>0</v>
      </c>
      <c r="W66" s="8">
        <v>500</v>
      </c>
      <c r="X66" s="8">
        <f>$G$66*W66</f>
        <v>17565</v>
      </c>
      <c r="Y66" s="8"/>
      <c r="Z66" s="8">
        <f>$G$66*Y66</f>
        <v>0</v>
      </c>
      <c r="AA66" s="161"/>
      <c r="AB66" s="8">
        <f>$G$66*AA66</f>
        <v>0</v>
      </c>
      <c r="AC66" s="8">
        <v>0</v>
      </c>
      <c r="AD66" s="8">
        <f>$G$66*AC66</f>
        <v>0</v>
      </c>
      <c r="AE66" s="8"/>
      <c r="AF66" s="8">
        <f>$G$66*AE66</f>
        <v>0</v>
      </c>
      <c r="AG66" s="161">
        <v>50</v>
      </c>
      <c r="AH66" s="8">
        <f>$G$66*AG66</f>
        <v>1756.5000000000002</v>
      </c>
      <c r="AJ66" s="64">
        <f t="shared" si="13"/>
        <v>750</v>
      </c>
      <c r="AK66" s="64">
        <f t="shared" si="13"/>
        <v>26347.5</v>
      </c>
      <c r="AL66" s="61" t="b">
        <f t="shared" si="12"/>
        <v>1</v>
      </c>
      <c r="AM66" s="61" t="b">
        <f t="shared" si="10"/>
        <v>1</v>
      </c>
    </row>
    <row r="67" spans="1:39" ht="35.1" customHeight="1" thickBot="1">
      <c r="A67" s="41">
        <v>51</v>
      </c>
      <c r="B67" s="285" t="s">
        <v>210</v>
      </c>
      <c r="C67" s="285"/>
      <c r="D67" s="41">
        <v>13455</v>
      </c>
      <c r="E67" s="41" t="s">
        <v>27</v>
      </c>
      <c r="F67" s="43">
        <f t="shared" si="14"/>
        <v>600</v>
      </c>
      <c r="G67" s="286">
        <f>ORÇAMENTO!I69</f>
        <v>35.42</v>
      </c>
      <c r="H67" s="286"/>
      <c r="I67" s="43">
        <f t="shared" si="11"/>
        <v>21252</v>
      </c>
      <c r="K67" s="160">
        <v>50</v>
      </c>
      <c r="L67" s="8">
        <f>$G$67*K67</f>
        <v>1771</v>
      </c>
      <c r="M67" s="8">
        <v>0</v>
      </c>
      <c r="N67" s="8">
        <f>$G$67*M67</f>
        <v>0</v>
      </c>
      <c r="O67" s="8"/>
      <c r="P67" s="8">
        <f>$G$67*O67</f>
        <v>0</v>
      </c>
      <c r="Q67" s="161">
        <v>0</v>
      </c>
      <c r="R67" s="8">
        <f>$G$67*Q67</f>
        <v>0</v>
      </c>
      <c r="S67" s="8"/>
      <c r="T67" s="8">
        <f>$G$67*S67</f>
        <v>0</v>
      </c>
      <c r="U67" s="8"/>
      <c r="V67" s="8">
        <f>$G$67*U67</f>
        <v>0</v>
      </c>
      <c r="W67" s="8">
        <v>500</v>
      </c>
      <c r="X67" s="8">
        <f>$G$67*W67</f>
        <v>17710</v>
      </c>
      <c r="Y67" s="8"/>
      <c r="Z67" s="8">
        <f>$G$67*Y67</f>
        <v>0</v>
      </c>
      <c r="AA67" s="161"/>
      <c r="AB67" s="8">
        <f>$G$67*AA67</f>
        <v>0</v>
      </c>
      <c r="AC67" s="8">
        <v>0</v>
      </c>
      <c r="AD67" s="8">
        <f>$G$67*AC67</f>
        <v>0</v>
      </c>
      <c r="AE67" s="8"/>
      <c r="AF67" s="8">
        <f>$G$67*AE67</f>
        <v>0</v>
      </c>
      <c r="AG67" s="161">
        <v>50</v>
      </c>
      <c r="AH67" s="8">
        <f>$G$67*AG67</f>
        <v>1771</v>
      </c>
      <c r="AJ67" s="64">
        <f t="shared" si="13"/>
        <v>600</v>
      </c>
      <c r="AK67" s="64">
        <f t="shared" si="13"/>
        <v>21252</v>
      </c>
      <c r="AL67" s="61" t="b">
        <f t="shared" si="12"/>
        <v>1</v>
      </c>
      <c r="AM67" s="61" t="b">
        <f t="shared" si="10"/>
        <v>1</v>
      </c>
    </row>
    <row r="68" spans="1:39" ht="35.1" customHeight="1" thickBot="1">
      <c r="A68" s="41">
        <v>52</v>
      </c>
      <c r="B68" s="285" t="s">
        <v>211</v>
      </c>
      <c r="C68" s="285"/>
      <c r="D68" s="41">
        <v>13455</v>
      </c>
      <c r="E68" s="41" t="s">
        <v>27</v>
      </c>
      <c r="F68" s="43">
        <f t="shared" si="14"/>
        <v>750</v>
      </c>
      <c r="G68" s="286">
        <f>ORÇAMENTO!I70</f>
        <v>35.450000000000003</v>
      </c>
      <c r="H68" s="286"/>
      <c r="I68" s="43">
        <f t="shared" si="11"/>
        <v>26587.5</v>
      </c>
      <c r="K68" s="160">
        <v>200</v>
      </c>
      <c r="L68" s="8">
        <f>$G$68*K68</f>
        <v>7090.0000000000009</v>
      </c>
      <c r="M68" s="8">
        <v>0</v>
      </c>
      <c r="N68" s="8">
        <f>$G$68*M68</f>
        <v>0</v>
      </c>
      <c r="O68" s="8"/>
      <c r="P68" s="8">
        <f>$G$68*O68</f>
        <v>0</v>
      </c>
      <c r="Q68" s="161">
        <v>0</v>
      </c>
      <c r="R68" s="8">
        <f>$G$68*Q68</f>
        <v>0</v>
      </c>
      <c r="S68" s="8"/>
      <c r="T68" s="8">
        <f>$G$68*S68</f>
        <v>0</v>
      </c>
      <c r="U68" s="8"/>
      <c r="V68" s="8">
        <f>$G$68*U68</f>
        <v>0</v>
      </c>
      <c r="W68" s="8">
        <v>500</v>
      </c>
      <c r="X68" s="8">
        <f>$G$68*W68</f>
        <v>17725</v>
      </c>
      <c r="Y68" s="8"/>
      <c r="Z68" s="8">
        <f>$G$68*Y68</f>
        <v>0</v>
      </c>
      <c r="AA68" s="161"/>
      <c r="AB68" s="8">
        <f>$G$68*AA68</f>
        <v>0</v>
      </c>
      <c r="AC68" s="8">
        <v>0</v>
      </c>
      <c r="AD68" s="8">
        <f>$G$68*AC68</f>
        <v>0</v>
      </c>
      <c r="AE68" s="8"/>
      <c r="AF68" s="8">
        <f>$G$68*AE68</f>
        <v>0</v>
      </c>
      <c r="AG68" s="161">
        <v>50</v>
      </c>
      <c r="AH68" s="8">
        <f>$G$68*AG68</f>
        <v>1772.5000000000002</v>
      </c>
      <c r="AJ68" s="64">
        <f t="shared" si="13"/>
        <v>750</v>
      </c>
      <c r="AK68" s="64">
        <f t="shared" si="13"/>
        <v>26587.5</v>
      </c>
      <c r="AL68" s="61" t="b">
        <f t="shared" si="12"/>
        <v>1</v>
      </c>
      <c r="AM68" s="61" t="b">
        <f t="shared" si="10"/>
        <v>1</v>
      </c>
    </row>
    <row r="69" spans="1:39" ht="36.950000000000003" customHeight="1" thickBot="1">
      <c r="A69" s="41">
        <v>53</v>
      </c>
      <c r="B69" s="285" t="s">
        <v>212</v>
      </c>
      <c r="C69" s="285"/>
      <c r="D69" s="41">
        <v>13455</v>
      </c>
      <c r="E69" s="41" t="s">
        <v>27</v>
      </c>
      <c r="F69" s="43">
        <f t="shared" si="14"/>
        <v>600</v>
      </c>
      <c r="G69" s="286">
        <f>ORÇAMENTO!I71</f>
        <v>39.33</v>
      </c>
      <c r="H69" s="286"/>
      <c r="I69" s="43">
        <f t="shared" si="11"/>
        <v>23598</v>
      </c>
      <c r="K69" s="160">
        <v>50</v>
      </c>
      <c r="L69" s="8">
        <f>$G$69*K69</f>
        <v>1966.5</v>
      </c>
      <c r="M69" s="8">
        <v>0</v>
      </c>
      <c r="N69" s="8">
        <f>$G$69*M69</f>
        <v>0</v>
      </c>
      <c r="O69" s="8"/>
      <c r="P69" s="8">
        <f>$G$69*O69</f>
        <v>0</v>
      </c>
      <c r="Q69" s="161">
        <v>0</v>
      </c>
      <c r="R69" s="8">
        <f>$G$69*Q69</f>
        <v>0</v>
      </c>
      <c r="S69" s="8"/>
      <c r="T69" s="8">
        <f>$G$69*S69</f>
        <v>0</v>
      </c>
      <c r="U69" s="8"/>
      <c r="V69" s="8">
        <f>$G$69*U69</f>
        <v>0</v>
      </c>
      <c r="W69" s="8">
        <v>500</v>
      </c>
      <c r="X69" s="8">
        <f>$G$69*W69</f>
        <v>19665</v>
      </c>
      <c r="Y69" s="8"/>
      <c r="Z69" s="8">
        <f>$G$69*Y69</f>
        <v>0</v>
      </c>
      <c r="AA69" s="161"/>
      <c r="AB69" s="8">
        <f>$G$69*AA69</f>
        <v>0</v>
      </c>
      <c r="AC69" s="8">
        <v>0</v>
      </c>
      <c r="AD69" s="8">
        <f>$G$69*AC69</f>
        <v>0</v>
      </c>
      <c r="AE69" s="8"/>
      <c r="AF69" s="8">
        <f>$G$69*AE69</f>
        <v>0</v>
      </c>
      <c r="AG69" s="161">
        <v>50</v>
      </c>
      <c r="AH69" s="8">
        <f>$G$69*AG69</f>
        <v>1966.5</v>
      </c>
      <c r="AJ69" s="64">
        <f t="shared" si="13"/>
        <v>600</v>
      </c>
      <c r="AK69" s="64">
        <f t="shared" si="13"/>
        <v>23598</v>
      </c>
      <c r="AL69" s="61" t="b">
        <f t="shared" si="12"/>
        <v>1</v>
      </c>
      <c r="AM69" s="61" t="b">
        <f t="shared" si="10"/>
        <v>1</v>
      </c>
    </row>
    <row r="70" spans="1:39" ht="35.1" customHeight="1" thickBot="1">
      <c r="A70" s="41">
        <v>54</v>
      </c>
      <c r="B70" s="285" t="s">
        <v>213</v>
      </c>
      <c r="C70" s="285"/>
      <c r="D70" s="41">
        <v>13455</v>
      </c>
      <c r="E70" s="41" t="s">
        <v>27</v>
      </c>
      <c r="F70" s="43">
        <f t="shared" si="14"/>
        <v>250</v>
      </c>
      <c r="G70" s="286">
        <f>ORÇAMENTO!I72</f>
        <v>17.11</v>
      </c>
      <c r="H70" s="286"/>
      <c r="I70" s="43">
        <f t="shared" si="11"/>
        <v>4277.5</v>
      </c>
      <c r="K70" s="160">
        <v>200</v>
      </c>
      <c r="L70" s="8">
        <f>$G$70*K70</f>
        <v>3422</v>
      </c>
      <c r="M70" s="8">
        <v>0</v>
      </c>
      <c r="N70" s="8">
        <f>$G$70*M70</f>
        <v>0</v>
      </c>
      <c r="O70" s="8"/>
      <c r="P70" s="8">
        <f>$G$70*O70</f>
        <v>0</v>
      </c>
      <c r="Q70" s="161">
        <v>0</v>
      </c>
      <c r="R70" s="8">
        <f>$G$70*Q70</f>
        <v>0</v>
      </c>
      <c r="S70" s="8"/>
      <c r="T70" s="8">
        <f>$G$70*S70</f>
        <v>0</v>
      </c>
      <c r="U70" s="8"/>
      <c r="V70" s="8">
        <f>$G$70*U70</f>
        <v>0</v>
      </c>
      <c r="W70" s="8">
        <v>0</v>
      </c>
      <c r="X70" s="8">
        <f>$G$70*W70</f>
        <v>0</v>
      </c>
      <c r="Y70" s="8"/>
      <c r="Z70" s="8">
        <f>$G$70*Y70</f>
        <v>0</v>
      </c>
      <c r="AA70" s="161"/>
      <c r="AB70" s="8">
        <f>$G$70*AA70</f>
        <v>0</v>
      </c>
      <c r="AC70" s="8">
        <v>0</v>
      </c>
      <c r="AD70" s="8">
        <f>$G$70*AC70</f>
        <v>0</v>
      </c>
      <c r="AE70" s="8"/>
      <c r="AF70" s="8">
        <f>$G$70*AE70</f>
        <v>0</v>
      </c>
      <c r="AG70" s="161">
        <v>50</v>
      </c>
      <c r="AH70" s="8">
        <f>$G$70*AG70</f>
        <v>855.5</v>
      </c>
      <c r="AJ70" s="64">
        <f t="shared" si="13"/>
        <v>250</v>
      </c>
      <c r="AK70" s="64">
        <f t="shared" si="13"/>
        <v>4277.5</v>
      </c>
      <c r="AL70" s="61" t="b">
        <f t="shared" si="12"/>
        <v>1</v>
      </c>
      <c r="AM70" s="61" t="b">
        <f t="shared" si="10"/>
        <v>1</v>
      </c>
    </row>
    <row r="71" spans="1:39" ht="35.1" customHeight="1" thickBot="1">
      <c r="A71" s="41">
        <v>55</v>
      </c>
      <c r="B71" s="285" t="s">
        <v>214</v>
      </c>
      <c r="C71" s="285"/>
      <c r="D71" s="41">
        <v>13455</v>
      </c>
      <c r="E71" s="41" t="s">
        <v>27</v>
      </c>
      <c r="F71" s="43">
        <f t="shared" si="14"/>
        <v>250</v>
      </c>
      <c r="G71" s="286">
        <f>ORÇAMENTO!I73</f>
        <v>34.659999999999997</v>
      </c>
      <c r="H71" s="286"/>
      <c r="I71" s="43">
        <f t="shared" si="11"/>
        <v>8665</v>
      </c>
      <c r="K71" s="160">
        <v>200</v>
      </c>
      <c r="L71" s="8">
        <f>$G$71*K71</f>
        <v>6931.9999999999991</v>
      </c>
      <c r="M71" s="8">
        <v>0</v>
      </c>
      <c r="N71" s="8">
        <f>$G$71*M71</f>
        <v>0</v>
      </c>
      <c r="O71" s="8"/>
      <c r="P71" s="8">
        <f>$G$71*O71</f>
        <v>0</v>
      </c>
      <c r="Q71" s="161">
        <v>0</v>
      </c>
      <c r="R71" s="8">
        <f>$G$71*Q71</f>
        <v>0</v>
      </c>
      <c r="S71" s="8"/>
      <c r="T71" s="8">
        <f>$G$71*S71</f>
        <v>0</v>
      </c>
      <c r="U71" s="8"/>
      <c r="V71" s="8">
        <f>$G$71*U71</f>
        <v>0</v>
      </c>
      <c r="W71" s="8">
        <v>0</v>
      </c>
      <c r="X71" s="8">
        <f>$G$71*W71</f>
        <v>0</v>
      </c>
      <c r="Y71" s="8"/>
      <c r="Z71" s="8">
        <f>$G$71*Y71</f>
        <v>0</v>
      </c>
      <c r="AA71" s="161"/>
      <c r="AB71" s="8">
        <f>$G$71*AA71</f>
        <v>0</v>
      </c>
      <c r="AC71" s="8">
        <v>0</v>
      </c>
      <c r="AD71" s="8">
        <f>$G$71*AC71</f>
        <v>0</v>
      </c>
      <c r="AE71" s="8"/>
      <c r="AF71" s="8">
        <f>$G$71*AE71</f>
        <v>0</v>
      </c>
      <c r="AG71" s="161">
        <v>50</v>
      </c>
      <c r="AH71" s="8">
        <f>$G$71*AG71</f>
        <v>1732.9999999999998</v>
      </c>
      <c r="AJ71" s="64">
        <f t="shared" ref="AJ71:AK86" si="15">AG71+AE71+AC71+AA71+Y71+W71+U71+S71+Q71+O71+M71+K71</f>
        <v>250</v>
      </c>
      <c r="AK71" s="64">
        <f t="shared" si="15"/>
        <v>8664.9999999999982</v>
      </c>
      <c r="AL71" s="61" t="b">
        <f t="shared" si="12"/>
        <v>1</v>
      </c>
      <c r="AM71" s="61" t="b">
        <f t="shared" si="10"/>
        <v>1</v>
      </c>
    </row>
    <row r="72" spans="1:39" ht="35.1" customHeight="1" thickBot="1">
      <c r="A72" s="41">
        <v>56</v>
      </c>
      <c r="B72" s="285" t="s">
        <v>215</v>
      </c>
      <c r="C72" s="285"/>
      <c r="D72" s="41">
        <v>13455</v>
      </c>
      <c r="E72" s="41" t="s">
        <v>27</v>
      </c>
      <c r="F72" s="43">
        <f t="shared" si="14"/>
        <v>100</v>
      </c>
      <c r="G72" s="286">
        <f>ORÇAMENTO!I74</f>
        <v>36.090000000000003</v>
      </c>
      <c r="H72" s="286"/>
      <c r="I72" s="43">
        <f t="shared" si="11"/>
        <v>3609</v>
      </c>
      <c r="K72" s="160">
        <v>50</v>
      </c>
      <c r="L72" s="8">
        <f>$G$72*K72</f>
        <v>1804.5000000000002</v>
      </c>
      <c r="M72" s="8">
        <v>0</v>
      </c>
      <c r="N72" s="8">
        <f>$G$72*M72</f>
        <v>0</v>
      </c>
      <c r="O72" s="8"/>
      <c r="P72" s="8">
        <f>$G$72*O72</f>
        <v>0</v>
      </c>
      <c r="Q72" s="161">
        <v>0</v>
      </c>
      <c r="R72" s="8">
        <f>$G$72*Q72</f>
        <v>0</v>
      </c>
      <c r="S72" s="8"/>
      <c r="T72" s="8">
        <f>$G$72*S72</f>
        <v>0</v>
      </c>
      <c r="U72" s="8"/>
      <c r="V72" s="8">
        <f>$G$72*U72</f>
        <v>0</v>
      </c>
      <c r="W72" s="8">
        <v>0</v>
      </c>
      <c r="X72" s="8">
        <f>$G$72*W72</f>
        <v>0</v>
      </c>
      <c r="Y72" s="8"/>
      <c r="Z72" s="8">
        <f>$G$72*Y72</f>
        <v>0</v>
      </c>
      <c r="AA72" s="161"/>
      <c r="AB72" s="8">
        <f>$G$72*AA72</f>
        <v>0</v>
      </c>
      <c r="AC72" s="8">
        <v>0</v>
      </c>
      <c r="AD72" s="8">
        <f>$G$72*AC72</f>
        <v>0</v>
      </c>
      <c r="AE72" s="8"/>
      <c r="AF72" s="8">
        <f>$G$72*AE72</f>
        <v>0</v>
      </c>
      <c r="AG72" s="161">
        <v>50</v>
      </c>
      <c r="AH72" s="8">
        <f>$G$72*AG72</f>
        <v>1804.5000000000002</v>
      </c>
      <c r="AJ72" s="64">
        <f t="shared" si="15"/>
        <v>100</v>
      </c>
      <c r="AK72" s="64">
        <f t="shared" si="15"/>
        <v>3609.0000000000005</v>
      </c>
      <c r="AL72" s="61" t="b">
        <f t="shared" si="12"/>
        <v>1</v>
      </c>
      <c r="AM72" s="61" t="b">
        <f t="shared" si="10"/>
        <v>1</v>
      </c>
    </row>
    <row r="73" spans="1:39" ht="35.1" customHeight="1" thickBot="1">
      <c r="A73" s="41">
        <v>57</v>
      </c>
      <c r="B73" s="285" t="s">
        <v>216</v>
      </c>
      <c r="C73" s="285"/>
      <c r="D73" s="41">
        <v>13455</v>
      </c>
      <c r="E73" s="41" t="s">
        <v>27</v>
      </c>
      <c r="F73" s="43">
        <f t="shared" si="14"/>
        <v>891</v>
      </c>
      <c r="G73" s="286">
        <f>ORÇAMENTO!I75</f>
        <v>34.33</v>
      </c>
      <c r="H73" s="286"/>
      <c r="I73" s="43">
        <f t="shared" si="11"/>
        <v>30588.03</v>
      </c>
      <c r="K73" s="160">
        <v>200</v>
      </c>
      <c r="L73" s="8">
        <f>$G$73*K73</f>
        <v>6866</v>
      </c>
      <c r="M73" s="8">
        <v>350</v>
      </c>
      <c r="N73" s="8">
        <f>$G$73*M73</f>
        <v>12015.5</v>
      </c>
      <c r="O73" s="8"/>
      <c r="P73" s="8">
        <f>$G$73*O73</f>
        <v>0</v>
      </c>
      <c r="Q73" s="161">
        <v>0</v>
      </c>
      <c r="R73" s="8">
        <f>$G$73*Q73</f>
        <v>0</v>
      </c>
      <c r="S73" s="8"/>
      <c r="T73" s="8">
        <f>$G$73*S73</f>
        <v>0</v>
      </c>
      <c r="U73" s="8"/>
      <c r="V73" s="8">
        <f>$G$73*U73</f>
        <v>0</v>
      </c>
      <c r="W73" s="8">
        <v>0</v>
      </c>
      <c r="X73" s="8">
        <f>$G$73*W73</f>
        <v>0</v>
      </c>
      <c r="Y73" s="8"/>
      <c r="Z73" s="8">
        <f>$G$73*Y73</f>
        <v>0</v>
      </c>
      <c r="AA73" s="161"/>
      <c r="AB73" s="8">
        <f>$G$73*AA73</f>
        <v>0</v>
      </c>
      <c r="AC73" s="8">
        <v>291</v>
      </c>
      <c r="AD73" s="8">
        <f>$G$73*AC73</f>
        <v>9990.0299999999988</v>
      </c>
      <c r="AE73" s="8"/>
      <c r="AF73" s="8">
        <f>$G$73*AE73</f>
        <v>0</v>
      </c>
      <c r="AG73" s="161">
        <v>50</v>
      </c>
      <c r="AH73" s="8">
        <f>$G$73*AG73</f>
        <v>1716.5</v>
      </c>
      <c r="AJ73" s="64">
        <f t="shared" si="15"/>
        <v>891</v>
      </c>
      <c r="AK73" s="64">
        <f t="shared" si="15"/>
        <v>30588.03</v>
      </c>
      <c r="AL73" s="61" t="b">
        <f t="shared" si="12"/>
        <v>1</v>
      </c>
      <c r="AM73" s="61" t="b">
        <f t="shared" si="10"/>
        <v>1</v>
      </c>
    </row>
    <row r="74" spans="1:39" ht="35.1" customHeight="1" thickBot="1">
      <c r="A74" s="41">
        <v>58</v>
      </c>
      <c r="B74" s="285" t="s">
        <v>217</v>
      </c>
      <c r="C74" s="285"/>
      <c r="D74" s="41">
        <v>13455</v>
      </c>
      <c r="E74" s="41" t="s">
        <v>27</v>
      </c>
      <c r="F74" s="43">
        <f t="shared" si="14"/>
        <v>170</v>
      </c>
      <c r="G74" s="286">
        <f>ORÇAMENTO!I76</f>
        <v>35.9</v>
      </c>
      <c r="H74" s="286"/>
      <c r="I74" s="43">
        <f t="shared" si="11"/>
        <v>6103</v>
      </c>
      <c r="K74" s="160">
        <v>50</v>
      </c>
      <c r="L74" s="8">
        <f>$G$74*K74</f>
        <v>1795</v>
      </c>
      <c r="M74" s="8">
        <v>0</v>
      </c>
      <c r="N74" s="8">
        <f>$G$74*M74</f>
        <v>0</v>
      </c>
      <c r="O74" s="8"/>
      <c r="P74" s="8">
        <f>$G$74*O74</f>
        <v>0</v>
      </c>
      <c r="Q74" s="161">
        <v>0</v>
      </c>
      <c r="R74" s="8">
        <f>$G$74*Q74</f>
        <v>0</v>
      </c>
      <c r="S74" s="8"/>
      <c r="T74" s="8">
        <f>$G$74*S74</f>
        <v>0</v>
      </c>
      <c r="U74" s="8"/>
      <c r="V74" s="8">
        <f>$G$74*U74</f>
        <v>0</v>
      </c>
      <c r="W74" s="8">
        <v>0</v>
      </c>
      <c r="X74" s="8">
        <f>$G$74*W74</f>
        <v>0</v>
      </c>
      <c r="Y74" s="8"/>
      <c r="Z74" s="8">
        <f>$G$74*Y74</f>
        <v>0</v>
      </c>
      <c r="AA74" s="161">
        <v>70</v>
      </c>
      <c r="AB74" s="8">
        <f>$G$74*AA74</f>
        <v>2513</v>
      </c>
      <c r="AC74" s="8">
        <v>0</v>
      </c>
      <c r="AD74" s="8">
        <f>$G$74*AC74</f>
        <v>0</v>
      </c>
      <c r="AE74" s="8"/>
      <c r="AF74" s="8">
        <f>$G$74*AE74</f>
        <v>0</v>
      </c>
      <c r="AG74" s="161">
        <v>50</v>
      </c>
      <c r="AH74" s="8">
        <f>$G$74*AG74</f>
        <v>1795</v>
      </c>
      <c r="AJ74" s="64">
        <f t="shared" si="15"/>
        <v>170</v>
      </c>
      <c r="AK74" s="64">
        <f t="shared" si="15"/>
        <v>6103</v>
      </c>
      <c r="AL74" s="61" t="b">
        <f t="shared" si="12"/>
        <v>1</v>
      </c>
      <c r="AM74" s="61" t="b">
        <f t="shared" si="10"/>
        <v>1</v>
      </c>
    </row>
    <row r="75" spans="1:39" ht="35.1" hidden="1" customHeight="1" thickBot="1">
      <c r="A75" s="56"/>
      <c r="B75" s="56"/>
      <c r="C75" s="56"/>
      <c r="D75" s="56"/>
      <c r="E75" s="56"/>
      <c r="F75" s="57"/>
      <c r="G75" s="286">
        <f>ORÇAMENTO!I77</f>
        <v>0</v>
      </c>
      <c r="H75" s="286"/>
      <c r="I75" s="57"/>
      <c r="K75" s="160"/>
      <c r="L75" s="8"/>
      <c r="M75" s="8"/>
      <c r="N75" s="8"/>
      <c r="O75" s="8"/>
      <c r="P75" s="8"/>
      <c r="Q75" s="161"/>
      <c r="R75" s="8"/>
      <c r="S75" s="8"/>
      <c r="T75" s="8"/>
      <c r="U75" s="8"/>
      <c r="V75" s="8"/>
      <c r="W75" s="8"/>
      <c r="X75" s="8"/>
      <c r="Y75" s="8"/>
      <c r="Z75" s="8"/>
      <c r="AA75" s="161"/>
      <c r="AB75" s="8"/>
      <c r="AC75" s="8"/>
      <c r="AD75" s="8"/>
      <c r="AE75" s="8"/>
      <c r="AF75" s="8"/>
      <c r="AG75" s="161"/>
      <c r="AH75" s="8"/>
      <c r="AJ75" s="64"/>
      <c r="AK75" s="64"/>
    </row>
    <row r="76" spans="1:39" ht="35.1" hidden="1" customHeight="1" thickBot="1">
      <c r="A76" s="56"/>
      <c r="B76" s="56"/>
      <c r="C76" s="56"/>
      <c r="D76" s="56"/>
      <c r="E76" s="56"/>
      <c r="F76" s="57"/>
      <c r="G76" s="286">
        <f>ORÇAMENTO!I78</f>
        <v>0</v>
      </c>
      <c r="H76" s="286"/>
      <c r="I76" s="57"/>
      <c r="K76" s="160"/>
      <c r="L76" s="8"/>
      <c r="M76" s="8"/>
      <c r="N76" s="8"/>
      <c r="O76" s="8"/>
      <c r="P76" s="8"/>
      <c r="Q76" s="161"/>
      <c r="R76" s="8"/>
      <c r="S76" s="8"/>
      <c r="T76" s="8"/>
      <c r="U76" s="8"/>
      <c r="V76" s="8"/>
      <c r="W76" s="8"/>
      <c r="X76" s="8"/>
      <c r="Y76" s="8"/>
      <c r="Z76" s="8"/>
      <c r="AA76" s="161"/>
      <c r="AB76" s="8"/>
      <c r="AC76" s="8"/>
      <c r="AD76" s="8"/>
      <c r="AE76" s="8"/>
      <c r="AF76" s="8"/>
      <c r="AG76" s="161"/>
      <c r="AH76" s="8"/>
      <c r="AJ76" s="64"/>
      <c r="AK76" s="64"/>
    </row>
    <row r="77" spans="1:39" ht="35.1" customHeight="1" thickBot="1">
      <c r="A77" s="41">
        <v>59</v>
      </c>
      <c r="B77" s="285" t="s">
        <v>228</v>
      </c>
      <c r="C77" s="285"/>
      <c r="D77" s="41">
        <v>13455</v>
      </c>
      <c r="E77" s="41" t="s">
        <v>27</v>
      </c>
      <c r="F77" s="43">
        <f t="shared" ref="F77:F83" si="16">K77+M77+O77+Q77+S77+U77+W77+Y77+AA77+AC77+AE77+AG77</f>
        <v>1190</v>
      </c>
      <c r="G77" s="286">
        <f>ORÇAMENTO!I79</f>
        <v>31.73</v>
      </c>
      <c r="H77" s="286"/>
      <c r="I77" s="43">
        <f t="shared" si="11"/>
        <v>37758.699999999997</v>
      </c>
      <c r="K77" s="160">
        <v>50</v>
      </c>
      <c r="L77" s="8">
        <f>$G$77*K77</f>
        <v>1586.5</v>
      </c>
      <c r="M77" s="8">
        <v>0</v>
      </c>
      <c r="N77" s="8">
        <f>$G$77*M77</f>
        <v>0</v>
      </c>
      <c r="O77" s="8"/>
      <c r="P77" s="8">
        <f>$G$77*O77</f>
        <v>0</v>
      </c>
      <c r="Q77" s="161">
        <v>500</v>
      </c>
      <c r="R77" s="8">
        <f>$G$77*Q77</f>
        <v>15865</v>
      </c>
      <c r="S77" s="8"/>
      <c r="T77" s="8">
        <f>$G$77*S77</f>
        <v>0</v>
      </c>
      <c r="U77" s="8"/>
      <c r="V77" s="8">
        <f>$G$77*U77</f>
        <v>0</v>
      </c>
      <c r="W77" s="8">
        <v>250</v>
      </c>
      <c r="X77" s="8">
        <f>$G$77*W77</f>
        <v>7932.5</v>
      </c>
      <c r="Y77" s="167">
        <v>90</v>
      </c>
      <c r="Z77" s="8">
        <f>$G$77*Y77</f>
        <v>2855.7</v>
      </c>
      <c r="AA77" s="8"/>
      <c r="AB77" s="8">
        <f>$G$77*AA77</f>
        <v>0</v>
      </c>
      <c r="AC77" s="8">
        <v>0</v>
      </c>
      <c r="AD77" s="8">
        <f>$G$77*AC77</f>
        <v>0</v>
      </c>
      <c r="AE77" s="8"/>
      <c r="AF77" s="8">
        <f>$G$77*AE77</f>
        <v>0</v>
      </c>
      <c r="AG77" s="161">
        <v>300</v>
      </c>
      <c r="AH77" s="8">
        <f>$G$77*AG77</f>
        <v>9519</v>
      </c>
      <c r="AJ77" s="64">
        <f t="shared" si="15"/>
        <v>1190</v>
      </c>
      <c r="AK77" s="64">
        <f t="shared" si="15"/>
        <v>37758.699999999997</v>
      </c>
      <c r="AL77" s="61" t="b">
        <f t="shared" si="12"/>
        <v>1</v>
      </c>
      <c r="AM77" s="61" t="b">
        <f t="shared" si="10"/>
        <v>1</v>
      </c>
    </row>
    <row r="78" spans="1:39" ht="35.1" customHeight="1" thickBot="1">
      <c r="A78" s="41">
        <v>60</v>
      </c>
      <c r="B78" s="285" t="s">
        <v>229</v>
      </c>
      <c r="C78" s="285"/>
      <c r="D78" s="41">
        <v>13455</v>
      </c>
      <c r="E78" s="41" t="s">
        <v>27</v>
      </c>
      <c r="F78" s="43">
        <f t="shared" si="16"/>
        <v>1100</v>
      </c>
      <c r="G78" s="286">
        <f>ORÇAMENTO!I80</f>
        <v>12.26</v>
      </c>
      <c r="H78" s="286"/>
      <c r="I78" s="43">
        <f t="shared" si="11"/>
        <v>13486</v>
      </c>
      <c r="K78" s="160">
        <v>50</v>
      </c>
      <c r="L78" s="8">
        <f>$G$78*K78</f>
        <v>613</v>
      </c>
      <c r="M78" s="8">
        <v>0</v>
      </c>
      <c r="N78" s="8">
        <f>$G$78*M78</f>
        <v>0</v>
      </c>
      <c r="O78" s="8"/>
      <c r="P78" s="8">
        <f>$G$78*O78</f>
        <v>0</v>
      </c>
      <c r="Q78" s="161">
        <v>500</v>
      </c>
      <c r="R78" s="8">
        <f>$G$78*Q78</f>
        <v>6130</v>
      </c>
      <c r="S78" s="8"/>
      <c r="T78" s="8">
        <f>$G$78*S78</f>
        <v>0</v>
      </c>
      <c r="U78" s="8"/>
      <c r="V78" s="8">
        <f>$G$78*U78</f>
        <v>0</v>
      </c>
      <c r="W78" s="8">
        <v>250</v>
      </c>
      <c r="X78" s="8">
        <f>$G$78*W78</f>
        <v>3065</v>
      </c>
      <c r="Y78" s="167"/>
      <c r="Z78" s="8">
        <f>$G$78*Y78</f>
        <v>0</v>
      </c>
      <c r="AA78" s="8"/>
      <c r="AB78" s="8">
        <f>$G$78*AA78</f>
        <v>0</v>
      </c>
      <c r="AC78" s="8">
        <v>0</v>
      </c>
      <c r="AD78" s="8">
        <f>$G$78*AC78</f>
        <v>0</v>
      </c>
      <c r="AE78" s="8"/>
      <c r="AF78" s="8">
        <f>$G$78*AE78</f>
        <v>0</v>
      </c>
      <c r="AG78" s="161">
        <v>300</v>
      </c>
      <c r="AH78" s="8">
        <f>$G$78*AG78</f>
        <v>3678</v>
      </c>
      <c r="AJ78" s="64">
        <f t="shared" si="15"/>
        <v>1100</v>
      </c>
      <c r="AK78" s="64">
        <f t="shared" si="15"/>
        <v>13486</v>
      </c>
      <c r="AL78" s="61" t="b">
        <f t="shared" si="12"/>
        <v>1</v>
      </c>
      <c r="AM78" s="61" t="b">
        <f t="shared" si="10"/>
        <v>1</v>
      </c>
    </row>
    <row r="79" spans="1:39" ht="35.1" customHeight="1" thickBot="1">
      <c r="A79" s="41">
        <v>61</v>
      </c>
      <c r="B79" s="285" t="s">
        <v>223</v>
      </c>
      <c r="C79" s="285"/>
      <c r="D79" s="41">
        <v>13455</v>
      </c>
      <c r="E79" s="41" t="s">
        <v>27</v>
      </c>
      <c r="F79" s="43">
        <f t="shared" si="16"/>
        <v>972</v>
      </c>
      <c r="G79" s="286">
        <f>ORÇAMENTO!I81</f>
        <v>11.9</v>
      </c>
      <c r="H79" s="286"/>
      <c r="I79" s="43">
        <f t="shared" si="11"/>
        <v>11566.8</v>
      </c>
      <c r="K79" s="160">
        <v>50</v>
      </c>
      <c r="L79" s="8">
        <f>$G$79*K79</f>
        <v>595</v>
      </c>
      <c r="M79" s="8">
        <v>20</v>
      </c>
      <c r="N79" s="8">
        <f>$G$79*M79</f>
        <v>238</v>
      </c>
      <c r="O79" s="8"/>
      <c r="P79" s="8">
        <f>$G$79*O79</f>
        <v>0</v>
      </c>
      <c r="Q79" s="161">
        <v>0</v>
      </c>
      <c r="R79" s="8">
        <f>$G$79*Q79</f>
        <v>0</v>
      </c>
      <c r="S79" s="8"/>
      <c r="T79" s="8">
        <f>$G$79*S79</f>
        <v>0</v>
      </c>
      <c r="U79" s="8"/>
      <c r="V79" s="8">
        <f>$G$79*U79</f>
        <v>0</v>
      </c>
      <c r="W79" s="8">
        <v>500</v>
      </c>
      <c r="X79" s="8">
        <f>$G$79*W79</f>
        <v>5950</v>
      </c>
      <c r="Y79" s="167">
        <v>90</v>
      </c>
      <c r="Z79" s="8">
        <f>$G$79*Y79</f>
        <v>1071</v>
      </c>
      <c r="AA79" s="8"/>
      <c r="AB79" s="8">
        <f>$G$79*AA79</f>
        <v>0</v>
      </c>
      <c r="AC79" s="8">
        <v>12</v>
      </c>
      <c r="AD79" s="8">
        <f>$G$79*AC79</f>
        <v>142.80000000000001</v>
      </c>
      <c r="AE79" s="8"/>
      <c r="AF79" s="8">
        <f>$G$79*AE79</f>
        <v>0</v>
      </c>
      <c r="AG79" s="161">
        <v>300</v>
      </c>
      <c r="AH79" s="8">
        <f>$G$79*AG79</f>
        <v>3570</v>
      </c>
      <c r="AJ79" s="64">
        <f t="shared" si="15"/>
        <v>972</v>
      </c>
      <c r="AK79" s="64">
        <f t="shared" si="15"/>
        <v>11566.8</v>
      </c>
      <c r="AL79" s="61" t="b">
        <f t="shared" si="12"/>
        <v>1</v>
      </c>
      <c r="AM79" s="61" t="b">
        <f t="shared" si="10"/>
        <v>1</v>
      </c>
    </row>
    <row r="80" spans="1:39" ht="35.1" customHeight="1" thickBot="1">
      <c r="A80" s="41">
        <v>62</v>
      </c>
      <c r="B80" s="285" t="s">
        <v>224</v>
      </c>
      <c r="C80" s="285"/>
      <c r="D80" s="41">
        <v>13455</v>
      </c>
      <c r="E80" s="41" t="s">
        <v>27</v>
      </c>
      <c r="F80" s="43">
        <f t="shared" si="16"/>
        <v>1350</v>
      </c>
      <c r="G80" s="286">
        <f>ORÇAMENTO!I82</f>
        <v>11.42</v>
      </c>
      <c r="H80" s="286"/>
      <c r="I80" s="43">
        <f t="shared" si="11"/>
        <v>15417</v>
      </c>
      <c r="K80" s="160">
        <v>50</v>
      </c>
      <c r="L80" s="8">
        <f>$G$80*K80</f>
        <v>571</v>
      </c>
      <c r="M80" s="8">
        <v>0</v>
      </c>
      <c r="N80" s="8">
        <f>$G$80*M80</f>
        <v>0</v>
      </c>
      <c r="O80" s="8"/>
      <c r="P80" s="8">
        <f>$G$80*O80</f>
        <v>0</v>
      </c>
      <c r="Q80" s="161">
        <v>500</v>
      </c>
      <c r="R80" s="8">
        <f>$G$80*Q80</f>
        <v>5710</v>
      </c>
      <c r="S80" s="8"/>
      <c r="T80" s="8">
        <f>$G$80*S80</f>
        <v>0</v>
      </c>
      <c r="U80" s="8"/>
      <c r="V80" s="8">
        <f>$G$80*U80</f>
        <v>0</v>
      </c>
      <c r="W80" s="8">
        <v>500</v>
      </c>
      <c r="X80" s="8">
        <f>$G$80*W80</f>
        <v>5710</v>
      </c>
      <c r="Y80" s="160"/>
      <c r="Z80" s="8">
        <f>$G$80*Y80</f>
        <v>0</v>
      </c>
      <c r="AA80" s="8"/>
      <c r="AB80" s="8">
        <f>$G$80*AA80</f>
        <v>0</v>
      </c>
      <c r="AC80" s="8">
        <v>0</v>
      </c>
      <c r="AD80" s="8">
        <f>$G$80*AC80</f>
        <v>0</v>
      </c>
      <c r="AE80" s="8"/>
      <c r="AF80" s="8">
        <f>$G$80*AE80</f>
        <v>0</v>
      </c>
      <c r="AG80" s="161">
        <v>300</v>
      </c>
      <c r="AH80" s="8">
        <f>$G$80*AG80</f>
        <v>3426</v>
      </c>
      <c r="AJ80" s="64">
        <f t="shared" si="15"/>
        <v>1350</v>
      </c>
      <c r="AK80" s="64">
        <f t="shared" si="15"/>
        <v>15417</v>
      </c>
      <c r="AL80" s="61" t="b">
        <f t="shared" si="12"/>
        <v>1</v>
      </c>
      <c r="AM80" s="61" t="b">
        <f t="shared" si="10"/>
        <v>1</v>
      </c>
    </row>
    <row r="81" spans="1:39" ht="35.1" customHeight="1" thickBot="1">
      <c r="A81" s="41">
        <v>63</v>
      </c>
      <c r="B81" s="285" t="s">
        <v>226</v>
      </c>
      <c r="C81" s="285"/>
      <c r="D81" s="41">
        <v>13455</v>
      </c>
      <c r="E81" s="41" t="s">
        <v>27</v>
      </c>
      <c r="F81" s="43">
        <f t="shared" si="16"/>
        <v>850</v>
      </c>
      <c r="G81" s="286">
        <f>ORÇAMENTO!I83</f>
        <v>14.19</v>
      </c>
      <c r="H81" s="286"/>
      <c r="I81" s="43">
        <f t="shared" si="11"/>
        <v>12061.5</v>
      </c>
      <c r="K81" s="160">
        <v>50</v>
      </c>
      <c r="L81" s="8">
        <f>$G$81*K81</f>
        <v>709.5</v>
      </c>
      <c r="M81" s="8">
        <v>0</v>
      </c>
      <c r="N81" s="8">
        <f>$G$81*M81</f>
        <v>0</v>
      </c>
      <c r="O81" s="8"/>
      <c r="P81" s="8">
        <f>$G$81*O81</f>
        <v>0</v>
      </c>
      <c r="Q81" s="161">
        <v>0</v>
      </c>
      <c r="R81" s="8">
        <f>$G$81*Q81</f>
        <v>0</v>
      </c>
      <c r="S81" s="8"/>
      <c r="T81" s="8">
        <f>$G$81*S81</f>
        <v>0</v>
      </c>
      <c r="U81" s="8"/>
      <c r="V81" s="8">
        <f>$G$81*U81</f>
        <v>0</v>
      </c>
      <c r="W81" s="8">
        <v>500</v>
      </c>
      <c r="X81" s="8">
        <f>$G$81*W81</f>
        <v>7095</v>
      </c>
      <c r="Y81" s="160"/>
      <c r="Z81" s="8">
        <f>$G$81*Y81</f>
        <v>0</v>
      </c>
      <c r="AA81" s="8"/>
      <c r="AB81" s="8">
        <f>$G$81*AA81</f>
        <v>0</v>
      </c>
      <c r="AC81" s="8">
        <v>0</v>
      </c>
      <c r="AD81" s="8">
        <f>$G$81*AC81</f>
        <v>0</v>
      </c>
      <c r="AE81" s="8"/>
      <c r="AF81" s="8">
        <f>$G$81*AE81</f>
        <v>0</v>
      </c>
      <c r="AG81" s="161">
        <v>300</v>
      </c>
      <c r="AH81" s="8">
        <f>$G$81*AG81</f>
        <v>4257</v>
      </c>
      <c r="AJ81" s="64">
        <f t="shared" si="15"/>
        <v>850</v>
      </c>
      <c r="AK81" s="64">
        <f t="shared" si="15"/>
        <v>12061.5</v>
      </c>
      <c r="AL81" s="61" t="b">
        <f t="shared" si="12"/>
        <v>1</v>
      </c>
      <c r="AM81" s="61" t="b">
        <f t="shared" si="10"/>
        <v>1</v>
      </c>
    </row>
    <row r="82" spans="1:39" ht="35.1" customHeight="1" thickBot="1">
      <c r="A82" s="41">
        <v>64</v>
      </c>
      <c r="B82" s="285" t="s">
        <v>225</v>
      </c>
      <c r="C82" s="285"/>
      <c r="D82" s="41">
        <v>13455</v>
      </c>
      <c r="E82" s="41" t="s">
        <v>27</v>
      </c>
      <c r="F82" s="43">
        <f t="shared" si="16"/>
        <v>850</v>
      </c>
      <c r="G82" s="286">
        <f>ORÇAMENTO!I84</f>
        <v>13.38</v>
      </c>
      <c r="H82" s="286"/>
      <c r="I82" s="43">
        <f t="shared" si="11"/>
        <v>11373</v>
      </c>
      <c r="K82" s="160">
        <v>50</v>
      </c>
      <c r="L82" s="8">
        <f>$G$82*K82</f>
        <v>669</v>
      </c>
      <c r="M82" s="8">
        <v>0</v>
      </c>
      <c r="N82" s="8">
        <f>$G$82*M82</f>
        <v>0</v>
      </c>
      <c r="O82" s="8"/>
      <c r="P82" s="8">
        <f>$G$82*O82</f>
        <v>0</v>
      </c>
      <c r="Q82" s="161">
        <v>0</v>
      </c>
      <c r="R82" s="8">
        <f>$G$82*Q82</f>
        <v>0</v>
      </c>
      <c r="S82" s="8"/>
      <c r="T82" s="8">
        <f>$G$82*S82</f>
        <v>0</v>
      </c>
      <c r="U82" s="8"/>
      <c r="V82" s="8">
        <f>$G$82*U82</f>
        <v>0</v>
      </c>
      <c r="W82" s="8">
        <v>500</v>
      </c>
      <c r="X82" s="8">
        <f>$G$82*W82</f>
        <v>6690</v>
      </c>
      <c r="Y82" s="160"/>
      <c r="Z82" s="8">
        <f>$G$82*Y82</f>
        <v>0</v>
      </c>
      <c r="AA82" s="8"/>
      <c r="AB82" s="8">
        <f>$G$82*AA82</f>
        <v>0</v>
      </c>
      <c r="AC82" s="8">
        <v>0</v>
      </c>
      <c r="AD82" s="8">
        <f>$G$82*AC82</f>
        <v>0</v>
      </c>
      <c r="AE82" s="8"/>
      <c r="AF82" s="8">
        <f>$G$82*AE82</f>
        <v>0</v>
      </c>
      <c r="AG82" s="161">
        <v>300</v>
      </c>
      <c r="AH82" s="8">
        <f>$G$82*AG82</f>
        <v>4014.0000000000005</v>
      </c>
      <c r="AJ82" s="64">
        <f t="shared" si="15"/>
        <v>850</v>
      </c>
      <c r="AK82" s="64">
        <f t="shared" si="15"/>
        <v>11373</v>
      </c>
      <c r="AL82" s="61" t="b">
        <f t="shared" si="12"/>
        <v>1</v>
      </c>
      <c r="AM82" s="61" t="b">
        <f t="shared" si="10"/>
        <v>1</v>
      </c>
    </row>
    <row r="83" spans="1:39" ht="35.1" customHeight="1" thickBot="1">
      <c r="A83" s="41">
        <v>65</v>
      </c>
      <c r="B83" s="285" t="s">
        <v>227</v>
      </c>
      <c r="C83" s="285"/>
      <c r="D83" s="41">
        <v>13455</v>
      </c>
      <c r="E83" s="41" t="s">
        <v>27</v>
      </c>
      <c r="F83" s="43">
        <f t="shared" si="16"/>
        <v>1000</v>
      </c>
      <c r="G83" s="286">
        <f>ORÇAMENTO!I85</f>
        <v>14.99</v>
      </c>
      <c r="H83" s="286"/>
      <c r="I83" s="43">
        <f t="shared" ref="I83:I90" si="17">ROUND(G83*F83,2)</f>
        <v>14990</v>
      </c>
      <c r="K83" s="162">
        <v>200</v>
      </c>
      <c r="L83" s="8">
        <f>$G$83*K83</f>
        <v>2998</v>
      </c>
      <c r="M83" s="8">
        <v>0</v>
      </c>
      <c r="N83" s="8">
        <f>$G$83*M83</f>
        <v>0</v>
      </c>
      <c r="O83" s="8"/>
      <c r="P83" s="8">
        <f>$G$83*O83</f>
        <v>0</v>
      </c>
      <c r="Q83" s="161">
        <v>0</v>
      </c>
      <c r="R83" s="8">
        <f>$G$83*Q83</f>
        <v>0</v>
      </c>
      <c r="S83" s="8"/>
      <c r="T83" s="8">
        <f>$G$83*S83</f>
        <v>0</v>
      </c>
      <c r="U83" s="8"/>
      <c r="V83" s="8">
        <f>$G$83*U83</f>
        <v>0</v>
      </c>
      <c r="W83" s="8">
        <v>500</v>
      </c>
      <c r="X83" s="8">
        <f>$G$83*W83</f>
        <v>7495</v>
      </c>
      <c r="Y83" s="160"/>
      <c r="Z83" s="8">
        <f>$G$83*Y83</f>
        <v>0</v>
      </c>
      <c r="AA83" s="8"/>
      <c r="AB83" s="8">
        <f>$G$83*AA83</f>
        <v>0</v>
      </c>
      <c r="AC83" s="8">
        <v>0</v>
      </c>
      <c r="AD83" s="8">
        <f>$G$83*AC83</f>
        <v>0</v>
      </c>
      <c r="AE83" s="8"/>
      <c r="AF83" s="8">
        <f>$G$83*AE83</f>
        <v>0</v>
      </c>
      <c r="AG83" s="161">
        <v>300</v>
      </c>
      <c r="AH83" s="8">
        <f>$G$83*AG83</f>
        <v>4497</v>
      </c>
      <c r="AJ83" s="64">
        <f t="shared" si="15"/>
        <v>1000</v>
      </c>
      <c r="AK83" s="64">
        <f t="shared" si="15"/>
        <v>14990</v>
      </c>
      <c r="AL83" s="61" t="b">
        <f t="shared" si="12"/>
        <v>1</v>
      </c>
      <c r="AM83" s="61" t="b">
        <f t="shared" si="10"/>
        <v>1</v>
      </c>
    </row>
    <row r="84" spans="1:39" ht="35.1" hidden="1" customHeight="1" thickBot="1">
      <c r="A84" s="56"/>
      <c r="B84" s="56"/>
      <c r="C84" s="56"/>
      <c r="D84" s="56"/>
      <c r="E84" s="56"/>
      <c r="F84" s="57"/>
      <c r="G84" s="286">
        <f>ORÇAMENTO!I86</f>
        <v>0</v>
      </c>
      <c r="H84" s="286"/>
      <c r="I84" s="57"/>
      <c r="K84" s="162"/>
      <c r="L84" s="8"/>
      <c r="M84" s="8"/>
      <c r="N84" s="8"/>
      <c r="O84" s="8"/>
      <c r="P84" s="8"/>
      <c r="Q84" s="161"/>
      <c r="R84" s="8"/>
      <c r="S84" s="8"/>
      <c r="T84" s="8"/>
      <c r="U84" s="8"/>
      <c r="V84" s="8"/>
      <c r="W84" s="8"/>
      <c r="X84" s="8"/>
      <c r="Y84" s="160"/>
      <c r="Z84" s="8"/>
      <c r="AA84" s="8"/>
      <c r="AB84" s="8"/>
      <c r="AC84" s="8"/>
      <c r="AD84" s="8"/>
      <c r="AE84" s="8"/>
      <c r="AF84" s="8"/>
      <c r="AG84" s="161"/>
      <c r="AH84" s="8"/>
      <c r="AJ84" s="64"/>
      <c r="AK84" s="64"/>
    </row>
    <row r="85" spans="1:39" ht="35.1" hidden="1" customHeight="1" thickBot="1">
      <c r="A85" s="56"/>
      <c r="B85" s="56"/>
      <c r="C85" s="56"/>
      <c r="D85" s="56"/>
      <c r="E85" s="56"/>
      <c r="F85" s="57"/>
      <c r="G85" s="286">
        <f>ORÇAMENTO!I87</f>
        <v>0</v>
      </c>
      <c r="H85" s="286"/>
      <c r="I85" s="57"/>
      <c r="K85" s="162"/>
      <c r="L85" s="8"/>
      <c r="M85" s="8"/>
      <c r="N85" s="8"/>
      <c r="O85" s="8"/>
      <c r="P85" s="8"/>
      <c r="Q85" s="161"/>
      <c r="R85" s="8"/>
      <c r="S85" s="8"/>
      <c r="T85" s="8"/>
      <c r="U85" s="8"/>
      <c r="V85" s="8"/>
      <c r="W85" s="8"/>
      <c r="X85" s="8"/>
      <c r="Y85" s="160"/>
      <c r="Z85" s="8"/>
      <c r="AA85" s="8"/>
      <c r="AB85" s="8"/>
      <c r="AC85" s="8"/>
      <c r="AD85" s="8"/>
      <c r="AE85" s="8"/>
      <c r="AF85" s="8"/>
      <c r="AG85" s="161"/>
      <c r="AH85" s="8"/>
      <c r="AJ85" s="64"/>
      <c r="AK85" s="64"/>
    </row>
    <row r="86" spans="1:39" ht="35.1" customHeight="1" thickBot="1">
      <c r="A86" s="41">
        <v>66</v>
      </c>
      <c r="B86" s="285" t="s">
        <v>218</v>
      </c>
      <c r="C86" s="285"/>
      <c r="D86" s="41">
        <v>13455</v>
      </c>
      <c r="E86" s="41" t="s">
        <v>60</v>
      </c>
      <c r="F86" s="43">
        <f t="shared" ref="F86:F90" si="18">K86+M86+O86+Q86+S86+U86+W86+Y86+AA86+AC86+AE86+AG86</f>
        <v>355</v>
      </c>
      <c r="G86" s="286">
        <f>ORÇAMENTO!I88</f>
        <v>15.76</v>
      </c>
      <c r="H86" s="286"/>
      <c r="I86" s="43">
        <f t="shared" si="17"/>
        <v>5594.8</v>
      </c>
      <c r="K86" s="160">
        <v>200</v>
      </c>
      <c r="L86" s="8">
        <f>$G$86*K86</f>
        <v>3152</v>
      </c>
      <c r="M86" s="8">
        <v>30</v>
      </c>
      <c r="N86" s="8">
        <f>$G$86*M86</f>
        <v>472.8</v>
      </c>
      <c r="O86" s="8"/>
      <c r="P86" s="8">
        <f>$G$86*O86</f>
        <v>0</v>
      </c>
      <c r="Q86" s="161">
        <v>0</v>
      </c>
      <c r="R86" s="8">
        <f>$G$86*Q86</f>
        <v>0</v>
      </c>
      <c r="S86" s="8"/>
      <c r="T86" s="8">
        <f>$G$86*S86</f>
        <v>0</v>
      </c>
      <c r="U86" s="8"/>
      <c r="V86" s="8">
        <f>$G$86*U86</f>
        <v>0</v>
      </c>
      <c r="W86" s="8">
        <v>100</v>
      </c>
      <c r="X86" s="8">
        <f>$G$86*W86</f>
        <v>1576</v>
      </c>
      <c r="Y86" s="8"/>
      <c r="Z86" s="8">
        <f>$G$86*Y86</f>
        <v>0</v>
      </c>
      <c r="AA86" s="8"/>
      <c r="AB86" s="8">
        <f>$G$86*AA86</f>
        <v>0</v>
      </c>
      <c r="AC86" s="8">
        <v>25</v>
      </c>
      <c r="AD86" s="8">
        <f>$G$86*AC86</f>
        <v>394</v>
      </c>
      <c r="AE86" s="8"/>
      <c r="AF86" s="8">
        <f>$G$86*AE86</f>
        <v>0</v>
      </c>
      <c r="AG86" s="161"/>
      <c r="AH86" s="8">
        <f>$G$86*AG86</f>
        <v>0</v>
      </c>
      <c r="AJ86" s="64">
        <f t="shared" si="15"/>
        <v>355</v>
      </c>
      <c r="AK86" s="64">
        <f t="shared" si="15"/>
        <v>5594.8</v>
      </c>
      <c r="AL86" s="61" t="b">
        <f t="shared" si="12"/>
        <v>1</v>
      </c>
      <c r="AM86" s="61" t="b">
        <f t="shared" si="10"/>
        <v>1</v>
      </c>
    </row>
    <row r="87" spans="1:39" ht="35.1" customHeight="1" thickBot="1">
      <c r="A87" s="41">
        <v>67</v>
      </c>
      <c r="B87" s="285" t="s">
        <v>219</v>
      </c>
      <c r="C87" s="285"/>
      <c r="D87" s="41">
        <v>13455</v>
      </c>
      <c r="E87" s="41" t="s">
        <v>60</v>
      </c>
      <c r="F87" s="43">
        <f t="shared" si="18"/>
        <v>3000</v>
      </c>
      <c r="G87" s="286">
        <f>ORÇAMENTO!I89</f>
        <v>14.48</v>
      </c>
      <c r="H87" s="286"/>
      <c r="I87" s="43">
        <f t="shared" si="17"/>
        <v>43440</v>
      </c>
      <c r="K87" s="162">
        <v>1500</v>
      </c>
      <c r="L87" s="8">
        <f>$G$87*K87</f>
        <v>21720</v>
      </c>
      <c r="M87" s="8">
        <v>0</v>
      </c>
      <c r="N87" s="8">
        <f>$G$87*M87</f>
        <v>0</v>
      </c>
      <c r="O87" s="8"/>
      <c r="P87" s="8">
        <f>$G$87*O87</f>
        <v>0</v>
      </c>
      <c r="Q87" s="161">
        <v>0</v>
      </c>
      <c r="R87" s="8">
        <f>$G$87*Q87</f>
        <v>0</v>
      </c>
      <c r="S87" s="8"/>
      <c r="T87" s="8">
        <f>$G$87*S87</f>
        <v>0</v>
      </c>
      <c r="U87" s="8"/>
      <c r="V87" s="8">
        <f>$G$87*U87</f>
        <v>0</v>
      </c>
      <c r="W87" s="8">
        <v>1500</v>
      </c>
      <c r="X87" s="8">
        <f>$G$87*W87</f>
        <v>21720</v>
      </c>
      <c r="Y87" s="8"/>
      <c r="Z87" s="8">
        <f>$G$87*Y87</f>
        <v>0</v>
      </c>
      <c r="AA87" s="8"/>
      <c r="AB87" s="8">
        <f>$G$87*AA87</f>
        <v>0</v>
      </c>
      <c r="AC87" s="8">
        <v>0</v>
      </c>
      <c r="AD87" s="8">
        <f>$G$87*AC87</f>
        <v>0</v>
      </c>
      <c r="AE87" s="8"/>
      <c r="AF87" s="8">
        <f>$G$87*AE87</f>
        <v>0</v>
      </c>
      <c r="AG87" s="161"/>
      <c r="AH87" s="8">
        <f>$G$87*AG87</f>
        <v>0</v>
      </c>
      <c r="AJ87" s="64">
        <f t="shared" ref="AJ87:AK87" si="19">AG87+AE87+AC87+AA87+Y87+W87+U87+S87+Q87+O87+M87+K87</f>
        <v>3000</v>
      </c>
      <c r="AK87" s="64">
        <f t="shared" si="19"/>
        <v>43440</v>
      </c>
      <c r="AL87" s="61" t="b">
        <f t="shared" si="12"/>
        <v>1</v>
      </c>
      <c r="AM87" s="61" t="b">
        <f t="shared" si="10"/>
        <v>1</v>
      </c>
    </row>
    <row r="88" spans="1:39" ht="35.1" customHeight="1" thickBot="1">
      <c r="A88" s="41">
        <v>68</v>
      </c>
      <c r="B88" s="285" t="s">
        <v>221</v>
      </c>
      <c r="C88" s="285"/>
      <c r="D88" s="41">
        <v>13455</v>
      </c>
      <c r="E88" s="41" t="s">
        <v>27</v>
      </c>
      <c r="F88" s="43">
        <f t="shared" si="18"/>
        <v>8000</v>
      </c>
      <c r="G88" s="286">
        <f>ORÇAMENTO!I90</f>
        <v>26.72</v>
      </c>
      <c r="H88" s="286"/>
      <c r="I88" s="43">
        <f t="shared" si="17"/>
        <v>213760</v>
      </c>
      <c r="K88" s="162">
        <f>6000</f>
        <v>6000</v>
      </c>
      <c r="L88" s="8">
        <f>$G$88*K88</f>
        <v>160320</v>
      </c>
      <c r="M88" s="8">
        <v>0</v>
      </c>
      <c r="N88" s="8">
        <f>$G$88*M88</f>
        <v>0</v>
      </c>
      <c r="O88" s="8"/>
      <c r="P88" s="8">
        <f>$G$88*O88</f>
        <v>0</v>
      </c>
      <c r="Q88" s="161">
        <v>0</v>
      </c>
      <c r="R88" s="8">
        <f>$G$88*Q88</f>
        <v>0</v>
      </c>
      <c r="S88" s="8"/>
      <c r="T88" s="8">
        <f>$G$88*S88</f>
        <v>0</v>
      </c>
      <c r="U88" s="8"/>
      <c r="V88" s="8">
        <f>$G$88*U88</f>
        <v>0</v>
      </c>
      <c r="W88" s="8">
        <v>2000</v>
      </c>
      <c r="X88" s="8">
        <f>$G$88*W88</f>
        <v>53440</v>
      </c>
      <c r="Y88" s="8"/>
      <c r="Z88" s="8">
        <f>$G$88*Y88</f>
        <v>0</v>
      </c>
      <c r="AA88" s="8"/>
      <c r="AB88" s="8">
        <f>$G$88*AA88</f>
        <v>0</v>
      </c>
      <c r="AC88" s="8">
        <v>0</v>
      </c>
      <c r="AD88" s="8">
        <f>$G$88*AC88</f>
        <v>0</v>
      </c>
      <c r="AE88" s="8"/>
      <c r="AF88" s="8">
        <f>$G$88*AE88</f>
        <v>0</v>
      </c>
      <c r="AG88" s="161"/>
      <c r="AH88" s="8">
        <f>$G$88*AG88</f>
        <v>0</v>
      </c>
      <c r="AJ88" s="64"/>
      <c r="AK88" s="64"/>
    </row>
    <row r="89" spans="1:39" ht="35.1" customHeight="1" thickBot="1">
      <c r="A89" s="41">
        <v>69</v>
      </c>
      <c r="B89" s="285" t="s">
        <v>220</v>
      </c>
      <c r="C89" s="285"/>
      <c r="D89" s="41">
        <v>13455</v>
      </c>
      <c r="E89" s="41" t="s">
        <v>27</v>
      </c>
      <c r="F89" s="43">
        <f t="shared" si="18"/>
        <v>1250</v>
      </c>
      <c r="G89" s="286">
        <f>ORÇAMENTO!I91</f>
        <v>34.14</v>
      </c>
      <c r="H89" s="286"/>
      <c r="I89" s="43">
        <f t="shared" si="17"/>
        <v>42675</v>
      </c>
      <c r="K89" s="160">
        <v>50</v>
      </c>
      <c r="L89" s="8">
        <f>$G$89*K89</f>
        <v>1707</v>
      </c>
      <c r="M89" s="8">
        <v>0</v>
      </c>
      <c r="N89" s="8">
        <f>$G$89*M89</f>
        <v>0</v>
      </c>
      <c r="O89" s="8"/>
      <c r="P89" s="8">
        <f>$G$89*O89</f>
        <v>0</v>
      </c>
      <c r="Q89" s="161">
        <v>200</v>
      </c>
      <c r="R89" s="8">
        <f>$G$89*Q89</f>
        <v>6828</v>
      </c>
      <c r="S89" s="8"/>
      <c r="T89" s="8">
        <f>$G$89*S89</f>
        <v>0</v>
      </c>
      <c r="U89" s="8"/>
      <c r="V89" s="8">
        <f>$G$89*U89</f>
        <v>0</v>
      </c>
      <c r="W89" s="8">
        <v>1000</v>
      </c>
      <c r="X89" s="8">
        <f>$G$89*W89</f>
        <v>34140</v>
      </c>
      <c r="Y89" s="8"/>
      <c r="Z89" s="8">
        <f>$G$89*Y89</f>
        <v>0</v>
      </c>
      <c r="AA89" s="8"/>
      <c r="AB89" s="8">
        <f>$G$89*AA89</f>
        <v>0</v>
      </c>
      <c r="AC89" s="8">
        <v>0</v>
      </c>
      <c r="AD89" s="8">
        <f>$G$89*AC89</f>
        <v>0</v>
      </c>
      <c r="AE89" s="8"/>
      <c r="AF89" s="8">
        <f>$G$89*AE89</f>
        <v>0</v>
      </c>
      <c r="AG89" s="161"/>
      <c r="AH89" s="8">
        <f>$G$89*AG89</f>
        <v>0</v>
      </c>
      <c r="AJ89" s="64">
        <f t="shared" ref="AJ89:AK91" si="20">AG89+AE89+AC89+AA89+Y89+W89+U89+S89+Q89+O89+M89+K89</f>
        <v>1250</v>
      </c>
      <c r="AK89" s="64">
        <f t="shared" si="20"/>
        <v>42675</v>
      </c>
      <c r="AL89" s="61" t="b">
        <f>AJ89=F89</f>
        <v>1</v>
      </c>
      <c r="AM89" s="61" t="b">
        <f t="shared" ref="AM89:AM91" si="21">AK89=I89</f>
        <v>1</v>
      </c>
    </row>
    <row r="90" spans="1:39" ht="35.1" customHeight="1" thickBot="1">
      <c r="A90" s="41">
        <v>70</v>
      </c>
      <c r="B90" s="285" t="s">
        <v>222</v>
      </c>
      <c r="C90" s="285"/>
      <c r="D90" s="41">
        <v>13455</v>
      </c>
      <c r="E90" s="41" t="s">
        <v>27</v>
      </c>
      <c r="F90" s="43">
        <f t="shared" si="18"/>
        <v>1000</v>
      </c>
      <c r="G90" s="286">
        <f>ORÇAMENTO!I92</f>
        <v>81.010000000000005</v>
      </c>
      <c r="H90" s="286"/>
      <c r="I90" s="43">
        <f t="shared" si="17"/>
        <v>81010</v>
      </c>
      <c r="K90" s="160">
        <v>50</v>
      </c>
      <c r="L90" s="8">
        <f>$G$90*K90</f>
        <v>4050.5000000000005</v>
      </c>
      <c r="M90" s="8">
        <v>400</v>
      </c>
      <c r="N90" s="8">
        <f>$G$90*M90</f>
        <v>32404.000000000004</v>
      </c>
      <c r="O90" s="8"/>
      <c r="P90" s="8">
        <f>$G$90*O90</f>
        <v>0</v>
      </c>
      <c r="Q90" s="161">
        <v>0</v>
      </c>
      <c r="R90" s="8">
        <f>$G$90*Q90</f>
        <v>0</v>
      </c>
      <c r="S90" s="8"/>
      <c r="T90" s="8">
        <f>$G$90*S90</f>
        <v>0</v>
      </c>
      <c r="U90" s="8"/>
      <c r="V90" s="8">
        <f>$G$90*U90</f>
        <v>0</v>
      </c>
      <c r="W90" s="8">
        <v>100</v>
      </c>
      <c r="X90" s="8">
        <f>$G$90*W90</f>
        <v>8101.0000000000009</v>
      </c>
      <c r="Y90" s="8"/>
      <c r="Z90" s="8">
        <f>$G$90*Y90</f>
        <v>0</v>
      </c>
      <c r="AA90" s="8"/>
      <c r="AB90" s="8">
        <f>$G$90*AA90</f>
        <v>0</v>
      </c>
      <c r="AC90" s="8">
        <v>400</v>
      </c>
      <c r="AD90" s="8">
        <f>$G$90*AC90</f>
        <v>32404.000000000004</v>
      </c>
      <c r="AE90" s="8"/>
      <c r="AF90" s="8">
        <f>$G$90*AE90</f>
        <v>0</v>
      </c>
      <c r="AG90" s="161">
        <v>50</v>
      </c>
      <c r="AH90" s="8">
        <f>$G$90*AG90</f>
        <v>4050.5000000000005</v>
      </c>
      <c r="AJ90" s="64">
        <f t="shared" si="20"/>
        <v>1000</v>
      </c>
      <c r="AK90" s="64">
        <f t="shared" si="20"/>
        <v>81010.000000000015</v>
      </c>
      <c r="AL90" s="61" t="b">
        <f>AJ90=F90</f>
        <v>1</v>
      </c>
      <c r="AM90" s="61" t="b">
        <f t="shared" si="21"/>
        <v>1</v>
      </c>
    </row>
    <row r="91" spans="1:39" ht="24.95" customHeight="1">
      <c r="A91" s="42"/>
      <c r="B91" s="42"/>
      <c r="C91" s="42"/>
      <c r="D91" s="42"/>
      <c r="E91" s="42"/>
      <c r="F91" s="42"/>
      <c r="G91" s="281" t="s">
        <v>208</v>
      </c>
      <c r="H91" s="281"/>
      <c r="I91" s="51">
        <f>SUM(I10:I90)</f>
        <v>3497076</v>
      </c>
      <c r="K91" s="163"/>
      <c r="L91" s="164">
        <f>SUM(L10:L90)</f>
        <v>381480.65</v>
      </c>
      <c r="M91" s="163"/>
      <c r="N91" s="164">
        <f>SUM(N10:N90)</f>
        <v>291444.2</v>
      </c>
      <c r="O91" s="163"/>
      <c r="P91" s="164">
        <f>SUM(P10:P90)</f>
        <v>22826.5</v>
      </c>
      <c r="Q91" s="163"/>
      <c r="R91" s="164">
        <f>SUM(R10:R90)</f>
        <v>954622.5</v>
      </c>
      <c r="S91" s="163"/>
      <c r="T91" s="164">
        <f>SUM(T10:T90)</f>
        <v>7190.7800000000007</v>
      </c>
      <c r="U91" s="163"/>
      <c r="V91" s="164" t="e">
        <f>SUM(V10:V90)</f>
        <v>#REF!</v>
      </c>
      <c r="W91" s="163"/>
      <c r="X91" s="164">
        <f>SUM(X10:X90)</f>
        <v>989116</v>
      </c>
      <c r="Y91" s="163"/>
      <c r="Z91" s="164">
        <f>SUM(Z10:Z90)</f>
        <v>223582.45</v>
      </c>
      <c r="AA91" s="163"/>
      <c r="AB91" s="164">
        <f>SUM(AB10:AB90)</f>
        <v>32956.9</v>
      </c>
      <c r="AC91" s="163"/>
      <c r="AD91" s="164">
        <f>SUM(AD10:AD90)</f>
        <v>272458.02</v>
      </c>
      <c r="AE91" s="163"/>
      <c r="AF91" s="164">
        <f>SUM(AF10:AF90)</f>
        <v>0</v>
      </c>
      <c r="AG91" s="163"/>
      <c r="AH91" s="164">
        <f>SUM(AH10:AH90)</f>
        <v>168934.1</v>
      </c>
      <c r="AJ91" s="64"/>
      <c r="AK91" s="64" t="e">
        <f t="shared" si="20"/>
        <v>#REF!</v>
      </c>
      <c r="AL91" s="61" t="b">
        <f>AJ91=F91</f>
        <v>1</v>
      </c>
      <c r="AM91" s="61" t="e">
        <f t="shared" si="21"/>
        <v>#REF!</v>
      </c>
    </row>
    <row r="92" spans="1:39" ht="24.95" customHeight="1">
      <c r="A92" s="295"/>
      <c r="B92" s="295"/>
      <c r="C92" s="295"/>
      <c r="D92" s="295"/>
      <c r="E92" s="295"/>
      <c r="F92" s="295"/>
      <c r="G92" s="295"/>
      <c r="H92" s="296"/>
      <c r="I92" s="296"/>
      <c r="AJ92" s="64"/>
      <c r="AK92" s="64"/>
    </row>
    <row r="93" spans="1:39" ht="23.1" customHeight="1">
      <c r="A93" s="284"/>
      <c r="B93" s="284"/>
      <c r="C93" s="284"/>
      <c r="D93" s="284"/>
      <c r="E93" s="284"/>
      <c r="F93" s="284"/>
      <c r="G93" s="284"/>
      <c r="H93" s="284"/>
      <c r="I93" s="284"/>
      <c r="AJ93" s="64"/>
      <c r="AK93" s="64"/>
    </row>
    <row r="94" spans="1:39">
      <c r="AJ94" s="64"/>
      <c r="AK94" s="64"/>
    </row>
  </sheetData>
  <mergeCells count="180">
    <mergeCell ref="A6:I6"/>
    <mergeCell ref="A7:B7"/>
    <mergeCell ref="C7:I7"/>
    <mergeCell ref="K7:L7"/>
    <mergeCell ref="M7:N7"/>
    <mergeCell ref="O7:P7"/>
    <mergeCell ref="A1:A3"/>
    <mergeCell ref="B1:I1"/>
    <mergeCell ref="B2:I2"/>
    <mergeCell ref="B3:I3"/>
    <mergeCell ref="B4:I4"/>
    <mergeCell ref="B5:I5"/>
    <mergeCell ref="AC7:AD7"/>
    <mergeCell ref="AE7:AF7"/>
    <mergeCell ref="AG7:AH7"/>
    <mergeCell ref="A8:B8"/>
    <mergeCell ref="C8:I8"/>
    <mergeCell ref="B9:C9"/>
    <mergeCell ref="G9:H9"/>
    <mergeCell ref="Q7:R7"/>
    <mergeCell ref="S7:T7"/>
    <mergeCell ref="U7:V7"/>
    <mergeCell ref="W7:X7"/>
    <mergeCell ref="Y7:Z7"/>
    <mergeCell ref="AA7:AB7"/>
    <mergeCell ref="B12:C12"/>
    <mergeCell ref="G12:H12"/>
    <mergeCell ref="B13:C13"/>
    <mergeCell ref="G13:H13"/>
    <mergeCell ref="B14:C14"/>
    <mergeCell ref="G14:H14"/>
    <mergeCell ref="B10:C10"/>
    <mergeCell ref="G10:H10"/>
    <mergeCell ref="B11:C11"/>
    <mergeCell ref="G11:H11"/>
    <mergeCell ref="B18:C18"/>
    <mergeCell ref="G18:H18"/>
    <mergeCell ref="B19:C19"/>
    <mergeCell ref="G19:H19"/>
    <mergeCell ref="B20:C20"/>
    <mergeCell ref="G20:H20"/>
    <mergeCell ref="B15:C15"/>
    <mergeCell ref="G15:H15"/>
    <mergeCell ref="B16:C16"/>
    <mergeCell ref="G16:H16"/>
    <mergeCell ref="B17:C17"/>
    <mergeCell ref="G17:H17"/>
    <mergeCell ref="B25:C25"/>
    <mergeCell ref="G25:H25"/>
    <mergeCell ref="B26:C26"/>
    <mergeCell ref="G26:H26"/>
    <mergeCell ref="B27:C27"/>
    <mergeCell ref="G27:H27"/>
    <mergeCell ref="B23:C23"/>
    <mergeCell ref="G23:H23"/>
    <mergeCell ref="B24:C24"/>
    <mergeCell ref="G24:H24"/>
    <mergeCell ref="B32:C32"/>
    <mergeCell ref="G32:H32"/>
    <mergeCell ref="B33:C33"/>
    <mergeCell ref="G33:H33"/>
    <mergeCell ref="B34:C34"/>
    <mergeCell ref="G34:H34"/>
    <mergeCell ref="B28:C28"/>
    <mergeCell ref="G28:H28"/>
    <mergeCell ref="B29:C29"/>
    <mergeCell ref="G29:H29"/>
    <mergeCell ref="B30:C30"/>
    <mergeCell ref="G30:H30"/>
    <mergeCell ref="B39:C39"/>
    <mergeCell ref="G39:H39"/>
    <mergeCell ref="B40:C40"/>
    <mergeCell ref="G40:H40"/>
    <mergeCell ref="B41:C41"/>
    <mergeCell ref="G41:H41"/>
    <mergeCell ref="B35:C35"/>
    <mergeCell ref="G35:H35"/>
    <mergeCell ref="B36:C36"/>
    <mergeCell ref="G36:H36"/>
    <mergeCell ref="B38:C38"/>
    <mergeCell ref="G38:H38"/>
    <mergeCell ref="B45:C45"/>
    <mergeCell ref="G45:H45"/>
    <mergeCell ref="B47:C47"/>
    <mergeCell ref="G47:H47"/>
    <mergeCell ref="B48:C48"/>
    <mergeCell ref="G48:H48"/>
    <mergeCell ref="B42:C42"/>
    <mergeCell ref="G42:H42"/>
    <mergeCell ref="B43:C43"/>
    <mergeCell ref="G43:H43"/>
    <mergeCell ref="B44:C44"/>
    <mergeCell ref="G44:H44"/>
    <mergeCell ref="B52:C52"/>
    <mergeCell ref="G52:H52"/>
    <mergeCell ref="B53:C53"/>
    <mergeCell ref="G53:H53"/>
    <mergeCell ref="B54:C54"/>
    <mergeCell ref="G54:H54"/>
    <mergeCell ref="B49:C49"/>
    <mergeCell ref="G49:H49"/>
    <mergeCell ref="B50:C50"/>
    <mergeCell ref="G50:H50"/>
    <mergeCell ref="B51:C51"/>
    <mergeCell ref="G51:H51"/>
    <mergeCell ref="B58:C58"/>
    <mergeCell ref="G58:H58"/>
    <mergeCell ref="B59:C59"/>
    <mergeCell ref="G59:H59"/>
    <mergeCell ref="B60:C60"/>
    <mergeCell ref="G60:H60"/>
    <mergeCell ref="B55:C55"/>
    <mergeCell ref="G55:H55"/>
    <mergeCell ref="B56:C56"/>
    <mergeCell ref="G56:H56"/>
    <mergeCell ref="B57:C57"/>
    <mergeCell ref="G57:H57"/>
    <mergeCell ref="B66:C66"/>
    <mergeCell ref="G66:H66"/>
    <mergeCell ref="B67:C67"/>
    <mergeCell ref="G67:H67"/>
    <mergeCell ref="B61:C61"/>
    <mergeCell ref="G61:H61"/>
    <mergeCell ref="B62:C62"/>
    <mergeCell ref="G62:H62"/>
    <mergeCell ref="B63:C63"/>
    <mergeCell ref="G63:H63"/>
    <mergeCell ref="B71:C71"/>
    <mergeCell ref="G71:H71"/>
    <mergeCell ref="B72:C72"/>
    <mergeCell ref="G72:H72"/>
    <mergeCell ref="B73:C73"/>
    <mergeCell ref="G73:H73"/>
    <mergeCell ref="B68:C68"/>
    <mergeCell ref="G68:H68"/>
    <mergeCell ref="B69:C69"/>
    <mergeCell ref="G69:H69"/>
    <mergeCell ref="B70:C70"/>
    <mergeCell ref="G70:H70"/>
    <mergeCell ref="B78:C78"/>
    <mergeCell ref="G78:H78"/>
    <mergeCell ref="B79:C79"/>
    <mergeCell ref="G79:H79"/>
    <mergeCell ref="B80:C80"/>
    <mergeCell ref="G80:H80"/>
    <mergeCell ref="B74:C74"/>
    <mergeCell ref="G74:H74"/>
    <mergeCell ref="B77:C77"/>
    <mergeCell ref="G77:H77"/>
    <mergeCell ref="G76:H76"/>
    <mergeCell ref="B86:C86"/>
    <mergeCell ref="G86:H86"/>
    <mergeCell ref="B87:C87"/>
    <mergeCell ref="G87:H87"/>
    <mergeCell ref="B81:C81"/>
    <mergeCell ref="G81:H81"/>
    <mergeCell ref="B82:C82"/>
    <mergeCell ref="G82:H82"/>
    <mergeCell ref="B83:C83"/>
    <mergeCell ref="G83:H83"/>
    <mergeCell ref="G84:H84"/>
    <mergeCell ref="G85:H85"/>
    <mergeCell ref="A92:G92"/>
    <mergeCell ref="H92:I92"/>
    <mergeCell ref="A93:I93"/>
    <mergeCell ref="B88:C88"/>
    <mergeCell ref="G88:H88"/>
    <mergeCell ref="B89:C89"/>
    <mergeCell ref="G89:H89"/>
    <mergeCell ref="B90:C90"/>
    <mergeCell ref="G90:H90"/>
    <mergeCell ref="G21:H21"/>
    <mergeCell ref="G22:H22"/>
    <mergeCell ref="G31:H31"/>
    <mergeCell ref="G37:H37"/>
    <mergeCell ref="G46:H46"/>
    <mergeCell ref="G64:H64"/>
    <mergeCell ref="G65:H65"/>
    <mergeCell ref="G75:H75"/>
    <mergeCell ref="G91:H91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L78"/>
  <sheetViews>
    <sheetView topLeftCell="A50" zoomScale="120" zoomScaleNormal="120" workbookViewId="0">
      <selection activeCell="O68" sqref="O68"/>
    </sheetView>
  </sheetViews>
  <sheetFormatPr defaultRowHeight="15"/>
  <cols>
    <col min="1" max="1" width="11" style="44" customWidth="1"/>
    <col min="2" max="2" width="33.5703125" style="44" customWidth="1"/>
    <col min="3" max="3" width="5.85546875" style="44" customWidth="1"/>
    <col min="4" max="5" width="10.140625" style="44" customWidth="1"/>
    <col min="6" max="6" width="0.85546875" style="44" customWidth="1"/>
    <col min="7" max="7" width="9.28515625" style="44" customWidth="1"/>
    <col min="8" max="9" width="6.7109375" style="44" customWidth="1"/>
    <col min="10" max="10" width="12.7109375" style="44" customWidth="1"/>
    <col min="11" max="256" width="9.140625" style="44"/>
    <col min="257" max="257" width="10.140625" style="44" customWidth="1"/>
    <col min="258" max="258" width="33.5703125" style="44" customWidth="1"/>
    <col min="259" max="259" width="5.85546875" style="44" customWidth="1"/>
    <col min="260" max="261" width="10.140625" style="44" customWidth="1"/>
    <col min="262" max="262" width="0.85546875" style="44" customWidth="1"/>
    <col min="263" max="263" width="9.28515625" style="44" customWidth="1"/>
    <col min="264" max="265" width="6.7109375" style="44" customWidth="1"/>
    <col min="266" max="266" width="41.42578125" style="44" customWidth="1"/>
    <col min="267" max="512" width="9.140625" style="44"/>
    <col min="513" max="513" width="10.140625" style="44" customWidth="1"/>
    <col min="514" max="514" width="33.5703125" style="44" customWidth="1"/>
    <col min="515" max="515" width="5.85546875" style="44" customWidth="1"/>
    <col min="516" max="517" width="10.140625" style="44" customWidth="1"/>
    <col min="518" max="518" width="0.85546875" style="44" customWidth="1"/>
    <col min="519" max="519" width="9.28515625" style="44" customWidth="1"/>
    <col min="520" max="521" width="6.7109375" style="44" customWidth="1"/>
    <col min="522" max="522" width="41.42578125" style="44" customWidth="1"/>
    <col min="523" max="768" width="9.140625" style="44"/>
    <col min="769" max="769" width="10.140625" style="44" customWidth="1"/>
    <col min="770" max="770" width="33.5703125" style="44" customWidth="1"/>
    <col min="771" max="771" width="5.85546875" style="44" customWidth="1"/>
    <col min="772" max="773" width="10.140625" style="44" customWidth="1"/>
    <col min="774" max="774" width="0.85546875" style="44" customWidth="1"/>
    <col min="775" max="775" width="9.28515625" style="44" customWidth="1"/>
    <col min="776" max="777" width="6.7109375" style="44" customWidth="1"/>
    <col min="778" max="778" width="41.42578125" style="44" customWidth="1"/>
    <col min="779" max="1024" width="9.140625" style="44"/>
    <col min="1025" max="1025" width="10.140625" style="44" customWidth="1"/>
    <col min="1026" max="1026" width="33.5703125" style="44" customWidth="1"/>
    <col min="1027" max="1027" width="5.85546875" style="44" customWidth="1"/>
    <col min="1028" max="1029" width="10.140625" style="44" customWidth="1"/>
    <col min="1030" max="1030" width="0.85546875" style="44" customWidth="1"/>
    <col min="1031" max="1031" width="9.28515625" style="44" customWidth="1"/>
    <col min="1032" max="1033" width="6.7109375" style="44" customWidth="1"/>
    <col min="1034" max="1034" width="41.42578125" style="44" customWidth="1"/>
    <col min="1035" max="1280" width="9.140625" style="44"/>
    <col min="1281" max="1281" width="10.140625" style="44" customWidth="1"/>
    <col min="1282" max="1282" width="33.5703125" style="44" customWidth="1"/>
    <col min="1283" max="1283" width="5.85546875" style="44" customWidth="1"/>
    <col min="1284" max="1285" width="10.140625" style="44" customWidth="1"/>
    <col min="1286" max="1286" width="0.85546875" style="44" customWidth="1"/>
    <col min="1287" max="1287" width="9.28515625" style="44" customWidth="1"/>
    <col min="1288" max="1289" width="6.7109375" style="44" customWidth="1"/>
    <col min="1290" max="1290" width="41.42578125" style="44" customWidth="1"/>
    <col min="1291" max="1536" width="9.140625" style="44"/>
    <col min="1537" max="1537" width="10.140625" style="44" customWidth="1"/>
    <col min="1538" max="1538" width="33.5703125" style="44" customWidth="1"/>
    <col min="1539" max="1539" width="5.85546875" style="44" customWidth="1"/>
    <col min="1540" max="1541" width="10.140625" style="44" customWidth="1"/>
    <col min="1542" max="1542" width="0.85546875" style="44" customWidth="1"/>
    <col min="1543" max="1543" width="9.28515625" style="44" customWidth="1"/>
    <col min="1544" max="1545" width="6.7109375" style="44" customWidth="1"/>
    <col min="1546" max="1546" width="41.42578125" style="44" customWidth="1"/>
    <col min="1547" max="1792" width="9.140625" style="44"/>
    <col min="1793" max="1793" width="10.140625" style="44" customWidth="1"/>
    <col min="1794" max="1794" width="33.5703125" style="44" customWidth="1"/>
    <col min="1795" max="1795" width="5.85546875" style="44" customWidth="1"/>
    <col min="1796" max="1797" width="10.140625" style="44" customWidth="1"/>
    <col min="1798" max="1798" width="0.85546875" style="44" customWidth="1"/>
    <col min="1799" max="1799" width="9.28515625" style="44" customWidth="1"/>
    <col min="1800" max="1801" width="6.7109375" style="44" customWidth="1"/>
    <col min="1802" max="1802" width="41.42578125" style="44" customWidth="1"/>
    <col min="1803" max="2048" width="9.140625" style="44"/>
    <col min="2049" max="2049" width="10.140625" style="44" customWidth="1"/>
    <col min="2050" max="2050" width="33.5703125" style="44" customWidth="1"/>
    <col min="2051" max="2051" width="5.85546875" style="44" customWidth="1"/>
    <col min="2052" max="2053" width="10.140625" style="44" customWidth="1"/>
    <col min="2054" max="2054" width="0.85546875" style="44" customWidth="1"/>
    <col min="2055" max="2055" width="9.28515625" style="44" customWidth="1"/>
    <col min="2056" max="2057" width="6.7109375" style="44" customWidth="1"/>
    <col min="2058" max="2058" width="41.42578125" style="44" customWidth="1"/>
    <col min="2059" max="2304" width="9.140625" style="44"/>
    <col min="2305" max="2305" width="10.140625" style="44" customWidth="1"/>
    <col min="2306" max="2306" width="33.5703125" style="44" customWidth="1"/>
    <col min="2307" max="2307" width="5.85546875" style="44" customWidth="1"/>
    <col min="2308" max="2309" width="10.140625" style="44" customWidth="1"/>
    <col min="2310" max="2310" width="0.85546875" style="44" customWidth="1"/>
    <col min="2311" max="2311" width="9.28515625" style="44" customWidth="1"/>
    <col min="2312" max="2313" width="6.7109375" style="44" customWidth="1"/>
    <col min="2314" max="2314" width="41.42578125" style="44" customWidth="1"/>
    <col min="2315" max="2560" width="9.140625" style="44"/>
    <col min="2561" max="2561" width="10.140625" style="44" customWidth="1"/>
    <col min="2562" max="2562" width="33.5703125" style="44" customWidth="1"/>
    <col min="2563" max="2563" width="5.85546875" style="44" customWidth="1"/>
    <col min="2564" max="2565" width="10.140625" style="44" customWidth="1"/>
    <col min="2566" max="2566" width="0.85546875" style="44" customWidth="1"/>
    <col min="2567" max="2567" width="9.28515625" style="44" customWidth="1"/>
    <col min="2568" max="2569" width="6.7109375" style="44" customWidth="1"/>
    <col min="2570" max="2570" width="41.42578125" style="44" customWidth="1"/>
    <col min="2571" max="2816" width="9.140625" style="44"/>
    <col min="2817" max="2817" width="10.140625" style="44" customWidth="1"/>
    <col min="2818" max="2818" width="33.5703125" style="44" customWidth="1"/>
    <col min="2819" max="2819" width="5.85546875" style="44" customWidth="1"/>
    <col min="2820" max="2821" width="10.140625" style="44" customWidth="1"/>
    <col min="2822" max="2822" width="0.85546875" style="44" customWidth="1"/>
    <col min="2823" max="2823" width="9.28515625" style="44" customWidth="1"/>
    <col min="2824" max="2825" width="6.7109375" style="44" customWidth="1"/>
    <col min="2826" max="2826" width="41.42578125" style="44" customWidth="1"/>
    <col min="2827" max="3072" width="9.140625" style="44"/>
    <col min="3073" max="3073" width="10.140625" style="44" customWidth="1"/>
    <col min="3074" max="3074" width="33.5703125" style="44" customWidth="1"/>
    <col min="3075" max="3075" width="5.85546875" style="44" customWidth="1"/>
    <col min="3076" max="3077" width="10.140625" style="44" customWidth="1"/>
    <col min="3078" max="3078" width="0.85546875" style="44" customWidth="1"/>
    <col min="3079" max="3079" width="9.28515625" style="44" customWidth="1"/>
    <col min="3080" max="3081" width="6.7109375" style="44" customWidth="1"/>
    <col min="3082" max="3082" width="41.42578125" style="44" customWidth="1"/>
    <col min="3083" max="3328" width="9.140625" style="44"/>
    <col min="3329" max="3329" width="10.140625" style="44" customWidth="1"/>
    <col min="3330" max="3330" width="33.5703125" style="44" customWidth="1"/>
    <col min="3331" max="3331" width="5.85546875" style="44" customWidth="1"/>
    <col min="3332" max="3333" width="10.140625" style="44" customWidth="1"/>
    <col min="3334" max="3334" width="0.85546875" style="44" customWidth="1"/>
    <col min="3335" max="3335" width="9.28515625" style="44" customWidth="1"/>
    <col min="3336" max="3337" width="6.7109375" style="44" customWidth="1"/>
    <col min="3338" max="3338" width="41.42578125" style="44" customWidth="1"/>
    <col min="3339" max="3584" width="9.140625" style="44"/>
    <col min="3585" max="3585" width="10.140625" style="44" customWidth="1"/>
    <col min="3586" max="3586" width="33.5703125" style="44" customWidth="1"/>
    <col min="3587" max="3587" width="5.85546875" style="44" customWidth="1"/>
    <col min="3588" max="3589" width="10.140625" style="44" customWidth="1"/>
    <col min="3590" max="3590" width="0.85546875" style="44" customWidth="1"/>
    <col min="3591" max="3591" width="9.28515625" style="44" customWidth="1"/>
    <col min="3592" max="3593" width="6.7109375" style="44" customWidth="1"/>
    <col min="3594" max="3594" width="41.42578125" style="44" customWidth="1"/>
    <col min="3595" max="3840" width="9.140625" style="44"/>
    <col min="3841" max="3841" width="10.140625" style="44" customWidth="1"/>
    <col min="3842" max="3842" width="33.5703125" style="44" customWidth="1"/>
    <col min="3843" max="3843" width="5.85546875" style="44" customWidth="1"/>
    <col min="3844" max="3845" width="10.140625" style="44" customWidth="1"/>
    <col min="3846" max="3846" width="0.85546875" style="44" customWidth="1"/>
    <col min="3847" max="3847" width="9.28515625" style="44" customWidth="1"/>
    <col min="3848" max="3849" width="6.7109375" style="44" customWidth="1"/>
    <col min="3850" max="3850" width="41.42578125" style="44" customWidth="1"/>
    <col min="3851" max="4096" width="9.140625" style="44"/>
    <col min="4097" max="4097" width="10.140625" style="44" customWidth="1"/>
    <col min="4098" max="4098" width="33.5703125" style="44" customWidth="1"/>
    <col min="4099" max="4099" width="5.85546875" style="44" customWidth="1"/>
    <col min="4100" max="4101" width="10.140625" style="44" customWidth="1"/>
    <col min="4102" max="4102" width="0.85546875" style="44" customWidth="1"/>
    <col min="4103" max="4103" width="9.28515625" style="44" customWidth="1"/>
    <col min="4104" max="4105" width="6.7109375" style="44" customWidth="1"/>
    <col min="4106" max="4106" width="41.42578125" style="44" customWidth="1"/>
    <col min="4107" max="4352" width="9.140625" style="44"/>
    <col min="4353" max="4353" width="10.140625" style="44" customWidth="1"/>
    <col min="4354" max="4354" width="33.5703125" style="44" customWidth="1"/>
    <col min="4355" max="4355" width="5.85546875" style="44" customWidth="1"/>
    <col min="4356" max="4357" width="10.140625" style="44" customWidth="1"/>
    <col min="4358" max="4358" width="0.85546875" style="44" customWidth="1"/>
    <col min="4359" max="4359" width="9.28515625" style="44" customWidth="1"/>
    <col min="4360" max="4361" width="6.7109375" style="44" customWidth="1"/>
    <col min="4362" max="4362" width="41.42578125" style="44" customWidth="1"/>
    <col min="4363" max="4608" width="9.140625" style="44"/>
    <col min="4609" max="4609" width="10.140625" style="44" customWidth="1"/>
    <col min="4610" max="4610" width="33.5703125" style="44" customWidth="1"/>
    <col min="4611" max="4611" width="5.85546875" style="44" customWidth="1"/>
    <col min="4612" max="4613" width="10.140625" style="44" customWidth="1"/>
    <col min="4614" max="4614" width="0.85546875" style="44" customWidth="1"/>
    <col min="4615" max="4615" width="9.28515625" style="44" customWidth="1"/>
    <col min="4616" max="4617" width="6.7109375" style="44" customWidth="1"/>
    <col min="4618" max="4618" width="41.42578125" style="44" customWidth="1"/>
    <col min="4619" max="4864" width="9.140625" style="44"/>
    <col min="4865" max="4865" width="10.140625" style="44" customWidth="1"/>
    <col min="4866" max="4866" width="33.5703125" style="44" customWidth="1"/>
    <col min="4867" max="4867" width="5.85546875" style="44" customWidth="1"/>
    <col min="4868" max="4869" width="10.140625" style="44" customWidth="1"/>
    <col min="4870" max="4870" width="0.85546875" style="44" customWidth="1"/>
    <col min="4871" max="4871" width="9.28515625" style="44" customWidth="1"/>
    <col min="4872" max="4873" width="6.7109375" style="44" customWidth="1"/>
    <col min="4874" max="4874" width="41.42578125" style="44" customWidth="1"/>
    <col min="4875" max="5120" width="9.140625" style="44"/>
    <col min="5121" max="5121" width="10.140625" style="44" customWidth="1"/>
    <col min="5122" max="5122" width="33.5703125" style="44" customWidth="1"/>
    <col min="5123" max="5123" width="5.85546875" style="44" customWidth="1"/>
    <col min="5124" max="5125" width="10.140625" style="44" customWidth="1"/>
    <col min="5126" max="5126" width="0.85546875" style="44" customWidth="1"/>
    <col min="5127" max="5127" width="9.28515625" style="44" customWidth="1"/>
    <col min="5128" max="5129" width="6.7109375" style="44" customWidth="1"/>
    <col min="5130" max="5130" width="41.42578125" style="44" customWidth="1"/>
    <col min="5131" max="5376" width="9.140625" style="44"/>
    <col min="5377" max="5377" width="10.140625" style="44" customWidth="1"/>
    <col min="5378" max="5378" width="33.5703125" style="44" customWidth="1"/>
    <col min="5379" max="5379" width="5.85546875" style="44" customWidth="1"/>
    <col min="5380" max="5381" width="10.140625" style="44" customWidth="1"/>
    <col min="5382" max="5382" width="0.85546875" style="44" customWidth="1"/>
    <col min="5383" max="5383" width="9.28515625" style="44" customWidth="1"/>
    <col min="5384" max="5385" width="6.7109375" style="44" customWidth="1"/>
    <col min="5386" max="5386" width="41.42578125" style="44" customWidth="1"/>
    <col min="5387" max="5632" width="9.140625" style="44"/>
    <col min="5633" max="5633" width="10.140625" style="44" customWidth="1"/>
    <col min="5634" max="5634" width="33.5703125" style="44" customWidth="1"/>
    <col min="5635" max="5635" width="5.85546875" style="44" customWidth="1"/>
    <col min="5636" max="5637" width="10.140625" style="44" customWidth="1"/>
    <col min="5638" max="5638" width="0.85546875" style="44" customWidth="1"/>
    <col min="5639" max="5639" width="9.28515625" style="44" customWidth="1"/>
    <col min="5640" max="5641" width="6.7109375" style="44" customWidth="1"/>
    <col min="5642" max="5642" width="41.42578125" style="44" customWidth="1"/>
    <col min="5643" max="5888" width="9.140625" style="44"/>
    <col min="5889" max="5889" width="10.140625" style="44" customWidth="1"/>
    <col min="5890" max="5890" width="33.5703125" style="44" customWidth="1"/>
    <col min="5891" max="5891" width="5.85546875" style="44" customWidth="1"/>
    <col min="5892" max="5893" width="10.140625" style="44" customWidth="1"/>
    <col min="5894" max="5894" width="0.85546875" style="44" customWidth="1"/>
    <col min="5895" max="5895" width="9.28515625" style="44" customWidth="1"/>
    <col min="5896" max="5897" width="6.7109375" style="44" customWidth="1"/>
    <col min="5898" max="5898" width="41.42578125" style="44" customWidth="1"/>
    <col min="5899" max="6144" width="9.140625" style="44"/>
    <col min="6145" max="6145" width="10.140625" style="44" customWidth="1"/>
    <col min="6146" max="6146" width="33.5703125" style="44" customWidth="1"/>
    <col min="6147" max="6147" width="5.85546875" style="44" customWidth="1"/>
    <col min="6148" max="6149" width="10.140625" style="44" customWidth="1"/>
    <col min="6150" max="6150" width="0.85546875" style="44" customWidth="1"/>
    <col min="6151" max="6151" width="9.28515625" style="44" customWidth="1"/>
    <col min="6152" max="6153" width="6.7109375" style="44" customWidth="1"/>
    <col min="6154" max="6154" width="41.42578125" style="44" customWidth="1"/>
    <col min="6155" max="6400" width="9.140625" style="44"/>
    <col min="6401" max="6401" width="10.140625" style="44" customWidth="1"/>
    <col min="6402" max="6402" width="33.5703125" style="44" customWidth="1"/>
    <col min="6403" max="6403" width="5.85546875" style="44" customWidth="1"/>
    <col min="6404" max="6405" width="10.140625" style="44" customWidth="1"/>
    <col min="6406" max="6406" width="0.85546875" style="44" customWidth="1"/>
    <col min="6407" max="6407" width="9.28515625" style="44" customWidth="1"/>
    <col min="6408" max="6409" width="6.7109375" style="44" customWidth="1"/>
    <col min="6410" max="6410" width="41.42578125" style="44" customWidth="1"/>
    <col min="6411" max="6656" width="9.140625" style="44"/>
    <col min="6657" max="6657" width="10.140625" style="44" customWidth="1"/>
    <col min="6658" max="6658" width="33.5703125" style="44" customWidth="1"/>
    <col min="6659" max="6659" width="5.85546875" style="44" customWidth="1"/>
    <col min="6660" max="6661" width="10.140625" style="44" customWidth="1"/>
    <col min="6662" max="6662" width="0.85546875" style="44" customWidth="1"/>
    <col min="6663" max="6663" width="9.28515625" style="44" customWidth="1"/>
    <col min="6664" max="6665" width="6.7109375" style="44" customWidth="1"/>
    <col min="6666" max="6666" width="41.42578125" style="44" customWidth="1"/>
    <col min="6667" max="6912" width="9.140625" style="44"/>
    <col min="6913" max="6913" width="10.140625" style="44" customWidth="1"/>
    <col min="6914" max="6914" width="33.5703125" style="44" customWidth="1"/>
    <col min="6915" max="6915" width="5.85546875" style="44" customWidth="1"/>
    <col min="6916" max="6917" width="10.140625" style="44" customWidth="1"/>
    <col min="6918" max="6918" width="0.85546875" style="44" customWidth="1"/>
    <col min="6919" max="6919" width="9.28515625" style="44" customWidth="1"/>
    <col min="6920" max="6921" width="6.7109375" style="44" customWidth="1"/>
    <col min="6922" max="6922" width="41.42578125" style="44" customWidth="1"/>
    <col min="6923" max="7168" width="9.140625" style="44"/>
    <col min="7169" max="7169" width="10.140625" style="44" customWidth="1"/>
    <col min="7170" max="7170" width="33.5703125" style="44" customWidth="1"/>
    <col min="7171" max="7171" width="5.85546875" style="44" customWidth="1"/>
    <col min="7172" max="7173" width="10.140625" style="44" customWidth="1"/>
    <col min="7174" max="7174" width="0.85546875" style="44" customWidth="1"/>
    <col min="7175" max="7175" width="9.28515625" style="44" customWidth="1"/>
    <col min="7176" max="7177" width="6.7109375" style="44" customWidth="1"/>
    <col min="7178" max="7178" width="41.42578125" style="44" customWidth="1"/>
    <col min="7179" max="7424" width="9.140625" style="44"/>
    <col min="7425" max="7425" width="10.140625" style="44" customWidth="1"/>
    <col min="7426" max="7426" width="33.5703125" style="44" customWidth="1"/>
    <col min="7427" max="7427" width="5.85546875" style="44" customWidth="1"/>
    <col min="7428" max="7429" width="10.140625" style="44" customWidth="1"/>
    <col min="7430" max="7430" width="0.85546875" style="44" customWidth="1"/>
    <col min="7431" max="7431" width="9.28515625" style="44" customWidth="1"/>
    <col min="7432" max="7433" width="6.7109375" style="44" customWidth="1"/>
    <col min="7434" max="7434" width="41.42578125" style="44" customWidth="1"/>
    <col min="7435" max="7680" width="9.140625" style="44"/>
    <col min="7681" max="7681" width="10.140625" style="44" customWidth="1"/>
    <col min="7682" max="7682" width="33.5703125" style="44" customWidth="1"/>
    <col min="7683" max="7683" width="5.85546875" style="44" customWidth="1"/>
    <col min="7684" max="7685" width="10.140625" style="44" customWidth="1"/>
    <col min="7686" max="7686" width="0.85546875" style="44" customWidth="1"/>
    <col min="7687" max="7687" width="9.28515625" style="44" customWidth="1"/>
    <col min="7688" max="7689" width="6.7109375" style="44" customWidth="1"/>
    <col min="7690" max="7690" width="41.42578125" style="44" customWidth="1"/>
    <col min="7691" max="7936" width="9.140625" style="44"/>
    <col min="7937" max="7937" width="10.140625" style="44" customWidth="1"/>
    <col min="7938" max="7938" width="33.5703125" style="44" customWidth="1"/>
    <col min="7939" max="7939" width="5.85546875" style="44" customWidth="1"/>
    <col min="7940" max="7941" width="10.140625" style="44" customWidth="1"/>
    <col min="7942" max="7942" width="0.85546875" style="44" customWidth="1"/>
    <col min="7943" max="7943" width="9.28515625" style="44" customWidth="1"/>
    <col min="7944" max="7945" width="6.7109375" style="44" customWidth="1"/>
    <col min="7946" max="7946" width="41.42578125" style="44" customWidth="1"/>
    <col min="7947" max="8192" width="9.140625" style="44"/>
    <col min="8193" max="8193" width="10.140625" style="44" customWidth="1"/>
    <col min="8194" max="8194" width="33.5703125" style="44" customWidth="1"/>
    <col min="8195" max="8195" width="5.85546875" style="44" customWidth="1"/>
    <col min="8196" max="8197" width="10.140625" style="44" customWidth="1"/>
    <col min="8198" max="8198" width="0.85546875" style="44" customWidth="1"/>
    <col min="8199" max="8199" width="9.28515625" style="44" customWidth="1"/>
    <col min="8200" max="8201" width="6.7109375" style="44" customWidth="1"/>
    <col min="8202" max="8202" width="41.42578125" style="44" customWidth="1"/>
    <col min="8203" max="8448" width="9.140625" style="44"/>
    <col min="8449" max="8449" width="10.140625" style="44" customWidth="1"/>
    <col min="8450" max="8450" width="33.5703125" style="44" customWidth="1"/>
    <col min="8451" max="8451" width="5.85546875" style="44" customWidth="1"/>
    <col min="8452" max="8453" width="10.140625" style="44" customWidth="1"/>
    <col min="8454" max="8454" width="0.85546875" style="44" customWidth="1"/>
    <col min="8455" max="8455" width="9.28515625" style="44" customWidth="1"/>
    <col min="8456" max="8457" width="6.7109375" style="44" customWidth="1"/>
    <col min="8458" max="8458" width="41.42578125" style="44" customWidth="1"/>
    <col min="8459" max="8704" width="9.140625" style="44"/>
    <col min="8705" max="8705" width="10.140625" style="44" customWidth="1"/>
    <col min="8706" max="8706" width="33.5703125" style="44" customWidth="1"/>
    <col min="8707" max="8707" width="5.85546875" style="44" customWidth="1"/>
    <col min="8708" max="8709" width="10.140625" style="44" customWidth="1"/>
    <col min="8710" max="8710" width="0.85546875" style="44" customWidth="1"/>
    <col min="8711" max="8711" width="9.28515625" style="44" customWidth="1"/>
    <col min="8712" max="8713" width="6.7109375" style="44" customWidth="1"/>
    <col min="8714" max="8714" width="41.42578125" style="44" customWidth="1"/>
    <col min="8715" max="8960" width="9.140625" style="44"/>
    <col min="8961" max="8961" width="10.140625" style="44" customWidth="1"/>
    <col min="8962" max="8962" width="33.5703125" style="44" customWidth="1"/>
    <col min="8963" max="8963" width="5.85546875" style="44" customWidth="1"/>
    <col min="8964" max="8965" width="10.140625" style="44" customWidth="1"/>
    <col min="8966" max="8966" width="0.85546875" style="44" customWidth="1"/>
    <col min="8967" max="8967" width="9.28515625" style="44" customWidth="1"/>
    <col min="8968" max="8969" width="6.7109375" style="44" customWidth="1"/>
    <col min="8970" max="8970" width="41.42578125" style="44" customWidth="1"/>
    <col min="8971" max="9216" width="9.140625" style="44"/>
    <col min="9217" max="9217" width="10.140625" style="44" customWidth="1"/>
    <col min="9218" max="9218" width="33.5703125" style="44" customWidth="1"/>
    <col min="9219" max="9219" width="5.85546875" style="44" customWidth="1"/>
    <col min="9220" max="9221" width="10.140625" style="44" customWidth="1"/>
    <col min="9222" max="9222" width="0.85546875" style="44" customWidth="1"/>
    <col min="9223" max="9223" width="9.28515625" style="44" customWidth="1"/>
    <col min="9224" max="9225" width="6.7109375" style="44" customWidth="1"/>
    <col min="9226" max="9226" width="41.42578125" style="44" customWidth="1"/>
    <col min="9227" max="9472" width="9.140625" style="44"/>
    <col min="9473" max="9473" width="10.140625" style="44" customWidth="1"/>
    <col min="9474" max="9474" width="33.5703125" style="44" customWidth="1"/>
    <col min="9475" max="9475" width="5.85546875" style="44" customWidth="1"/>
    <col min="9476" max="9477" width="10.140625" style="44" customWidth="1"/>
    <col min="9478" max="9478" width="0.85546875" style="44" customWidth="1"/>
    <col min="9479" max="9479" width="9.28515625" style="44" customWidth="1"/>
    <col min="9480" max="9481" width="6.7109375" style="44" customWidth="1"/>
    <col min="9482" max="9482" width="41.42578125" style="44" customWidth="1"/>
    <col min="9483" max="9728" width="9.140625" style="44"/>
    <col min="9729" max="9729" width="10.140625" style="44" customWidth="1"/>
    <col min="9730" max="9730" width="33.5703125" style="44" customWidth="1"/>
    <col min="9731" max="9731" width="5.85546875" style="44" customWidth="1"/>
    <col min="9732" max="9733" width="10.140625" style="44" customWidth="1"/>
    <col min="9734" max="9734" width="0.85546875" style="44" customWidth="1"/>
    <col min="9735" max="9735" width="9.28515625" style="44" customWidth="1"/>
    <col min="9736" max="9737" width="6.7109375" style="44" customWidth="1"/>
    <col min="9738" max="9738" width="41.42578125" style="44" customWidth="1"/>
    <col min="9739" max="9984" width="9.140625" style="44"/>
    <col min="9985" max="9985" width="10.140625" style="44" customWidth="1"/>
    <col min="9986" max="9986" width="33.5703125" style="44" customWidth="1"/>
    <col min="9987" max="9987" width="5.85546875" style="44" customWidth="1"/>
    <col min="9988" max="9989" width="10.140625" style="44" customWidth="1"/>
    <col min="9990" max="9990" width="0.85546875" style="44" customWidth="1"/>
    <col min="9991" max="9991" width="9.28515625" style="44" customWidth="1"/>
    <col min="9992" max="9993" width="6.7109375" style="44" customWidth="1"/>
    <col min="9994" max="9994" width="41.42578125" style="44" customWidth="1"/>
    <col min="9995" max="10240" width="9.140625" style="44"/>
    <col min="10241" max="10241" width="10.140625" style="44" customWidth="1"/>
    <col min="10242" max="10242" width="33.5703125" style="44" customWidth="1"/>
    <col min="10243" max="10243" width="5.85546875" style="44" customWidth="1"/>
    <col min="10244" max="10245" width="10.140625" style="44" customWidth="1"/>
    <col min="10246" max="10246" width="0.85546875" style="44" customWidth="1"/>
    <col min="10247" max="10247" width="9.28515625" style="44" customWidth="1"/>
    <col min="10248" max="10249" width="6.7109375" style="44" customWidth="1"/>
    <col min="10250" max="10250" width="41.42578125" style="44" customWidth="1"/>
    <col min="10251" max="10496" width="9.140625" style="44"/>
    <col min="10497" max="10497" width="10.140625" style="44" customWidth="1"/>
    <col min="10498" max="10498" width="33.5703125" style="44" customWidth="1"/>
    <col min="10499" max="10499" width="5.85546875" style="44" customWidth="1"/>
    <col min="10500" max="10501" width="10.140625" style="44" customWidth="1"/>
    <col min="10502" max="10502" width="0.85546875" style="44" customWidth="1"/>
    <col min="10503" max="10503" width="9.28515625" style="44" customWidth="1"/>
    <col min="10504" max="10505" width="6.7109375" style="44" customWidth="1"/>
    <col min="10506" max="10506" width="41.42578125" style="44" customWidth="1"/>
    <col min="10507" max="10752" width="9.140625" style="44"/>
    <col min="10753" max="10753" width="10.140625" style="44" customWidth="1"/>
    <col min="10754" max="10754" width="33.5703125" style="44" customWidth="1"/>
    <col min="10755" max="10755" width="5.85546875" style="44" customWidth="1"/>
    <col min="10756" max="10757" width="10.140625" style="44" customWidth="1"/>
    <col min="10758" max="10758" width="0.85546875" style="44" customWidth="1"/>
    <col min="10759" max="10759" width="9.28515625" style="44" customWidth="1"/>
    <col min="10760" max="10761" width="6.7109375" style="44" customWidth="1"/>
    <col min="10762" max="10762" width="41.42578125" style="44" customWidth="1"/>
    <col min="10763" max="11008" width="9.140625" style="44"/>
    <col min="11009" max="11009" width="10.140625" style="44" customWidth="1"/>
    <col min="11010" max="11010" width="33.5703125" style="44" customWidth="1"/>
    <col min="11011" max="11011" width="5.85546875" style="44" customWidth="1"/>
    <col min="11012" max="11013" width="10.140625" style="44" customWidth="1"/>
    <col min="11014" max="11014" width="0.85546875" style="44" customWidth="1"/>
    <col min="11015" max="11015" width="9.28515625" style="44" customWidth="1"/>
    <col min="11016" max="11017" width="6.7109375" style="44" customWidth="1"/>
    <col min="11018" max="11018" width="41.42578125" style="44" customWidth="1"/>
    <col min="11019" max="11264" width="9.140625" style="44"/>
    <col min="11265" max="11265" width="10.140625" style="44" customWidth="1"/>
    <col min="11266" max="11266" width="33.5703125" style="44" customWidth="1"/>
    <col min="11267" max="11267" width="5.85546875" style="44" customWidth="1"/>
    <col min="11268" max="11269" width="10.140625" style="44" customWidth="1"/>
    <col min="11270" max="11270" width="0.85546875" style="44" customWidth="1"/>
    <col min="11271" max="11271" width="9.28515625" style="44" customWidth="1"/>
    <col min="11272" max="11273" width="6.7109375" style="44" customWidth="1"/>
    <col min="11274" max="11274" width="41.42578125" style="44" customWidth="1"/>
    <col min="11275" max="11520" width="9.140625" style="44"/>
    <col min="11521" max="11521" width="10.140625" style="44" customWidth="1"/>
    <col min="11522" max="11522" width="33.5703125" style="44" customWidth="1"/>
    <col min="11523" max="11523" width="5.85546875" style="44" customWidth="1"/>
    <col min="11524" max="11525" width="10.140625" style="44" customWidth="1"/>
    <col min="11526" max="11526" width="0.85546875" style="44" customWidth="1"/>
    <col min="11527" max="11527" width="9.28515625" style="44" customWidth="1"/>
    <col min="11528" max="11529" width="6.7109375" style="44" customWidth="1"/>
    <col min="11530" max="11530" width="41.42578125" style="44" customWidth="1"/>
    <col min="11531" max="11776" width="9.140625" style="44"/>
    <col min="11777" max="11777" width="10.140625" style="44" customWidth="1"/>
    <col min="11778" max="11778" width="33.5703125" style="44" customWidth="1"/>
    <col min="11779" max="11779" width="5.85546875" style="44" customWidth="1"/>
    <col min="11780" max="11781" width="10.140625" style="44" customWidth="1"/>
    <col min="11782" max="11782" width="0.85546875" style="44" customWidth="1"/>
    <col min="11783" max="11783" width="9.28515625" style="44" customWidth="1"/>
    <col min="11784" max="11785" width="6.7109375" style="44" customWidth="1"/>
    <col min="11786" max="11786" width="41.42578125" style="44" customWidth="1"/>
    <col min="11787" max="12032" width="9.140625" style="44"/>
    <col min="12033" max="12033" width="10.140625" style="44" customWidth="1"/>
    <col min="12034" max="12034" width="33.5703125" style="44" customWidth="1"/>
    <col min="12035" max="12035" width="5.85546875" style="44" customWidth="1"/>
    <col min="12036" max="12037" width="10.140625" style="44" customWidth="1"/>
    <col min="12038" max="12038" width="0.85546875" style="44" customWidth="1"/>
    <col min="12039" max="12039" width="9.28515625" style="44" customWidth="1"/>
    <col min="12040" max="12041" width="6.7109375" style="44" customWidth="1"/>
    <col min="12042" max="12042" width="41.42578125" style="44" customWidth="1"/>
    <col min="12043" max="12288" width="9.140625" style="44"/>
    <col min="12289" max="12289" width="10.140625" style="44" customWidth="1"/>
    <col min="12290" max="12290" width="33.5703125" style="44" customWidth="1"/>
    <col min="12291" max="12291" width="5.85546875" style="44" customWidth="1"/>
    <col min="12292" max="12293" width="10.140625" style="44" customWidth="1"/>
    <col min="12294" max="12294" width="0.85546875" style="44" customWidth="1"/>
    <col min="12295" max="12295" width="9.28515625" style="44" customWidth="1"/>
    <col min="12296" max="12297" width="6.7109375" style="44" customWidth="1"/>
    <col min="12298" max="12298" width="41.42578125" style="44" customWidth="1"/>
    <col min="12299" max="12544" width="9.140625" style="44"/>
    <col min="12545" max="12545" width="10.140625" style="44" customWidth="1"/>
    <col min="12546" max="12546" width="33.5703125" style="44" customWidth="1"/>
    <col min="12547" max="12547" width="5.85546875" style="44" customWidth="1"/>
    <col min="12548" max="12549" width="10.140625" style="44" customWidth="1"/>
    <col min="12550" max="12550" width="0.85546875" style="44" customWidth="1"/>
    <col min="12551" max="12551" width="9.28515625" style="44" customWidth="1"/>
    <col min="12552" max="12553" width="6.7109375" style="44" customWidth="1"/>
    <col min="12554" max="12554" width="41.42578125" style="44" customWidth="1"/>
    <col min="12555" max="12800" width="9.140625" style="44"/>
    <col min="12801" max="12801" width="10.140625" style="44" customWidth="1"/>
    <col min="12802" max="12802" width="33.5703125" style="44" customWidth="1"/>
    <col min="12803" max="12803" width="5.85546875" style="44" customWidth="1"/>
    <col min="12804" max="12805" width="10.140625" style="44" customWidth="1"/>
    <col min="12806" max="12806" width="0.85546875" style="44" customWidth="1"/>
    <col min="12807" max="12807" width="9.28515625" style="44" customWidth="1"/>
    <col min="12808" max="12809" width="6.7109375" style="44" customWidth="1"/>
    <col min="12810" max="12810" width="41.42578125" style="44" customWidth="1"/>
    <col min="12811" max="13056" width="9.140625" style="44"/>
    <col min="13057" max="13057" width="10.140625" style="44" customWidth="1"/>
    <col min="13058" max="13058" width="33.5703125" style="44" customWidth="1"/>
    <col min="13059" max="13059" width="5.85546875" style="44" customWidth="1"/>
    <col min="13060" max="13061" width="10.140625" style="44" customWidth="1"/>
    <col min="13062" max="13062" width="0.85546875" style="44" customWidth="1"/>
    <col min="13063" max="13063" width="9.28515625" style="44" customWidth="1"/>
    <col min="13064" max="13065" width="6.7109375" style="44" customWidth="1"/>
    <col min="13066" max="13066" width="41.42578125" style="44" customWidth="1"/>
    <col min="13067" max="13312" width="9.140625" style="44"/>
    <col min="13313" max="13313" width="10.140625" style="44" customWidth="1"/>
    <col min="13314" max="13314" width="33.5703125" style="44" customWidth="1"/>
    <col min="13315" max="13315" width="5.85546875" style="44" customWidth="1"/>
    <col min="13316" max="13317" width="10.140625" style="44" customWidth="1"/>
    <col min="13318" max="13318" width="0.85546875" style="44" customWidth="1"/>
    <col min="13319" max="13319" width="9.28515625" style="44" customWidth="1"/>
    <col min="13320" max="13321" width="6.7109375" style="44" customWidth="1"/>
    <col min="13322" max="13322" width="41.42578125" style="44" customWidth="1"/>
    <col min="13323" max="13568" width="9.140625" style="44"/>
    <col min="13569" max="13569" width="10.140625" style="44" customWidth="1"/>
    <col min="13570" max="13570" width="33.5703125" style="44" customWidth="1"/>
    <col min="13571" max="13571" width="5.85546875" style="44" customWidth="1"/>
    <col min="13572" max="13573" width="10.140625" style="44" customWidth="1"/>
    <col min="13574" max="13574" width="0.85546875" style="44" customWidth="1"/>
    <col min="13575" max="13575" width="9.28515625" style="44" customWidth="1"/>
    <col min="13576" max="13577" width="6.7109375" style="44" customWidth="1"/>
    <col min="13578" max="13578" width="41.42578125" style="44" customWidth="1"/>
    <col min="13579" max="13824" width="9.140625" style="44"/>
    <col min="13825" max="13825" width="10.140625" style="44" customWidth="1"/>
    <col min="13826" max="13826" width="33.5703125" style="44" customWidth="1"/>
    <col min="13827" max="13827" width="5.85546875" style="44" customWidth="1"/>
    <col min="13828" max="13829" width="10.140625" style="44" customWidth="1"/>
    <col min="13830" max="13830" width="0.85546875" style="44" customWidth="1"/>
    <col min="13831" max="13831" width="9.28515625" style="44" customWidth="1"/>
    <col min="13832" max="13833" width="6.7109375" style="44" customWidth="1"/>
    <col min="13834" max="13834" width="41.42578125" style="44" customWidth="1"/>
    <col min="13835" max="14080" width="9.140625" style="44"/>
    <col min="14081" max="14081" width="10.140625" style="44" customWidth="1"/>
    <col min="14082" max="14082" width="33.5703125" style="44" customWidth="1"/>
    <col min="14083" max="14083" width="5.85546875" style="44" customWidth="1"/>
    <col min="14084" max="14085" width="10.140625" style="44" customWidth="1"/>
    <col min="14086" max="14086" width="0.85546875" style="44" customWidth="1"/>
    <col min="14087" max="14087" width="9.28515625" style="44" customWidth="1"/>
    <col min="14088" max="14089" width="6.7109375" style="44" customWidth="1"/>
    <col min="14090" max="14090" width="41.42578125" style="44" customWidth="1"/>
    <col min="14091" max="14336" width="9.140625" style="44"/>
    <col min="14337" max="14337" width="10.140625" style="44" customWidth="1"/>
    <col min="14338" max="14338" width="33.5703125" style="44" customWidth="1"/>
    <col min="14339" max="14339" width="5.85546875" style="44" customWidth="1"/>
    <col min="14340" max="14341" width="10.140625" style="44" customWidth="1"/>
    <col min="14342" max="14342" width="0.85546875" style="44" customWidth="1"/>
    <col min="14343" max="14343" width="9.28515625" style="44" customWidth="1"/>
    <col min="14344" max="14345" width="6.7109375" style="44" customWidth="1"/>
    <col min="14346" max="14346" width="41.42578125" style="44" customWidth="1"/>
    <col min="14347" max="14592" width="9.140625" style="44"/>
    <col min="14593" max="14593" width="10.140625" style="44" customWidth="1"/>
    <col min="14594" max="14594" width="33.5703125" style="44" customWidth="1"/>
    <col min="14595" max="14595" width="5.85546875" style="44" customWidth="1"/>
    <col min="14596" max="14597" width="10.140625" style="44" customWidth="1"/>
    <col min="14598" max="14598" width="0.85546875" style="44" customWidth="1"/>
    <col min="14599" max="14599" width="9.28515625" style="44" customWidth="1"/>
    <col min="14600" max="14601" width="6.7109375" style="44" customWidth="1"/>
    <col min="14602" max="14602" width="41.42578125" style="44" customWidth="1"/>
    <col min="14603" max="14848" width="9.140625" style="44"/>
    <col min="14849" max="14849" width="10.140625" style="44" customWidth="1"/>
    <col min="14850" max="14850" width="33.5703125" style="44" customWidth="1"/>
    <col min="14851" max="14851" width="5.85546875" style="44" customWidth="1"/>
    <col min="14852" max="14853" width="10.140625" style="44" customWidth="1"/>
    <col min="14854" max="14854" width="0.85546875" style="44" customWidth="1"/>
    <col min="14855" max="14855" width="9.28515625" style="44" customWidth="1"/>
    <col min="14856" max="14857" width="6.7109375" style="44" customWidth="1"/>
    <col min="14858" max="14858" width="41.42578125" style="44" customWidth="1"/>
    <col min="14859" max="15104" width="9.140625" style="44"/>
    <col min="15105" max="15105" width="10.140625" style="44" customWidth="1"/>
    <col min="15106" max="15106" width="33.5703125" style="44" customWidth="1"/>
    <col min="15107" max="15107" width="5.85546875" style="44" customWidth="1"/>
    <col min="15108" max="15109" width="10.140625" style="44" customWidth="1"/>
    <col min="15110" max="15110" width="0.85546875" style="44" customWidth="1"/>
    <col min="15111" max="15111" width="9.28515625" style="44" customWidth="1"/>
    <col min="15112" max="15113" width="6.7109375" style="44" customWidth="1"/>
    <col min="15114" max="15114" width="41.42578125" style="44" customWidth="1"/>
    <col min="15115" max="15360" width="9.140625" style="44"/>
    <col min="15361" max="15361" width="10.140625" style="44" customWidth="1"/>
    <col min="15362" max="15362" width="33.5703125" style="44" customWidth="1"/>
    <col min="15363" max="15363" width="5.85546875" style="44" customWidth="1"/>
    <col min="15364" max="15365" width="10.140625" style="44" customWidth="1"/>
    <col min="15366" max="15366" width="0.85546875" style="44" customWidth="1"/>
    <col min="15367" max="15367" width="9.28515625" style="44" customWidth="1"/>
    <col min="15368" max="15369" width="6.7109375" style="44" customWidth="1"/>
    <col min="15370" max="15370" width="41.42578125" style="44" customWidth="1"/>
    <col min="15371" max="15616" width="9.140625" style="44"/>
    <col min="15617" max="15617" width="10.140625" style="44" customWidth="1"/>
    <col min="15618" max="15618" width="33.5703125" style="44" customWidth="1"/>
    <col min="15619" max="15619" width="5.85546875" style="44" customWidth="1"/>
    <col min="15620" max="15621" width="10.140625" style="44" customWidth="1"/>
    <col min="15622" max="15622" width="0.85546875" style="44" customWidth="1"/>
    <col min="15623" max="15623" width="9.28515625" style="44" customWidth="1"/>
    <col min="15624" max="15625" width="6.7109375" style="44" customWidth="1"/>
    <col min="15626" max="15626" width="41.42578125" style="44" customWidth="1"/>
    <col min="15627" max="15872" width="9.140625" style="44"/>
    <col min="15873" max="15873" width="10.140625" style="44" customWidth="1"/>
    <col min="15874" max="15874" width="33.5703125" style="44" customWidth="1"/>
    <col min="15875" max="15875" width="5.85546875" style="44" customWidth="1"/>
    <col min="15876" max="15877" width="10.140625" style="44" customWidth="1"/>
    <col min="15878" max="15878" width="0.85546875" style="44" customWidth="1"/>
    <col min="15879" max="15879" width="9.28515625" style="44" customWidth="1"/>
    <col min="15880" max="15881" width="6.7109375" style="44" customWidth="1"/>
    <col min="15882" max="15882" width="41.42578125" style="44" customWidth="1"/>
    <col min="15883" max="16128" width="9.140625" style="44"/>
    <col min="16129" max="16129" width="10.140625" style="44" customWidth="1"/>
    <col min="16130" max="16130" width="33.5703125" style="44" customWidth="1"/>
    <col min="16131" max="16131" width="5.85546875" style="44" customWidth="1"/>
    <col min="16132" max="16133" width="10.140625" style="44" customWidth="1"/>
    <col min="16134" max="16134" width="0.85546875" style="44" customWidth="1"/>
    <col min="16135" max="16135" width="9.28515625" style="44" customWidth="1"/>
    <col min="16136" max="16137" width="6.7109375" style="44" customWidth="1"/>
    <col min="16138" max="16138" width="41.42578125" style="44" customWidth="1"/>
    <col min="16139" max="16384" width="9.140625" style="44"/>
  </cols>
  <sheetData>
    <row r="1" spans="1:12" ht="20.100000000000001" customHeight="1">
      <c r="A1" s="271"/>
      <c r="B1" s="272" t="s">
        <v>18</v>
      </c>
      <c r="C1" s="272"/>
      <c r="D1" s="272"/>
      <c r="E1" s="272"/>
      <c r="F1" s="272"/>
      <c r="G1" s="272"/>
      <c r="H1" s="272"/>
      <c r="I1" s="272"/>
      <c r="J1" s="272"/>
    </row>
    <row r="2" spans="1:12" ht="20.100000000000001" customHeight="1">
      <c r="A2" s="271"/>
      <c r="B2" s="271" t="s">
        <v>19</v>
      </c>
      <c r="C2" s="271"/>
      <c r="D2" s="271"/>
      <c r="E2" s="271"/>
      <c r="F2" s="271"/>
      <c r="G2" s="271"/>
      <c r="H2" s="271"/>
      <c r="I2" s="271"/>
      <c r="J2" s="271"/>
    </row>
    <row r="3" spans="1:12" ht="20.100000000000001" customHeight="1" thickBot="1">
      <c r="A3" s="302"/>
      <c r="B3" s="271" t="s">
        <v>20</v>
      </c>
      <c r="C3" s="271"/>
      <c r="D3" s="271"/>
      <c r="E3" s="271"/>
      <c r="F3" s="271"/>
      <c r="G3" s="271"/>
      <c r="H3" s="271"/>
      <c r="I3" s="271"/>
      <c r="J3" s="271"/>
    </row>
    <row r="4" spans="1:12" ht="24.95" customHeight="1" thickBot="1">
      <c r="A4" s="303" t="s">
        <v>242</v>
      </c>
      <c r="B4" s="304"/>
      <c r="C4" s="304"/>
      <c r="D4" s="304"/>
      <c r="E4" s="304"/>
      <c r="F4" s="304"/>
      <c r="G4" s="304"/>
      <c r="H4" s="304"/>
      <c r="I4" s="305"/>
      <c r="J4" s="168"/>
    </row>
    <row r="5" spans="1:12" ht="15" customHeight="1" thickBot="1">
      <c r="A5" s="169" t="s">
        <v>243</v>
      </c>
      <c r="B5" s="306" t="s">
        <v>497</v>
      </c>
      <c r="C5" s="307"/>
      <c r="D5" s="307"/>
      <c r="E5" s="307"/>
      <c r="F5" s="307"/>
      <c r="G5" s="307"/>
      <c r="H5" s="307"/>
      <c r="I5" s="308"/>
      <c r="J5" s="168"/>
    </row>
    <row r="6" spans="1:12" ht="11.1" customHeight="1">
      <c r="A6" s="170" t="s">
        <v>244</v>
      </c>
      <c r="B6" s="171" t="s">
        <v>66</v>
      </c>
      <c r="C6" s="171" t="s">
        <v>67</v>
      </c>
      <c r="D6" s="171" t="s">
        <v>12</v>
      </c>
      <c r="E6" s="171" t="s">
        <v>245</v>
      </c>
      <c r="F6" s="311" t="s">
        <v>41</v>
      </c>
      <c r="G6" s="312"/>
      <c r="H6" s="171" t="s">
        <v>246</v>
      </c>
      <c r="I6" s="171" t="s">
        <v>247</v>
      </c>
      <c r="J6" s="168"/>
      <c r="K6" s="46" t="s">
        <v>341</v>
      </c>
      <c r="L6" s="46" t="s">
        <v>342</v>
      </c>
    </row>
    <row r="7" spans="1:12" ht="20.100000000000001" customHeight="1">
      <c r="A7" s="172" t="s">
        <v>248</v>
      </c>
      <c r="B7" s="172" t="s">
        <v>109</v>
      </c>
      <c r="C7" s="173" t="s">
        <v>27</v>
      </c>
      <c r="D7" s="174">
        <v>18796</v>
      </c>
      <c r="E7" s="175">
        <v>13.85</v>
      </c>
      <c r="F7" s="298">
        <v>260324.6</v>
      </c>
      <c r="G7" s="299"/>
      <c r="H7" s="175">
        <v>7.44</v>
      </c>
      <c r="I7" s="176">
        <v>7.44</v>
      </c>
      <c r="J7" s="309">
        <f>D7+D8</f>
        <v>25396</v>
      </c>
      <c r="K7" s="300">
        <f>J7*40%</f>
        <v>10158.400000000001</v>
      </c>
      <c r="L7" s="301">
        <f>K7/J7</f>
        <v>0.40000000000000008</v>
      </c>
    </row>
    <row r="8" spans="1:12" ht="29.1" customHeight="1">
      <c r="A8" s="172" t="s">
        <v>251</v>
      </c>
      <c r="B8" s="172" t="s">
        <v>252</v>
      </c>
      <c r="C8" s="173" t="s">
        <v>27</v>
      </c>
      <c r="D8" s="174">
        <v>6600</v>
      </c>
      <c r="E8" s="175">
        <v>39.44</v>
      </c>
      <c r="F8" s="298">
        <v>260304</v>
      </c>
      <c r="G8" s="299"/>
      <c r="H8" s="175">
        <v>7.44</v>
      </c>
      <c r="I8" s="176">
        <v>14.89</v>
      </c>
      <c r="J8" s="310"/>
      <c r="K8" s="300"/>
      <c r="L8" s="301"/>
    </row>
    <row r="9" spans="1:12" ht="29.1" customHeight="1">
      <c r="A9" s="172" t="s">
        <v>249</v>
      </c>
      <c r="B9" s="172" t="s">
        <v>139</v>
      </c>
      <c r="C9" s="173" t="s">
        <v>27</v>
      </c>
      <c r="D9" s="174">
        <v>8924</v>
      </c>
      <c r="E9" s="175">
        <v>24.02</v>
      </c>
      <c r="F9" s="298">
        <v>214354.48</v>
      </c>
      <c r="G9" s="299"/>
      <c r="H9" s="175">
        <v>6.13</v>
      </c>
      <c r="I9" s="176">
        <v>21.02</v>
      </c>
      <c r="J9" s="177">
        <f>D9</f>
        <v>8924</v>
      </c>
      <c r="K9" s="47">
        <f>J9*40%</f>
        <v>3569.6000000000004</v>
      </c>
      <c r="L9" s="48">
        <f>K9/J9</f>
        <v>0.4</v>
      </c>
    </row>
    <row r="10" spans="1:12" ht="39" customHeight="1">
      <c r="A10" s="172" t="s">
        <v>250</v>
      </c>
      <c r="B10" s="172" t="s">
        <v>239</v>
      </c>
      <c r="C10" s="173" t="s">
        <v>27</v>
      </c>
      <c r="D10" s="174">
        <v>8000</v>
      </c>
      <c r="E10" s="175">
        <v>26.72</v>
      </c>
      <c r="F10" s="298">
        <v>213760</v>
      </c>
      <c r="G10" s="299"/>
      <c r="H10" s="175">
        <v>6.11</v>
      </c>
      <c r="I10" s="176">
        <v>27.13</v>
      </c>
      <c r="J10" s="168"/>
    </row>
    <row r="11" spans="1:12" ht="29.1" customHeight="1">
      <c r="A11" s="172" t="s">
        <v>255</v>
      </c>
      <c r="B11" s="172" t="s">
        <v>256</v>
      </c>
      <c r="C11" s="173" t="s">
        <v>27</v>
      </c>
      <c r="D11" s="174">
        <v>6100</v>
      </c>
      <c r="E11" s="175">
        <v>29.71</v>
      </c>
      <c r="F11" s="298">
        <v>181231</v>
      </c>
      <c r="G11" s="299"/>
      <c r="H11" s="175">
        <v>5.18</v>
      </c>
      <c r="I11" s="176">
        <v>32.31</v>
      </c>
      <c r="J11" s="168"/>
    </row>
    <row r="12" spans="1:12" ht="39" customHeight="1">
      <c r="A12" s="172" t="s">
        <v>253</v>
      </c>
      <c r="B12" s="172" t="s">
        <v>254</v>
      </c>
      <c r="C12" s="173" t="s">
        <v>27</v>
      </c>
      <c r="D12" s="174">
        <v>7050</v>
      </c>
      <c r="E12" s="175">
        <v>22.4</v>
      </c>
      <c r="F12" s="298">
        <v>157920</v>
      </c>
      <c r="G12" s="299"/>
      <c r="H12" s="175">
        <v>4.5199999999999996</v>
      </c>
      <c r="I12" s="176">
        <v>36.83</v>
      </c>
      <c r="J12" s="168"/>
    </row>
    <row r="13" spans="1:12" ht="20.100000000000001" customHeight="1">
      <c r="A13" s="172" t="s">
        <v>257</v>
      </c>
      <c r="B13" s="172" t="s">
        <v>127</v>
      </c>
      <c r="C13" s="173" t="s">
        <v>27</v>
      </c>
      <c r="D13" s="174">
        <v>7799</v>
      </c>
      <c r="E13" s="175">
        <v>17.32</v>
      </c>
      <c r="F13" s="298">
        <v>135078.68</v>
      </c>
      <c r="G13" s="299"/>
      <c r="H13" s="175">
        <v>3.86</v>
      </c>
      <c r="I13" s="176">
        <v>40.69</v>
      </c>
      <c r="J13" s="168"/>
    </row>
    <row r="14" spans="1:12" ht="29.1" customHeight="1">
      <c r="A14" s="172" t="s">
        <v>258</v>
      </c>
      <c r="B14" s="172" t="s">
        <v>107</v>
      </c>
      <c r="C14" s="173" t="s">
        <v>27</v>
      </c>
      <c r="D14" s="174">
        <v>4625</v>
      </c>
      <c r="E14" s="175">
        <v>27.15</v>
      </c>
      <c r="F14" s="298">
        <v>125568.75</v>
      </c>
      <c r="G14" s="299"/>
      <c r="H14" s="175">
        <v>3.59</v>
      </c>
      <c r="I14" s="176">
        <v>44.28</v>
      </c>
      <c r="J14" s="168"/>
    </row>
    <row r="15" spans="1:12" ht="20.100000000000001" customHeight="1">
      <c r="A15" s="172" t="s">
        <v>260</v>
      </c>
      <c r="B15" s="172" t="s">
        <v>92</v>
      </c>
      <c r="C15" s="173" t="s">
        <v>27</v>
      </c>
      <c r="D15" s="174">
        <v>1670</v>
      </c>
      <c r="E15" s="175">
        <v>69.290000000000006</v>
      </c>
      <c r="F15" s="298">
        <v>115714.3</v>
      </c>
      <c r="G15" s="299"/>
      <c r="H15" s="175">
        <v>3.31</v>
      </c>
      <c r="I15" s="176">
        <v>47.59</v>
      </c>
      <c r="J15" s="168"/>
    </row>
    <row r="16" spans="1:12" ht="29.1" customHeight="1">
      <c r="A16" s="172" t="s">
        <v>259</v>
      </c>
      <c r="B16" s="172" t="s">
        <v>135</v>
      </c>
      <c r="C16" s="173" t="s">
        <v>27</v>
      </c>
      <c r="D16" s="174">
        <v>2450</v>
      </c>
      <c r="E16" s="175">
        <v>45.09</v>
      </c>
      <c r="F16" s="298">
        <v>110470.5</v>
      </c>
      <c r="G16" s="299"/>
      <c r="H16" s="175">
        <v>3.16</v>
      </c>
      <c r="I16" s="176">
        <v>50.75</v>
      </c>
      <c r="J16" s="168"/>
    </row>
    <row r="17" spans="1:10" ht="29.1" customHeight="1">
      <c r="A17" s="172" t="s">
        <v>262</v>
      </c>
      <c r="B17" s="172" t="s">
        <v>133</v>
      </c>
      <c r="C17" s="173" t="s">
        <v>27</v>
      </c>
      <c r="D17" s="174">
        <v>3010</v>
      </c>
      <c r="E17" s="175">
        <v>32.61</v>
      </c>
      <c r="F17" s="298">
        <v>98156.1</v>
      </c>
      <c r="G17" s="299"/>
      <c r="H17" s="175">
        <v>2.81</v>
      </c>
      <c r="I17" s="176">
        <v>53.56</v>
      </c>
      <c r="J17" s="168"/>
    </row>
    <row r="18" spans="1:10" ht="20.100000000000001" customHeight="1">
      <c r="A18" s="172" t="s">
        <v>263</v>
      </c>
      <c r="B18" s="172" t="s">
        <v>105</v>
      </c>
      <c r="C18" s="173" t="s">
        <v>27</v>
      </c>
      <c r="D18" s="174">
        <v>5610</v>
      </c>
      <c r="E18" s="175">
        <v>17.45</v>
      </c>
      <c r="F18" s="298">
        <v>97894.5</v>
      </c>
      <c r="G18" s="299"/>
      <c r="H18" s="175">
        <v>2.8</v>
      </c>
      <c r="I18" s="176">
        <v>56.35</v>
      </c>
      <c r="J18" s="168"/>
    </row>
    <row r="19" spans="1:10" ht="29.1" customHeight="1">
      <c r="A19" s="172" t="s">
        <v>261</v>
      </c>
      <c r="B19" s="172" t="s">
        <v>88</v>
      </c>
      <c r="C19" s="173" t="s">
        <v>27</v>
      </c>
      <c r="D19" s="174">
        <v>2050</v>
      </c>
      <c r="E19" s="175">
        <v>47.51</v>
      </c>
      <c r="F19" s="298">
        <v>97395.5</v>
      </c>
      <c r="G19" s="299"/>
      <c r="H19" s="175">
        <v>2.79</v>
      </c>
      <c r="I19" s="176">
        <v>59.14</v>
      </c>
      <c r="J19" s="168"/>
    </row>
    <row r="20" spans="1:10" ht="20.100000000000001" customHeight="1">
      <c r="A20" s="172" t="s">
        <v>264</v>
      </c>
      <c r="B20" s="172" t="s">
        <v>123</v>
      </c>
      <c r="C20" s="173" t="s">
        <v>27</v>
      </c>
      <c r="D20" s="174">
        <v>2750</v>
      </c>
      <c r="E20" s="175">
        <v>31.55</v>
      </c>
      <c r="F20" s="298">
        <v>86762.5</v>
      </c>
      <c r="G20" s="299"/>
      <c r="H20" s="175">
        <v>2.48</v>
      </c>
      <c r="I20" s="176">
        <v>61.62</v>
      </c>
      <c r="J20" s="168"/>
    </row>
    <row r="21" spans="1:10" ht="29.1" customHeight="1">
      <c r="A21" s="172" t="s">
        <v>267</v>
      </c>
      <c r="B21" s="172" t="s">
        <v>268</v>
      </c>
      <c r="C21" s="173" t="s">
        <v>27</v>
      </c>
      <c r="D21" s="174">
        <v>2600</v>
      </c>
      <c r="E21" s="175">
        <v>32.36</v>
      </c>
      <c r="F21" s="298">
        <v>84136</v>
      </c>
      <c r="G21" s="299"/>
      <c r="H21" s="175">
        <v>2.41</v>
      </c>
      <c r="I21" s="176">
        <v>64.03</v>
      </c>
      <c r="J21" s="168"/>
    </row>
    <row r="22" spans="1:10" ht="39" customHeight="1">
      <c r="A22" s="172" t="s">
        <v>265</v>
      </c>
      <c r="B22" s="172" t="s">
        <v>141</v>
      </c>
      <c r="C22" s="173" t="s">
        <v>27</v>
      </c>
      <c r="D22" s="174">
        <v>2650</v>
      </c>
      <c r="E22" s="175">
        <v>30.59</v>
      </c>
      <c r="F22" s="298">
        <v>81063.5</v>
      </c>
      <c r="G22" s="299"/>
      <c r="H22" s="175">
        <v>2.3199999999999998</v>
      </c>
      <c r="I22" s="176">
        <v>66.34</v>
      </c>
      <c r="J22" s="168"/>
    </row>
    <row r="23" spans="1:10" ht="29.1" customHeight="1">
      <c r="A23" s="172" t="s">
        <v>266</v>
      </c>
      <c r="B23" s="172" t="s">
        <v>241</v>
      </c>
      <c r="C23" s="173" t="s">
        <v>27</v>
      </c>
      <c r="D23" s="174">
        <v>1000</v>
      </c>
      <c r="E23" s="175">
        <v>81.010000000000005</v>
      </c>
      <c r="F23" s="298">
        <v>81010</v>
      </c>
      <c r="G23" s="299"/>
      <c r="H23" s="175">
        <v>2.3199999999999998</v>
      </c>
      <c r="I23" s="176">
        <v>68.66</v>
      </c>
      <c r="J23" s="168"/>
    </row>
    <row r="24" spans="1:10" ht="39" customHeight="1">
      <c r="A24" s="172" t="s">
        <v>462</v>
      </c>
      <c r="B24" s="172" t="s">
        <v>387</v>
      </c>
      <c r="C24" s="173" t="s">
        <v>27</v>
      </c>
      <c r="D24" s="174">
        <v>2900</v>
      </c>
      <c r="E24" s="175">
        <v>26.49</v>
      </c>
      <c r="F24" s="298">
        <v>76821</v>
      </c>
      <c r="G24" s="299"/>
      <c r="H24" s="175">
        <v>2.2000000000000002</v>
      </c>
      <c r="I24" s="176">
        <v>70.86</v>
      </c>
      <c r="J24" s="168"/>
    </row>
    <row r="25" spans="1:10" ht="39" customHeight="1">
      <c r="A25" s="172" t="s">
        <v>269</v>
      </c>
      <c r="B25" s="172" t="s">
        <v>125</v>
      </c>
      <c r="C25" s="173" t="s">
        <v>27</v>
      </c>
      <c r="D25" s="174">
        <v>1145</v>
      </c>
      <c r="E25" s="175">
        <v>47.85</v>
      </c>
      <c r="F25" s="298">
        <v>54788.25</v>
      </c>
      <c r="G25" s="299"/>
      <c r="H25" s="175">
        <v>1.57</v>
      </c>
      <c r="I25" s="176">
        <v>72.42</v>
      </c>
      <c r="J25" s="168"/>
    </row>
    <row r="26" spans="1:10" ht="29.1" customHeight="1">
      <c r="A26" s="172" t="s">
        <v>271</v>
      </c>
      <c r="B26" s="172" t="s">
        <v>78</v>
      </c>
      <c r="C26" s="173" t="s">
        <v>27</v>
      </c>
      <c r="D26" s="174">
        <v>3601</v>
      </c>
      <c r="E26" s="175">
        <v>14.67</v>
      </c>
      <c r="F26" s="298">
        <v>52826.67</v>
      </c>
      <c r="G26" s="299"/>
      <c r="H26" s="175">
        <v>1.51</v>
      </c>
      <c r="I26" s="176">
        <v>73.94</v>
      </c>
      <c r="J26" s="168"/>
    </row>
    <row r="27" spans="1:10" ht="20.100000000000001" customHeight="1">
      <c r="A27" s="172" t="s">
        <v>270</v>
      </c>
      <c r="B27" s="172" t="s">
        <v>129</v>
      </c>
      <c r="C27" s="173" t="s">
        <v>27</v>
      </c>
      <c r="D27" s="174">
        <v>2550</v>
      </c>
      <c r="E27" s="175">
        <v>20.170000000000002</v>
      </c>
      <c r="F27" s="298">
        <v>51433.5</v>
      </c>
      <c r="G27" s="299"/>
      <c r="H27" s="175">
        <v>1.47</v>
      </c>
      <c r="I27" s="176">
        <v>75.41</v>
      </c>
      <c r="J27" s="168"/>
    </row>
    <row r="28" spans="1:10" ht="20.100000000000001" customHeight="1">
      <c r="A28" s="172" t="s">
        <v>463</v>
      </c>
      <c r="B28" s="172" t="s">
        <v>389</v>
      </c>
      <c r="C28" s="173" t="s">
        <v>27</v>
      </c>
      <c r="D28" s="174">
        <v>2525</v>
      </c>
      <c r="E28" s="175">
        <v>18.82</v>
      </c>
      <c r="F28" s="298">
        <v>47520.5</v>
      </c>
      <c r="G28" s="299"/>
      <c r="H28" s="175">
        <v>1.36</v>
      </c>
      <c r="I28" s="176">
        <v>76.77</v>
      </c>
      <c r="J28" s="168"/>
    </row>
    <row r="29" spans="1:10" ht="20.100000000000001" customHeight="1">
      <c r="A29" s="172" t="s">
        <v>272</v>
      </c>
      <c r="B29" s="172" t="s">
        <v>137</v>
      </c>
      <c r="C29" s="173" t="s">
        <v>27</v>
      </c>
      <c r="D29" s="174">
        <v>10160</v>
      </c>
      <c r="E29" s="175">
        <v>4.4800000000000004</v>
      </c>
      <c r="F29" s="298">
        <v>45516.800000000003</v>
      </c>
      <c r="G29" s="299"/>
      <c r="H29" s="175">
        <v>1.3</v>
      </c>
      <c r="I29" s="176">
        <v>78.069999999999993</v>
      </c>
      <c r="J29" s="168"/>
    </row>
    <row r="30" spans="1:10" ht="29.1" customHeight="1">
      <c r="A30" s="172" t="s">
        <v>275</v>
      </c>
      <c r="B30" s="172" t="s">
        <v>238</v>
      </c>
      <c r="C30" s="173" t="s">
        <v>60</v>
      </c>
      <c r="D30" s="174">
        <v>3000</v>
      </c>
      <c r="E30" s="175">
        <v>14.48</v>
      </c>
      <c r="F30" s="298">
        <v>43440</v>
      </c>
      <c r="G30" s="299"/>
      <c r="H30" s="175">
        <v>1.24</v>
      </c>
      <c r="I30" s="176">
        <v>79.31</v>
      </c>
      <c r="J30" s="168"/>
    </row>
    <row r="31" spans="1:10" ht="20.100000000000001" customHeight="1">
      <c r="A31" s="172" t="s">
        <v>273</v>
      </c>
      <c r="B31" s="172" t="s">
        <v>240</v>
      </c>
      <c r="C31" s="173" t="s">
        <v>27</v>
      </c>
      <c r="D31" s="174">
        <v>1250</v>
      </c>
      <c r="E31" s="175">
        <v>34.14</v>
      </c>
      <c r="F31" s="298">
        <v>42675</v>
      </c>
      <c r="G31" s="299"/>
      <c r="H31" s="175">
        <v>1.22</v>
      </c>
      <c r="I31" s="176">
        <v>80.53</v>
      </c>
      <c r="J31" s="168"/>
    </row>
    <row r="32" spans="1:10" ht="29.1" customHeight="1">
      <c r="A32" s="172" t="s">
        <v>274</v>
      </c>
      <c r="B32" s="172" t="s">
        <v>103</v>
      </c>
      <c r="C32" s="173" t="s">
        <v>27</v>
      </c>
      <c r="D32" s="174">
        <v>7850</v>
      </c>
      <c r="E32" s="175">
        <v>5.36</v>
      </c>
      <c r="F32" s="298">
        <v>42076</v>
      </c>
      <c r="G32" s="299"/>
      <c r="H32" s="175">
        <v>1.2</v>
      </c>
      <c r="I32" s="176">
        <v>81.73</v>
      </c>
      <c r="J32" s="168"/>
    </row>
    <row r="33" spans="1:10" ht="29.1" customHeight="1">
      <c r="A33" s="172" t="s">
        <v>279</v>
      </c>
      <c r="B33" s="172" t="s">
        <v>113</v>
      </c>
      <c r="C33" s="173" t="s">
        <v>60</v>
      </c>
      <c r="D33" s="174">
        <v>2261</v>
      </c>
      <c r="E33" s="175">
        <v>17.690000000000001</v>
      </c>
      <c r="F33" s="298">
        <v>39997.089999999997</v>
      </c>
      <c r="G33" s="299"/>
      <c r="H33" s="175">
        <v>1.1399999999999999</v>
      </c>
      <c r="I33" s="176">
        <v>82.88</v>
      </c>
      <c r="J33" s="168"/>
    </row>
    <row r="34" spans="1:10" ht="29.1" customHeight="1">
      <c r="A34" s="172" t="s">
        <v>276</v>
      </c>
      <c r="B34" s="172" t="s">
        <v>151</v>
      </c>
      <c r="C34" s="173" t="s">
        <v>27</v>
      </c>
      <c r="D34" s="174">
        <v>1300</v>
      </c>
      <c r="E34" s="175">
        <v>30.41</v>
      </c>
      <c r="F34" s="298">
        <v>39533</v>
      </c>
      <c r="G34" s="299"/>
      <c r="H34" s="175">
        <v>1.1299999999999999</v>
      </c>
      <c r="I34" s="176">
        <v>84.01</v>
      </c>
      <c r="J34" s="168"/>
    </row>
    <row r="35" spans="1:10" ht="29.1" customHeight="1">
      <c r="A35" s="172" t="s">
        <v>277</v>
      </c>
      <c r="B35" s="172" t="s">
        <v>278</v>
      </c>
      <c r="C35" s="173" t="s">
        <v>27</v>
      </c>
      <c r="D35" s="174">
        <v>1190</v>
      </c>
      <c r="E35" s="175">
        <v>31.73</v>
      </c>
      <c r="F35" s="298">
        <v>37758.699999999997</v>
      </c>
      <c r="G35" s="299"/>
      <c r="H35" s="175">
        <v>1.08</v>
      </c>
      <c r="I35" s="176">
        <v>85.09</v>
      </c>
      <c r="J35" s="168"/>
    </row>
    <row r="36" spans="1:10" ht="20.100000000000001" customHeight="1">
      <c r="A36" s="172" t="s">
        <v>280</v>
      </c>
      <c r="B36" s="172" t="s">
        <v>84</v>
      </c>
      <c r="C36" s="173" t="s">
        <v>27</v>
      </c>
      <c r="D36" s="174">
        <v>12656</v>
      </c>
      <c r="E36" s="175">
        <v>2.9</v>
      </c>
      <c r="F36" s="298">
        <v>36702.400000000001</v>
      </c>
      <c r="G36" s="299"/>
      <c r="H36" s="175">
        <v>1.05</v>
      </c>
      <c r="I36" s="176">
        <v>86.14</v>
      </c>
      <c r="J36" s="168"/>
    </row>
    <row r="37" spans="1:10" ht="29.1" customHeight="1">
      <c r="A37" s="172" t="s">
        <v>282</v>
      </c>
      <c r="B37" s="172" t="s">
        <v>82</v>
      </c>
      <c r="C37" s="173" t="s">
        <v>27</v>
      </c>
      <c r="D37" s="174">
        <v>6200</v>
      </c>
      <c r="E37" s="175">
        <v>5.38</v>
      </c>
      <c r="F37" s="298">
        <v>33356</v>
      </c>
      <c r="G37" s="299"/>
      <c r="H37" s="175">
        <v>0.95</v>
      </c>
      <c r="I37" s="176">
        <v>87.09</v>
      </c>
      <c r="J37" s="168"/>
    </row>
    <row r="38" spans="1:10" ht="20.100000000000001" customHeight="1">
      <c r="A38" s="172" t="s">
        <v>283</v>
      </c>
      <c r="B38" s="172" t="s">
        <v>284</v>
      </c>
      <c r="C38" s="173" t="s">
        <v>27</v>
      </c>
      <c r="D38" s="174">
        <v>891</v>
      </c>
      <c r="E38" s="175">
        <v>34.33</v>
      </c>
      <c r="F38" s="298">
        <v>30588.03</v>
      </c>
      <c r="G38" s="299"/>
      <c r="H38" s="175">
        <v>0.87</v>
      </c>
      <c r="I38" s="176">
        <v>87.96</v>
      </c>
      <c r="J38" s="168"/>
    </row>
    <row r="39" spans="1:10" ht="39" customHeight="1">
      <c r="A39" s="172" t="s">
        <v>281</v>
      </c>
      <c r="B39" s="172" t="s">
        <v>155</v>
      </c>
      <c r="C39" s="173" t="s">
        <v>27</v>
      </c>
      <c r="D39" s="174">
        <v>1300</v>
      </c>
      <c r="E39" s="175">
        <v>23.44</v>
      </c>
      <c r="F39" s="298">
        <v>30472</v>
      </c>
      <c r="G39" s="299"/>
      <c r="H39" s="175">
        <v>0.87</v>
      </c>
      <c r="I39" s="176">
        <v>88.84</v>
      </c>
      <c r="J39" s="168"/>
    </row>
    <row r="40" spans="1:10" ht="48" customHeight="1">
      <c r="A40" s="172" t="s">
        <v>285</v>
      </c>
      <c r="B40" s="172" t="s">
        <v>286</v>
      </c>
      <c r="C40" s="173" t="s">
        <v>27</v>
      </c>
      <c r="D40" s="174">
        <v>750</v>
      </c>
      <c r="E40" s="175">
        <v>35.450000000000003</v>
      </c>
      <c r="F40" s="298">
        <v>26587.5</v>
      </c>
      <c r="G40" s="299"/>
      <c r="H40" s="175">
        <v>0.76</v>
      </c>
      <c r="I40" s="176">
        <v>89.6</v>
      </c>
      <c r="J40" s="168"/>
    </row>
    <row r="41" spans="1:10" ht="39" customHeight="1">
      <c r="A41" s="172" t="s">
        <v>287</v>
      </c>
      <c r="B41" s="172" t="s">
        <v>288</v>
      </c>
      <c r="C41" s="173" t="s">
        <v>27</v>
      </c>
      <c r="D41" s="174">
        <v>750</v>
      </c>
      <c r="E41" s="175">
        <v>35.130000000000003</v>
      </c>
      <c r="F41" s="298">
        <v>26347.5</v>
      </c>
      <c r="G41" s="299"/>
      <c r="H41" s="175">
        <v>0.75</v>
      </c>
      <c r="I41" s="176">
        <v>90.35</v>
      </c>
      <c r="J41" s="168"/>
    </row>
    <row r="42" spans="1:10" ht="48" customHeight="1">
      <c r="A42" s="172" t="s">
        <v>289</v>
      </c>
      <c r="B42" s="172" t="s">
        <v>290</v>
      </c>
      <c r="C42" s="173" t="s">
        <v>27</v>
      </c>
      <c r="D42" s="174">
        <v>600</v>
      </c>
      <c r="E42" s="175">
        <v>39.33</v>
      </c>
      <c r="F42" s="298">
        <v>23598</v>
      </c>
      <c r="G42" s="299"/>
      <c r="H42" s="175">
        <v>0.67</v>
      </c>
      <c r="I42" s="176">
        <v>91.02</v>
      </c>
      <c r="J42" s="168"/>
    </row>
    <row r="43" spans="1:10" ht="20.100000000000001" customHeight="1">
      <c r="A43" s="172" t="s">
        <v>291</v>
      </c>
      <c r="B43" s="172" t="s">
        <v>121</v>
      </c>
      <c r="C43" s="173" t="s">
        <v>27</v>
      </c>
      <c r="D43" s="174">
        <v>3250</v>
      </c>
      <c r="E43" s="175">
        <v>6.79</v>
      </c>
      <c r="F43" s="298">
        <v>22067.5</v>
      </c>
      <c r="G43" s="299"/>
      <c r="H43" s="175">
        <v>0.63</v>
      </c>
      <c r="I43" s="176">
        <v>91.66</v>
      </c>
      <c r="J43" s="168"/>
    </row>
    <row r="44" spans="1:10" ht="20.100000000000001" customHeight="1">
      <c r="A44" s="172" t="s">
        <v>292</v>
      </c>
      <c r="B44" s="172" t="s">
        <v>90</v>
      </c>
      <c r="C44" s="173" t="s">
        <v>27</v>
      </c>
      <c r="D44" s="174">
        <v>1270</v>
      </c>
      <c r="E44" s="175">
        <v>17.329999999999998</v>
      </c>
      <c r="F44" s="298">
        <v>22009.1</v>
      </c>
      <c r="G44" s="299"/>
      <c r="H44" s="175">
        <v>0.63</v>
      </c>
      <c r="I44" s="176">
        <v>92.28</v>
      </c>
      <c r="J44" s="168"/>
    </row>
    <row r="45" spans="1:10" ht="39" customHeight="1">
      <c r="A45" s="172" t="s">
        <v>293</v>
      </c>
      <c r="B45" s="172" t="s">
        <v>294</v>
      </c>
      <c r="C45" s="173" t="s">
        <v>27</v>
      </c>
      <c r="D45" s="174">
        <v>600</v>
      </c>
      <c r="E45" s="175">
        <v>35.42</v>
      </c>
      <c r="F45" s="298">
        <v>21252</v>
      </c>
      <c r="G45" s="299"/>
      <c r="H45" s="175">
        <v>0.61</v>
      </c>
      <c r="I45" s="176">
        <v>92.89</v>
      </c>
      <c r="J45" s="168"/>
    </row>
    <row r="46" spans="1:10" ht="39" customHeight="1">
      <c r="A46" s="172" t="s">
        <v>295</v>
      </c>
      <c r="B46" s="172" t="s">
        <v>296</v>
      </c>
      <c r="C46" s="173" t="s">
        <v>27</v>
      </c>
      <c r="D46" s="174">
        <v>600</v>
      </c>
      <c r="E46" s="175">
        <v>33.799999999999997</v>
      </c>
      <c r="F46" s="298">
        <v>20280</v>
      </c>
      <c r="G46" s="299"/>
      <c r="H46" s="175">
        <v>0.57999999999999996</v>
      </c>
      <c r="I46" s="176">
        <v>93.47</v>
      </c>
      <c r="J46" s="168"/>
    </row>
    <row r="47" spans="1:10" ht="20.100000000000001" customHeight="1">
      <c r="A47" s="172" t="s">
        <v>300</v>
      </c>
      <c r="B47" s="172" t="s">
        <v>94</v>
      </c>
      <c r="C47" s="173" t="s">
        <v>60</v>
      </c>
      <c r="D47" s="174">
        <v>7800</v>
      </c>
      <c r="E47" s="175">
        <v>1.99</v>
      </c>
      <c r="F47" s="298">
        <v>15522</v>
      </c>
      <c r="G47" s="299"/>
      <c r="H47" s="175">
        <v>0.44</v>
      </c>
      <c r="I47" s="176">
        <v>93.92</v>
      </c>
      <c r="J47" s="168"/>
    </row>
    <row r="48" spans="1:10" ht="20.100000000000001" customHeight="1">
      <c r="A48" s="172" t="s">
        <v>301</v>
      </c>
      <c r="B48" s="172" t="s">
        <v>302</v>
      </c>
      <c r="C48" s="173" t="s">
        <v>27</v>
      </c>
      <c r="D48" s="174">
        <v>1350</v>
      </c>
      <c r="E48" s="175">
        <v>11.42</v>
      </c>
      <c r="F48" s="298">
        <v>15417</v>
      </c>
      <c r="G48" s="299"/>
      <c r="H48" s="175">
        <v>0.44</v>
      </c>
      <c r="I48" s="176">
        <v>94.36</v>
      </c>
      <c r="J48" s="168"/>
    </row>
    <row r="49" spans="1:10" ht="20.100000000000001" customHeight="1">
      <c r="A49" s="172" t="s">
        <v>297</v>
      </c>
      <c r="B49" s="172" t="s">
        <v>111</v>
      </c>
      <c r="C49" s="173" t="s">
        <v>27</v>
      </c>
      <c r="D49" s="174">
        <v>900</v>
      </c>
      <c r="E49" s="175">
        <v>16.899999999999999</v>
      </c>
      <c r="F49" s="298">
        <v>15210</v>
      </c>
      <c r="G49" s="299"/>
      <c r="H49" s="175">
        <v>0.43</v>
      </c>
      <c r="I49" s="176">
        <v>94.79</v>
      </c>
      <c r="J49" s="168"/>
    </row>
    <row r="50" spans="1:10" ht="29.1" customHeight="1">
      <c r="A50" s="172" t="s">
        <v>298</v>
      </c>
      <c r="B50" s="172" t="s">
        <v>299</v>
      </c>
      <c r="C50" s="173" t="s">
        <v>27</v>
      </c>
      <c r="D50" s="174">
        <v>1000</v>
      </c>
      <c r="E50" s="175">
        <v>14.99</v>
      </c>
      <c r="F50" s="298">
        <v>14990</v>
      </c>
      <c r="G50" s="299"/>
      <c r="H50" s="175">
        <v>0.43</v>
      </c>
      <c r="I50" s="176">
        <v>95.22</v>
      </c>
      <c r="J50" s="168"/>
    </row>
    <row r="51" spans="1:10" ht="39" customHeight="1">
      <c r="A51" s="172" t="s">
        <v>303</v>
      </c>
      <c r="B51" s="172" t="s">
        <v>167</v>
      </c>
      <c r="C51" s="173" t="s">
        <v>27</v>
      </c>
      <c r="D51" s="174">
        <v>500</v>
      </c>
      <c r="E51" s="175">
        <v>28.35</v>
      </c>
      <c r="F51" s="298">
        <v>14175</v>
      </c>
      <c r="G51" s="299"/>
      <c r="H51" s="175">
        <v>0.41</v>
      </c>
      <c r="I51" s="176">
        <v>95.63</v>
      </c>
      <c r="J51" s="168"/>
    </row>
    <row r="52" spans="1:10" ht="15" customHeight="1">
      <c r="A52" s="172" t="s">
        <v>304</v>
      </c>
      <c r="B52" s="172" t="s">
        <v>305</v>
      </c>
      <c r="C52" s="173" t="s">
        <v>27</v>
      </c>
      <c r="D52" s="174">
        <v>1100</v>
      </c>
      <c r="E52" s="175">
        <v>12.26</v>
      </c>
      <c r="F52" s="298">
        <v>13486</v>
      </c>
      <c r="G52" s="299"/>
      <c r="H52" s="175">
        <v>0.39</v>
      </c>
      <c r="I52" s="176">
        <v>96.01</v>
      </c>
      <c r="J52" s="168"/>
    </row>
    <row r="53" spans="1:10" ht="20.100000000000001" customHeight="1">
      <c r="A53" s="172" t="s">
        <v>307</v>
      </c>
      <c r="B53" s="172" t="s">
        <v>143</v>
      </c>
      <c r="C53" s="173" t="s">
        <v>27</v>
      </c>
      <c r="D53" s="174">
        <v>310</v>
      </c>
      <c r="E53" s="175">
        <v>41.42</v>
      </c>
      <c r="F53" s="298">
        <v>12840.2</v>
      </c>
      <c r="G53" s="299"/>
      <c r="H53" s="175">
        <v>0.37</v>
      </c>
      <c r="I53" s="176">
        <v>96.38</v>
      </c>
      <c r="J53" s="168"/>
    </row>
    <row r="54" spans="1:10" ht="20.100000000000001" customHeight="1">
      <c r="A54" s="172" t="s">
        <v>306</v>
      </c>
      <c r="B54" s="172" t="s">
        <v>80</v>
      </c>
      <c r="C54" s="173" t="s">
        <v>27</v>
      </c>
      <c r="D54" s="174">
        <v>3950</v>
      </c>
      <c r="E54" s="175">
        <v>3.09</v>
      </c>
      <c r="F54" s="298">
        <v>12205.5</v>
      </c>
      <c r="G54" s="299"/>
      <c r="H54" s="175">
        <v>0.35</v>
      </c>
      <c r="I54" s="176">
        <v>96.73</v>
      </c>
      <c r="J54" s="168"/>
    </row>
    <row r="55" spans="1:10" ht="20.100000000000001" customHeight="1">
      <c r="A55" s="172" t="s">
        <v>308</v>
      </c>
      <c r="B55" s="172" t="s">
        <v>309</v>
      </c>
      <c r="C55" s="173" t="s">
        <v>27</v>
      </c>
      <c r="D55" s="174">
        <v>850</v>
      </c>
      <c r="E55" s="175">
        <v>14.19</v>
      </c>
      <c r="F55" s="298">
        <v>12061.5</v>
      </c>
      <c r="G55" s="299"/>
      <c r="H55" s="175">
        <v>0.34</v>
      </c>
      <c r="I55" s="176">
        <v>97.07</v>
      </c>
      <c r="J55" s="168"/>
    </row>
    <row r="56" spans="1:10" ht="29.1" customHeight="1">
      <c r="A56" s="172" t="s">
        <v>312</v>
      </c>
      <c r="B56" s="172" t="s">
        <v>313</v>
      </c>
      <c r="C56" s="173" t="s">
        <v>27</v>
      </c>
      <c r="D56" s="174">
        <v>972</v>
      </c>
      <c r="E56" s="175">
        <v>11.9</v>
      </c>
      <c r="F56" s="298">
        <v>11566.8</v>
      </c>
      <c r="G56" s="299"/>
      <c r="H56" s="175">
        <v>0.33</v>
      </c>
      <c r="I56" s="176">
        <v>97.4</v>
      </c>
      <c r="J56" s="168"/>
    </row>
    <row r="57" spans="1:10" ht="29.1" customHeight="1">
      <c r="A57" s="172" t="s">
        <v>310</v>
      </c>
      <c r="B57" s="172" t="s">
        <v>311</v>
      </c>
      <c r="C57" s="173" t="s">
        <v>27</v>
      </c>
      <c r="D57" s="174">
        <v>850</v>
      </c>
      <c r="E57" s="175">
        <v>13.38</v>
      </c>
      <c r="F57" s="298">
        <v>11373</v>
      </c>
      <c r="G57" s="299"/>
      <c r="H57" s="175">
        <v>0.33</v>
      </c>
      <c r="I57" s="176">
        <v>97.73</v>
      </c>
      <c r="J57" s="168"/>
    </row>
    <row r="58" spans="1:10" ht="29.1" customHeight="1">
      <c r="A58" s="172" t="s">
        <v>315</v>
      </c>
      <c r="B58" s="172" t="s">
        <v>316</v>
      </c>
      <c r="C58" s="173" t="s">
        <v>27</v>
      </c>
      <c r="D58" s="174">
        <v>250</v>
      </c>
      <c r="E58" s="175">
        <v>34.659999999999997</v>
      </c>
      <c r="F58" s="298">
        <v>8665</v>
      </c>
      <c r="G58" s="299"/>
      <c r="H58" s="175">
        <v>0.25</v>
      </c>
      <c r="I58" s="176">
        <v>97.98</v>
      </c>
      <c r="J58" s="168"/>
    </row>
    <row r="59" spans="1:10" ht="39" customHeight="1">
      <c r="A59" s="172" t="s">
        <v>314</v>
      </c>
      <c r="B59" s="172" t="s">
        <v>117</v>
      </c>
      <c r="C59" s="173" t="s">
        <v>27</v>
      </c>
      <c r="D59" s="174">
        <v>202</v>
      </c>
      <c r="E59" s="175">
        <v>35.299999999999997</v>
      </c>
      <c r="F59" s="298">
        <v>7130.6</v>
      </c>
      <c r="G59" s="299"/>
      <c r="H59" s="175">
        <v>0.2</v>
      </c>
      <c r="I59" s="176">
        <v>98.18</v>
      </c>
      <c r="J59" s="168"/>
    </row>
    <row r="60" spans="1:10" ht="20.100000000000001" customHeight="1">
      <c r="A60" s="172" t="s">
        <v>318</v>
      </c>
      <c r="B60" s="172" t="s">
        <v>54</v>
      </c>
      <c r="C60" s="173" t="s">
        <v>55</v>
      </c>
      <c r="D60" s="174">
        <v>1225</v>
      </c>
      <c r="E60" s="175">
        <v>5.15</v>
      </c>
      <c r="F60" s="298">
        <v>6308.75</v>
      </c>
      <c r="G60" s="299"/>
      <c r="H60" s="175">
        <v>0.18</v>
      </c>
      <c r="I60" s="176">
        <v>98.36</v>
      </c>
      <c r="J60" s="168"/>
    </row>
    <row r="61" spans="1:10" ht="29.1" customHeight="1">
      <c r="A61" s="172" t="s">
        <v>317</v>
      </c>
      <c r="B61" s="172" t="s">
        <v>86</v>
      </c>
      <c r="C61" s="173" t="s">
        <v>60</v>
      </c>
      <c r="D61" s="174">
        <v>940</v>
      </c>
      <c r="E61" s="175">
        <v>6.63</v>
      </c>
      <c r="F61" s="298">
        <v>6232.2</v>
      </c>
      <c r="G61" s="299"/>
      <c r="H61" s="175">
        <v>0.18</v>
      </c>
      <c r="I61" s="176">
        <v>98.54</v>
      </c>
      <c r="J61" s="168"/>
    </row>
    <row r="62" spans="1:10" ht="39" customHeight="1">
      <c r="A62" s="172" t="s">
        <v>319</v>
      </c>
      <c r="B62" s="172" t="s">
        <v>320</v>
      </c>
      <c r="C62" s="173" t="s">
        <v>27</v>
      </c>
      <c r="D62" s="174">
        <v>170</v>
      </c>
      <c r="E62" s="175">
        <v>35.9</v>
      </c>
      <c r="F62" s="298">
        <v>6103</v>
      </c>
      <c r="G62" s="299"/>
      <c r="H62" s="175">
        <v>0.17</v>
      </c>
      <c r="I62" s="176">
        <v>98.71</v>
      </c>
      <c r="J62" s="168"/>
    </row>
    <row r="63" spans="1:10" ht="29.1" customHeight="1">
      <c r="A63" s="172" t="s">
        <v>322</v>
      </c>
      <c r="B63" s="172" t="s">
        <v>323</v>
      </c>
      <c r="C63" s="173" t="s">
        <v>60</v>
      </c>
      <c r="D63" s="174">
        <v>355</v>
      </c>
      <c r="E63" s="175">
        <v>15.76</v>
      </c>
      <c r="F63" s="298">
        <v>5594.8</v>
      </c>
      <c r="G63" s="299"/>
      <c r="H63" s="175">
        <v>0.16</v>
      </c>
      <c r="I63" s="176">
        <v>98.87</v>
      </c>
      <c r="J63" s="168"/>
    </row>
    <row r="64" spans="1:10" ht="29.1" customHeight="1">
      <c r="A64" s="172" t="s">
        <v>321</v>
      </c>
      <c r="B64" s="172" t="s">
        <v>153</v>
      </c>
      <c r="C64" s="173" t="s">
        <v>27</v>
      </c>
      <c r="D64" s="174">
        <v>130</v>
      </c>
      <c r="E64" s="175">
        <v>42.13</v>
      </c>
      <c r="F64" s="298">
        <v>5476.9</v>
      </c>
      <c r="G64" s="299"/>
      <c r="H64" s="175">
        <v>0.16</v>
      </c>
      <c r="I64" s="176">
        <v>99.03</v>
      </c>
      <c r="J64" s="168"/>
    </row>
    <row r="65" spans="1:10" ht="29.1" customHeight="1">
      <c r="A65" s="172" t="s">
        <v>324</v>
      </c>
      <c r="B65" s="172" t="s">
        <v>145</v>
      </c>
      <c r="C65" s="173" t="s">
        <v>27</v>
      </c>
      <c r="D65" s="174">
        <v>200</v>
      </c>
      <c r="E65" s="175">
        <v>24.21</v>
      </c>
      <c r="F65" s="298">
        <v>4842</v>
      </c>
      <c r="G65" s="299"/>
      <c r="H65" s="175">
        <v>0.14000000000000001</v>
      </c>
      <c r="I65" s="176">
        <v>99.17</v>
      </c>
      <c r="J65" s="168"/>
    </row>
    <row r="66" spans="1:10" ht="29.1" customHeight="1">
      <c r="A66" s="172" t="s">
        <v>327</v>
      </c>
      <c r="B66" s="172" t="s">
        <v>328</v>
      </c>
      <c r="C66" s="173" t="s">
        <v>27</v>
      </c>
      <c r="D66" s="174">
        <v>250</v>
      </c>
      <c r="E66" s="175">
        <v>17.11</v>
      </c>
      <c r="F66" s="298">
        <v>4277.5</v>
      </c>
      <c r="G66" s="299"/>
      <c r="H66" s="175">
        <v>0.12</v>
      </c>
      <c r="I66" s="176">
        <v>99.29</v>
      </c>
      <c r="J66" s="168"/>
    </row>
    <row r="67" spans="1:10" ht="29.1" customHeight="1">
      <c r="A67" s="172" t="s">
        <v>325</v>
      </c>
      <c r="B67" s="172" t="s">
        <v>326</v>
      </c>
      <c r="C67" s="173" t="s">
        <v>27</v>
      </c>
      <c r="D67" s="174">
        <v>250</v>
      </c>
      <c r="E67" s="175">
        <v>16.82</v>
      </c>
      <c r="F67" s="298">
        <v>4205</v>
      </c>
      <c r="G67" s="299"/>
      <c r="H67" s="175">
        <v>0.12</v>
      </c>
      <c r="I67" s="176">
        <v>99.41</v>
      </c>
      <c r="J67" s="168"/>
    </row>
    <row r="68" spans="1:10" ht="29.1" customHeight="1">
      <c r="A68" s="172" t="s">
        <v>330</v>
      </c>
      <c r="B68" s="172" t="s">
        <v>331</v>
      </c>
      <c r="C68" s="173" t="s">
        <v>27</v>
      </c>
      <c r="D68" s="174">
        <v>100</v>
      </c>
      <c r="E68" s="175">
        <v>36.090000000000003</v>
      </c>
      <c r="F68" s="298">
        <v>3609</v>
      </c>
      <c r="G68" s="299"/>
      <c r="H68" s="175">
        <v>0.1</v>
      </c>
      <c r="I68" s="176">
        <v>99.51</v>
      </c>
      <c r="J68" s="168"/>
    </row>
    <row r="69" spans="1:10" ht="39" customHeight="1">
      <c r="A69" s="172" t="s">
        <v>329</v>
      </c>
      <c r="B69" s="172" t="s">
        <v>157</v>
      </c>
      <c r="C69" s="173" t="s">
        <v>27</v>
      </c>
      <c r="D69" s="174">
        <v>100</v>
      </c>
      <c r="E69" s="175">
        <v>32.840000000000003</v>
      </c>
      <c r="F69" s="298">
        <v>3284</v>
      </c>
      <c r="G69" s="299"/>
      <c r="H69" s="175">
        <v>0.09</v>
      </c>
      <c r="I69" s="176">
        <v>99.61</v>
      </c>
      <c r="J69" s="168"/>
    </row>
    <row r="70" spans="1:10" ht="29.1" customHeight="1">
      <c r="A70" s="172" t="s">
        <v>332</v>
      </c>
      <c r="B70" s="172" t="s">
        <v>165</v>
      </c>
      <c r="C70" s="173" t="s">
        <v>27</v>
      </c>
      <c r="D70" s="174">
        <v>150</v>
      </c>
      <c r="E70" s="175">
        <v>18.649999999999999</v>
      </c>
      <c r="F70" s="298">
        <v>2797.5</v>
      </c>
      <c r="G70" s="299"/>
      <c r="H70" s="175">
        <v>0.08</v>
      </c>
      <c r="I70" s="176">
        <v>99.69</v>
      </c>
      <c r="J70" s="168"/>
    </row>
    <row r="71" spans="1:10" ht="39" customHeight="1">
      <c r="A71" s="172" t="s">
        <v>333</v>
      </c>
      <c r="B71" s="172" t="s">
        <v>163</v>
      </c>
      <c r="C71" s="173" t="s">
        <v>27</v>
      </c>
      <c r="D71" s="174">
        <v>100</v>
      </c>
      <c r="E71" s="175">
        <v>22.74</v>
      </c>
      <c r="F71" s="298">
        <v>2274</v>
      </c>
      <c r="G71" s="299"/>
      <c r="H71" s="175">
        <v>7.0000000000000007E-2</v>
      </c>
      <c r="I71" s="176">
        <v>99.75</v>
      </c>
      <c r="J71" s="168"/>
    </row>
    <row r="72" spans="1:10" ht="39" customHeight="1">
      <c r="A72" s="172" t="s">
        <v>334</v>
      </c>
      <c r="B72" s="172" t="s">
        <v>335</v>
      </c>
      <c r="C72" s="173" t="s">
        <v>27</v>
      </c>
      <c r="D72" s="174">
        <v>100</v>
      </c>
      <c r="E72" s="175">
        <v>21.3</v>
      </c>
      <c r="F72" s="298">
        <v>2130</v>
      </c>
      <c r="G72" s="299"/>
      <c r="H72" s="175">
        <v>0.06</v>
      </c>
      <c r="I72" s="176">
        <v>99.81</v>
      </c>
      <c r="J72" s="168"/>
    </row>
    <row r="73" spans="1:10" ht="39" customHeight="1">
      <c r="A73" s="172" t="s">
        <v>336</v>
      </c>
      <c r="B73" s="172" t="s">
        <v>337</v>
      </c>
      <c r="C73" s="173" t="s">
        <v>27</v>
      </c>
      <c r="D73" s="174">
        <v>80</v>
      </c>
      <c r="E73" s="175">
        <v>25.32</v>
      </c>
      <c r="F73" s="298">
        <v>2025.6</v>
      </c>
      <c r="G73" s="299"/>
      <c r="H73" s="175">
        <v>0.06</v>
      </c>
      <c r="I73" s="176">
        <v>99.87</v>
      </c>
      <c r="J73" s="168"/>
    </row>
    <row r="74" spans="1:10" ht="29.1" customHeight="1">
      <c r="A74" s="172" t="s">
        <v>464</v>
      </c>
      <c r="B74" s="172" t="s">
        <v>465</v>
      </c>
      <c r="C74" s="173" t="s">
        <v>27</v>
      </c>
      <c r="D74" s="174">
        <v>220</v>
      </c>
      <c r="E74" s="175">
        <v>9.11</v>
      </c>
      <c r="F74" s="298">
        <v>2004.2</v>
      </c>
      <c r="G74" s="299"/>
      <c r="H74" s="175">
        <v>0.06</v>
      </c>
      <c r="I74" s="176">
        <v>99.93</v>
      </c>
      <c r="J74" s="168"/>
    </row>
    <row r="75" spans="1:10" ht="29.1" customHeight="1">
      <c r="A75" s="172" t="s">
        <v>338</v>
      </c>
      <c r="B75" s="172" t="s">
        <v>159</v>
      </c>
      <c r="C75" s="173" t="s">
        <v>27</v>
      </c>
      <c r="D75" s="174">
        <v>350</v>
      </c>
      <c r="E75" s="175">
        <v>4.12</v>
      </c>
      <c r="F75" s="298">
        <v>1442</v>
      </c>
      <c r="G75" s="299"/>
      <c r="H75" s="175">
        <v>0.04</v>
      </c>
      <c r="I75" s="176">
        <v>99.97</v>
      </c>
      <c r="J75" s="168"/>
    </row>
    <row r="76" spans="1:10" ht="29.1" customHeight="1">
      <c r="A76" s="172" t="s">
        <v>339</v>
      </c>
      <c r="B76" s="172" t="s">
        <v>161</v>
      </c>
      <c r="C76" s="173" t="s">
        <v>27</v>
      </c>
      <c r="D76" s="174">
        <v>350</v>
      </c>
      <c r="E76" s="175">
        <v>2.96</v>
      </c>
      <c r="F76" s="298">
        <v>1036</v>
      </c>
      <c r="G76" s="299"/>
      <c r="H76" s="175">
        <v>0.03</v>
      </c>
      <c r="I76" s="176">
        <v>100</v>
      </c>
      <c r="J76" s="168"/>
    </row>
    <row r="77" spans="1:10" ht="24.95" customHeight="1">
      <c r="A77" s="277" t="s">
        <v>524</v>
      </c>
      <c r="B77" s="277"/>
      <c r="C77" s="277"/>
      <c r="D77" s="277"/>
      <c r="E77" s="277"/>
      <c r="F77" s="277"/>
      <c r="G77" s="278" t="s">
        <v>340</v>
      </c>
      <c r="H77" s="278"/>
      <c r="I77" s="278"/>
      <c r="J77" s="168"/>
    </row>
    <row r="78" spans="1:10" ht="23.1" customHeight="1">
      <c r="A78" s="297"/>
      <c r="B78" s="297"/>
      <c r="C78" s="297"/>
      <c r="D78" s="297"/>
      <c r="E78" s="297"/>
      <c r="F78" s="297"/>
      <c r="G78" s="297"/>
      <c r="H78" s="297"/>
      <c r="I78" s="297"/>
      <c r="J78" s="45"/>
    </row>
  </sheetData>
  <mergeCells count="83">
    <mergeCell ref="K7:K8"/>
    <mergeCell ref="L7:L8"/>
    <mergeCell ref="F11:G11"/>
    <mergeCell ref="A1:A3"/>
    <mergeCell ref="B1:J1"/>
    <mergeCell ref="B2:J2"/>
    <mergeCell ref="B3:J3"/>
    <mergeCell ref="A4:I4"/>
    <mergeCell ref="B5:I5"/>
    <mergeCell ref="J7:J8"/>
    <mergeCell ref="F6:G6"/>
    <mergeCell ref="F7:G7"/>
    <mergeCell ref="F8:G8"/>
    <mergeCell ref="F9:G9"/>
    <mergeCell ref="F10:G10"/>
    <mergeCell ref="F23:G23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35:G35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47:G47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59:G59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71:G71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A78:I78"/>
    <mergeCell ref="F72:G72"/>
    <mergeCell ref="F73:G73"/>
    <mergeCell ref="F74:G74"/>
    <mergeCell ref="F75:G75"/>
    <mergeCell ref="F76:G76"/>
    <mergeCell ref="A77:F77"/>
    <mergeCell ref="G77:I7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activeCell="F33" sqref="F33"/>
    </sheetView>
  </sheetViews>
  <sheetFormatPr defaultRowHeight="15"/>
  <cols>
    <col min="1" max="1" width="12.140625" customWidth="1"/>
    <col min="2" max="2" width="11.140625" customWidth="1"/>
    <col min="4" max="4" width="12.42578125" customWidth="1"/>
    <col min="6" max="6" width="15.42578125" customWidth="1"/>
    <col min="7" max="7" width="11.85546875" customWidth="1"/>
    <col min="8" max="8" width="12.5703125" customWidth="1"/>
    <col min="10" max="10" width="14.5703125" customWidth="1"/>
    <col min="12" max="12" width="12.85546875" customWidth="1"/>
    <col min="13" max="13" width="11.7109375" bestFit="1" customWidth="1"/>
  </cols>
  <sheetData>
    <row r="1" spans="1:13" ht="15.75" thickBot="1">
      <c r="A1" s="52" t="s">
        <v>14</v>
      </c>
      <c r="B1" s="53" t="s">
        <v>2</v>
      </c>
      <c r="C1" s="53" t="s">
        <v>9</v>
      </c>
      <c r="D1" s="53" t="s">
        <v>8</v>
      </c>
      <c r="E1" s="53" t="s">
        <v>10</v>
      </c>
      <c r="F1" s="53" t="s">
        <v>7</v>
      </c>
      <c r="G1" s="53" t="s">
        <v>5</v>
      </c>
      <c r="H1" s="53" t="s">
        <v>6</v>
      </c>
      <c r="I1" s="53" t="s">
        <v>11</v>
      </c>
      <c r="J1" s="53" t="s">
        <v>3</v>
      </c>
      <c r="K1" s="53" t="s">
        <v>4</v>
      </c>
      <c r="L1" s="53" t="s">
        <v>16</v>
      </c>
    </row>
    <row r="2" spans="1:13" ht="15.75" thickBot="1">
      <c r="A2" s="54">
        <f>ORÇAMENTO!N93</f>
        <v>381480.65</v>
      </c>
      <c r="B2" s="54">
        <f>ORÇAMENTO!P93</f>
        <v>291444.2</v>
      </c>
      <c r="C2" s="54">
        <f>ORÇAMENTO!R93</f>
        <v>22826.5</v>
      </c>
      <c r="D2" s="54">
        <f>ORÇAMENTO!T93</f>
        <v>954622.5</v>
      </c>
      <c r="E2" s="54">
        <f>ORÇAMENTO!V93</f>
        <v>7190.7800000000007</v>
      </c>
      <c r="F2" s="54">
        <f>ORÇAMENTO!X93</f>
        <v>152463.9</v>
      </c>
      <c r="G2" s="54">
        <f>ORÇAMENTO!Z93</f>
        <v>989116</v>
      </c>
      <c r="H2" s="54">
        <f>ORÇAMENTO!AB93</f>
        <v>223582.45</v>
      </c>
      <c r="I2" s="54">
        <f>ORÇAMENTO!AD93</f>
        <v>32956.9</v>
      </c>
      <c r="J2" s="54">
        <f>ORÇAMENTO!AF93</f>
        <v>272458.02</v>
      </c>
      <c r="K2" s="54">
        <f>ORÇAMENTO!AH93</f>
        <v>0</v>
      </c>
      <c r="L2" s="54">
        <f>ORÇAMENTO!AJ93</f>
        <v>168934.1</v>
      </c>
      <c r="M2" s="55">
        <f>SUM(A2:L2)</f>
        <v>3497076.0000000005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3</vt:i4>
      </vt:variant>
    </vt:vector>
  </HeadingPairs>
  <TitlesOfParts>
    <vt:vector size="12" baseType="lpstr">
      <vt:lpstr>INDIC QUANTITATIVOS </vt:lpstr>
      <vt:lpstr>INCC</vt:lpstr>
      <vt:lpstr>BDI</vt:lpstr>
      <vt:lpstr>Cotações</vt:lpstr>
      <vt:lpstr>COMPOSIÇÕES</vt:lpstr>
      <vt:lpstr>ORÇAMENTO</vt:lpstr>
      <vt:lpstr>TR</vt:lpstr>
      <vt:lpstr>CURVA ABC SERVIÇOS</vt:lpstr>
      <vt:lpstr>ORÇ POR SEC</vt:lpstr>
      <vt:lpstr>'INDIC QUANTITATIVOS '!Area_de_impressao</vt:lpstr>
      <vt:lpstr>ORÇAMENTO!Area_de_impressao</vt:lpstr>
      <vt:lpstr>TR!Area_de_impressao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Cruz Leczko 250570.3</dc:creator>
  <cp:lastModifiedBy>jader.martim</cp:lastModifiedBy>
  <cp:lastPrinted>2023-12-13T20:08:49Z</cp:lastPrinted>
  <dcterms:created xsi:type="dcterms:W3CDTF">2022-08-01T12:08:04Z</dcterms:created>
  <dcterms:modified xsi:type="dcterms:W3CDTF">2024-06-17T19:31:53Z</dcterms:modified>
</cp:coreProperties>
</file>