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commentsmeta2"/>
  <Override ContentType="application/binary" PartName="/xl/metadata"/>
  <Override ContentType="application/binary" PartName="/xl/commentsmeta0"/>
  <Override ContentType="application/binary" PartName="/xl/commentsmeta1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spreadsheetml.comments+xml" PartName="/xl/comments3.xml"/>
  <Override ContentType="application/vnd.openxmlformats-officedocument.spreadsheetml.comments+xml" PartName="/xl/comments2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OPERADOR DE MÁQUINA" sheetId="1" r:id="rId4"/>
    <sheet state="visible" name="MOTORISTA" sheetId="2" r:id="rId5"/>
    <sheet state="visible" name="AUXILIAR OPERACIONAL" sheetId="3" r:id="rId6"/>
    <sheet state="visible" name="COMPOSIÇÃO EQUIPES" sheetId="4" r:id="rId7"/>
    <sheet state="visible" name="VALOR FINAL" sheetId="5" r:id="rId8"/>
  </sheets>
  <definedNames>
    <definedName name="Esquadrias_Externas">#REF!</definedName>
    <definedName localSheetId="0" name="Percentuais">#REF!</definedName>
    <definedName localSheetId="0" name="CPT">#REF!</definedName>
    <definedName localSheetId="0" name="Regime">#REF!</definedName>
    <definedName name="Tarefas">#REF!</definedName>
    <definedName name="CPT">#REF!</definedName>
    <definedName name="Externa">#REF!</definedName>
    <definedName name="Percentuais">#REF!</definedName>
    <definedName name="Regime">#REF!</definedName>
    <definedName name="Interna">#REF!</definedName>
    <definedName name="Fachada_Envidraçada">#REF!</definedName>
    <definedName name="Área_Médico_Hospitalar">#REF!</definedName>
  </definedNames>
  <calcPr/>
  <extLst>
    <ext uri="GoogleSheetsCustomDataVersion2">
      <go:sheetsCustomData xmlns:go="http://customooxmlschemas.google.com/" r:id="rId9" roundtripDataChecksum="zOVD8TODiipTQZJbwMrlrApJFZP6AX6JePflkZN4tKM="/>
    </ext>
  </extLst>
</workbook>
</file>

<file path=xl/comments1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F196">
      <text>
        <t xml:space="preserve">======
ID#AAABVuavOYo
Marcos Regly    (2024-09-24 12:55:06)
8h / dia
20 dias no mês</t>
      </text>
    </comment>
    <comment authorId="0" ref="J34">
      <text>
        <t xml:space="preserve">======
ID#AAABVuavOYU
Marcos Regly    (2024-09-24 12:55:06)
366 dias no ano
52 sábados
52 domingos
7feriados</t>
      </text>
    </comment>
    <comment authorId="0" ref="C178">
      <text>
        <t xml:space="preserve">======
ID#AAABb-8p1DQ
Marcos Regly    (2024-09-24 12:55:06)
1 par / semana?</t>
      </text>
    </comment>
  </commentList>
  <extLst>
    <ext uri="GoogleSheetsCustomDataVersion2">
      <go:sheetsCustomData xmlns:go="http://customooxmlschemas.google.com/" r:id="rId1" roundtripDataSignature="AMtx7mhaDXPq7Oermf55RLSQsCngm1tRSA=="/>
    </ext>
  </extLst>
</comments>
</file>

<file path=xl/comments2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J34">
      <text>
        <t xml:space="preserve">======
ID#AAABVuavOYc
Marcos Regly    (2024-09-24 12:55:06)
366 dias no ano
52 sábados
52 domingos
7feriados</t>
      </text>
    </comment>
    <comment authorId="0" ref="F195">
      <text>
        <t xml:space="preserve">======
ID#AAABVuavOYg
Marcos Regly    (2024-09-24 12:55:06)
média de 40 km / dia
* 22 dias</t>
      </text>
    </comment>
    <comment authorId="0" ref="F196">
      <text>
        <t xml:space="preserve">======
ID#AAABVuavOYY
Marcos Regly    (2024-09-24 12:55:06)
média de 40 km / dia
* 22 dias</t>
      </text>
    </comment>
    <comment authorId="0" ref="C178">
      <text>
        <t xml:space="preserve">======
ID#AAABb-8p1DU
Marcos Regly    (2024-09-24 12:55:06)
1 par / semana?</t>
      </text>
    </comment>
  </commentList>
  <extLst>
    <ext uri="GoogleSheetsCustomDataVersion2">
      <go:sheetsCustomData xmlns:go="http://customooxmlschemas.google.com/" r:id="rId1" roundtripDataSignature="AMtx7mjennxws1vDml9W5eNQox3BTA1gLA=="/>
    </ext>
  </extLst>
</comments>
</file>

<file path=xl/comments3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J35">
      <text>
        <t xml:space="preserve">======
ID#AAABVuavOYk
Marcos Regly    (2024-09-24 12:55:06)
366 dias no ano
52 sábados
52 domingos
7feriados</t>
      </text>
    </comment>
    <comment authorId="0" ref="C179">
      <text>
        <t xml:space="preserve">======
ID#AAABVuavOYQ
Marcos Regly    (2024-09-24 12:55:06)
1 par / semana?</t>
      </text>
    </comment>
  </commentList>
  <extLst>
    <ext uri="GoogleSheetsCustomDataVersion2">
      <go:sheetsCustomData xmlns:go="http://customooxmlschemas.google.com/" r:id="rId1" roundtripDataSignature="AMtx7mhro/ROYAv2OYf2yXzhpFxZuTKCEw=="/>
    </ext>
  </extLst>
</comments>
</file>

<file path=xl/sharedStrings.xml><?xml version="1.0" encoding="utf-8"?>
<sst xmlns="http://schemas.openxmlformats.org/spreadsheetml/2006/main" count="967" uniqueCount="324">
  <si>
    <t xml:space="preserve">MODELO DE PLANILHA DE CUSTOS E FORMAÇÃO DO PREÇO </t>
  </si>
  <si>
    <t>EMPRESA:</t>
  </si>
  <si>
    <t>Licitação nº:</t>
  </si>
  <si>
    <t>OBJETO DA LICITAÇÃO:</t>
  </si>
  <si>
    <t>Data apresentação Proposta</t>
  </si>
  <si>
    <t>DISCRIMINAÇÃO DOS SERVIÇOS - DADOS REFERENTES À CONTRATAÇÃO</t>
  </si>
  <si>
    <t>Tipo de Serviço</t>
  </si>
  <si>
    <t>OPERADOR DE MÁQUINA</t>
  </si>
  <si>
    <t>Unidade de Medida</t>
  </si>
  <si>
    <t>EQUIPES</t>
  </si>
  <si>
    <t xml:space="preserve">Número de  Meses da execucao contratual </t>
  </si>
  <si>
    <t>Categoria Profissional</t>
  </si>
  <si>
    <t>SINTRAPAV</t>
  </si>
  <si>
    <t>Data base da categoria</t>
  </si>
  <si>
    <t>Valor do salário normativo da Categoria</t>
  </si>
  <si>
    <t xml:space="preserve">MÓDULO 1: COMPOSIÇÃO DA REMUNERAÇÃO </t>
  </si>
  <si>
    <t xml:space="preserve">CATEGORIA DO EMPREGADO: </t>
  </si>
  <si>
    <t>OPERADOR DE MÁQUINA - 40 HORAS SEMANAIS</t>
  </si>
  <si>
    <t>REMUNERAÇÃO</t>
  </si>
  <si>
    <t>%</t>
  </si>
  <si>
    <t>VALOR</t>
  </si>
  <si>
    <t>FUNDAMENTO LEGAL/MEMÓRIA DE CÁLCULO</t>
  </si>
  <si>
    <r>
      <rPr>
        <rFont val="Arial"/>
        <color theme="1"/>
        <sz val="9.0"/>
      </rPr>
      <t>Salário Base</t>
    </r>
    <r>
      <rPr>
        <rFont val="Arial"/>
        <color theme="1"/>
        <sz val="9.0"/>
      </rPr>
      <t xml:space="preserve"> </t>
    </r>
  </si>
  <si>
    <t>CONFORME CCT DA CATEGORIA</t>
  </si>
  <si>
    <t>Adicional de Risco</t>
  </si>
  <si>
    <t xml:space="preserve">Adicional Noturno </t>
  </si>
  <si>
    <t>Hora Noturna Reduzida</t>
  </si>
  <si>
    <t>Adicional Periculosidade</t>
  </si>
  <si>
    <t>Adicional Insalubridade</t>
  </si>
  <si>
    <t xml:space="preserve">Adicional de Horas Extras </t>
  </si>
  <si>
    <t xml:space="preserve">Intervalo Intrajornada </t>
  </si>
  <si>
    <t>Outros (Especificar)</t>
  </si>
  <si>
    <t>TOTAL DA REMUNERAÇÃO</t>
  </si>
  <si>
    <t xml:space="preserve">MÓDULO 2: BENEFÍCIOS MENSAIS E DIÁRIOS </t>
  </si>
  <si>
    <t>OBS: O valor informado deverá ser o custo real do insumo, descontado o valor eventualmente pago pelo empregado.</t>
  </si>
  <si>
    <t>BENEFÍCIOS</t>
  </si>
  <si>
    <t>% s/REMUN</t>
  </si>
  <si>
    <t>OBSERVAÇÕES/ FUNDAMENTO LEGAL/MEMÓRIA DE CÁLCULO</t>
  </si>
  <si>
    <t xml:space="preserve">Vale-transporte </t>
  </si>
  <si>
    <t>Lei 7.418/95;  VT R$ 6,00</t>
  </si>
  <si>
    <t>dias úteis</t>
  </si>
  <si>
    <t>Auxílio alimentação/Cesta Básica</t>
  </si>
  <si>
    <t>SINTRAPAV, CLÁUSULA DÉCIMA QUARTA, P QUARTO</t>
  </si>
  <si>
    <t>Jurisprudência do TST (Orientação Jurisprudencial nº 55 SDI-1)</t>
  </si>
  <si>
    <t>Assistência Médica</t>
  </si>
  <si>
    <t>SIEMACO CCT PREPONDERANTE DA EMPRESA</t>
  </si>
  <si>
    <t>Benefício Social e Familiar</t>
  </si>
  <si>
    <t>Fundo de Formação Profssional</t>
  </si>
  <si>
    <t>Desjejum</t>
  </si>
  <si>
    <t xml:space="preserve"> - outros</t>
  </si>
  <si>
    <t>TOTAL DOS BENEFÍCIOS</t>
  </si>
  <si>
    <t xml:space="preserve">MÓDULO 3: INSUMOS DIVERSOS </t>
  </si>
  <si>
    <t>Uniforme/EPI</t>
  </si>
  <si>
    <t xml:space="preserve">Inclui todos os itens que compõe o uniforme e EPI, que é fornecido gratuitamente ao empregado. Sugere-se pesquisa de preços. </t>
  </si>
  <si>
    <t>Materiais</t>
  </si>
  <si>
    <t>Composição na tabela em anexo.</t>
  </si>
  <si>
    <t xml:space="preserve">Outros </t>
  </si>
  <si>
    <t>TOTAL DOS INSUMOS</t>
  </si>
  <si>
    <t>MÓDULO 4: ENCARGOS SOCIAIS E TRABALHISTAS</t>
  </si>
  <si>
    <t>OPÇÃO ENCARGOS SOCIAIS : GERAL OU  SIMPLES</t>
  </si>
  <si>
    <r>
      <rPr>
        <rFont val="Calibri"/>
        <color theme="0"/>
        <sz val="10.0"/>
      </rPr>
      <t xml:space="preserve">ESCOLHER OPÇÃO DO TIPO DE EMPRESA :
</t>
    </r>
    <r>
      <rPr>
        <rFont val="Calibri"/>
        <color rgb="FFFF0000"/>
        <sz val="10.0"/>
      </rPr>
      <t xml:space="preserve">"GERAL" </t>
    </r>
    <r>
      <rPr>
        <rFont val="Arial"/>
        <b/>
        <color rgb="FFFF0000"/>
        <sz val="10.0"/>
      </rPr>
      <t xml:space="preserve">
</t>
    </r>
  </si>
  <si>
    <t xml:space="preserve">GERAL </t>
  </si>
  <si>
    <t xml:space="preserve">SUBMÓDULO 4.1 Encargos Previdenciários e FGTS </t>
  </si>
  <si>
    <t xml:space="preserve">Rubrica: </t>
  </si>
  <si>
    <t>INSS</t>
  </si>
  <si>
    <t>Folha de pagamento desonerada</t>
  </si>
  <si>
    <t>SESI/SESC</t>
  </si>
  <si>
    <t>Fundamento Legal: art. 30 da Lei 8.036/90. Portanto, igual a 1,5% sobre o total da remuneração</t>
  </si>
  <si>
    <t>INCRA</t>
  </si>
  <si>
    <t>Fundamento Legal: Decreto Lei nº 1.146/70. Portanto 0,2% sobre o total da remuneração</t>
  </si>
  <si>
    <t>SENAI/SENAC</t>
  </si>
  <si>
    <t>Fundamento Legal: Decreto nº 2.318/86. Portanto, 1% sobre o total da remuneração</t>
  </si>
  <si>
    <t>Salário Educação</t>
  </si>
  <si>
    <t>Fundamento Legal: Art. 3º, inciso I, do Decreto nº 87.043/82. Portanto, 2,5% sobre o total da remuneração</t>
  </si>
  <si>
    <t>R.A.T.  (RAT_____  x FAP ________)</t>
  </si>
  <si>
    <t>Fundamento Legal: Art. 22, inciso II, da Lei 8.212/91 e Decreto nº 3048, de 6/5/99, anexo V, alterado pelo Decreto 6042 de 12/2/07.</t>
  </si>
  <si>
    <t>FGTS</t>
  </si>
  <si>
    <t>Fundamento Legal: Art. 15 da Lei. 8036/90 e art 7º, inciso III, da Constituição Federal de 05/10/88.Portanto, 8,0% sobre a remuneração.</t>
  </si>
  <si>
    <t>SEBRAE</t>
  </si>
  <si>
    <t>Fundamento Legal: Art. 8º da Lei 8.029/910, alterada pela Lei nº 8.154/90. Portanto, 0,6% sobre o total da remuneração</t>
  </si>
  <si>
    <t>- outros</t>
  </si>
  <si>
    <t xml:space="preserve">    outros</t>
  </si>
  <si>
    <t>TOTAL DO GRUPO 4.1</t>
  </si>
  <si>
    <t>Soma de todos os Encargos Sociais do Grupo 4.1</t>
  </si>
  <si>
    <t xml:space="preserve"> SUBMÓDULO 4.2: 13º SALÁRIO </t>
  </si>
  <si>
    <t>B) 13º salario</t>
  </si>
  <si>
    <t xml:space="preserve">Subtotal </t>
  </si>
  <si>
    <t>C)Incid. do 4.1 sobre 13º Sal</t>
  </si>
  <si>
    <t>TOTAL  DO GRUPO 4.2</t>
  </si>
  <si>
    <t xml:space="preserve">SUBMÓDULO 4.3:  AFASTAMENTO MATERNIDADE </t>
  </si>
  <si>
    <t>A) Licença Maternidade</t>
  </si>
  <si>
    <t xml:space="preserve">B) Incid. do 4.1 sobre Afast Matern </t>
  </si>
  <si>
    <t>TOTAL DO GRUPO 4.3</t>
  </si>
  <si>
    <t xml:space="preserve">SUBMÓDULO 4.4: PROVISÃO PARA RESCISÃO </t>
  </si>
  <si>
    <t>A) Aviso Prévio Indenizado</t>
  </si>
  <si>
    <t xml:space="preserve">B) FGTS s/ Av Pr Inden </t>
  </si>
  <si>
    <t xml:space="preserve">De acordo com retificação, publicada no DOU de 1/04/11, </t>
  </si>
  <si>
    <t>da PN 07/11, a incidência do FGTS passa a ser sobre o API</t>
  </si>
  <si>
    <t>conforme cálculo: 8% x 0,42% = 0,03%</t>
  </si>
  <si>
    <t>C) Multa do FGTS s/ AP Ind</t>
  </si>
  <si>
    <t>D) Aviso Previo Trabalhado</t>
  </si>
  <si>
    <t>Aviso Prévio Final contrato</t>
  </si>
  <si>
    <t>E) Incid 4.1 s/ Av Pr. Trab.</t>
  </si>
  <si>
    <t xml:space="preserve">F) Multa do FGTS </t>
  </si>
  <si>
    <t>G) Indenização Adicional</t>
  </si>
  <si>
    <t>TOTAL  DO GRUPO 4.4</t>
  </si>
  <si>
    <t xml:space="preserve">SUBMÓDULO 4.5: CUSTO DE REPOSIÇÃO DE PROFISSIONAL AUSENTE </t>
  </si>
  <si>
    <t>A) Férias</t>
  </si>
  <si>
    <t>B) Ausência por Doença</t>
  </si>
  <si>
    <t>C) Licença Paternidade</t>
  </si>
  <si>
    <t>D) Ausências  legais</t>
  </si>
  <si>
    <t>E) Ausência por Acidente do Trabalho</t>
  </si>
  <si>
    <t xml:space="preserve">F) OUTROS </t>
  </si>
  <si>
    <t xml:space="preserve">SUBTOTAL </t>
  </si>
  <si>
    <t>G) Incid. 4.1 s/ custo rep prof ausente</t>
  </si>
  <si>
    <t>TOTAL  DO GRUPO 4.5</t>
  </si>
  <si>
    <t xml:space="preserve">QUADRO RESUMO MÓDULO 4: ENCARGOS SOCIAIS E TRABALHISTAS </t>
  </si>
  <si>
    <t>RESUMO 4</t>
  </si>
  <si>
    <t xml:space="preserve">4.1. Encargos Previdenc e FGTS </t>
  </si>
  <si>
    <t xml:space="preserve">4.2. 13º  Sal  </t>
  </si>
  <si>
    <t xml:space="preserve">4.3.Afastamento  Maternidade </t>
  </si>
  <si>
    <t xml:space="preserve">4.4. Provisão p/ rescisão </t>
  </si>
  <si>
    <t xml:space="preserve">4.5. Custo de Repos. Prof. Ausente </t>
  </si>
  <si>
    <t>4.6. outros</t>
  </si>
  <si>
    <t xml:space="preserve">TOTAL DO MÓDULO 4  </t>
  </si>
  <si>
    <t xml:space="preserve">VALOR  DOS CUSTOS DIRETOS </t>
  </si>
  <si>
    <t>MODULO 1+MÓDULO 2+MÓDULO 3+MÓDULO 4</t>
  </si>
  <si>
    <t xml:space="preserve">MÓDULO 5: CUSTOS INDIRETOS, TRIBUTOS E LUCRO </t>
  </si>
  <si>
    <t>OPÇÃO TRIBUTAÇÃO: LUCRO REAL, PRESUMIDO OU SIMPLES</t>
  </si>
  <si>
    <r>
      <rPr>
        <rFont val="Calibri"/>
        <color theme="0"/>
        <sz val="8.0"/>
      </rPr>
      <t xml:space="preserve">ESCOLHER OPÇÃO DO REGIME DE TRIBUTAÇÃO:
LUCRO </t>
    </r>
    <r>
      <rPr>
        <rFont val="Arial"/>
        <b/>
        <color rgb="FFFF0000"/>
        <sz val="8.0"/>
      </rPr>
      <t xml:space="preserve">"REAL"
</t>
    </r>
    <r>
      <rPr>
        <rFont val="Arial"/>
        <b/>
        <color rgb="FFFFFFFF"/>
        <sz val="8.0"/>
      </rPr>
      <t>LUCRO</t>
    </r>
    <r>
      <rPr>
        <rFont val="Arial"/>
        <b/>
        <color theme="0"/>
        <sz val="8.0"/>
      </rPr>
      <t xml:space="preserve"> </t>
    </r>
    <r>
      <rPr>
        <rFont val="Arial"/>
        <b/>
        <color rgb="FFFF0000"/>
        <sz val="8.0"/>
      </rPr>
      <t>"PRESUMIDO"</t>
    </r>
    <r>
      <rPr>
        <rFont val="Arial"/>
        <b/>
        <color theme="0"/>
        <sz val="8.0"/>
      </rPr>
      <t xml:space="preserve"> 
</t>
    </r>
  </si>
  <si>
    <t xml:space="preserve">APURAÇÃO DO CUSTO INDIRETO </t>
  </si>
  <si>
    <t>CUSTOS INDIRETOS</t>
  </si>
  <si>
    <t>% S/ CD</t>
  </si>
  <si>
    <t>Despesas administrativas</t>
  </si>
  <si>
    <t>Outros      - (especificar)</t>
  </si>
  <si>
    <t xml:space="preserve">  = TOTAL C INDIRETOS</t>
  </si>
  <si>
    <t xml:space="preserve">APURAÇÃO DO LUCRO: </t>
  </si>
  <si>
    <t xml:space="preserve">% LUCRO </t>
  </si>
  <si>
    <t xml:space="preserve"> = TOTAL DO LUCRO</t>
  </si>
  <si>
    <t xml:space="preserve">APURAÇÃO DO CUSTO TRIBUTÁRIO: </t>
  </si>
  <si>
    <t xml:space="preserve">TRIBUTOS </t>
  </si>
  <si>
    <t>% S/ BC</t>
  </si>
  <si>
    <t>Lucro Presumido</t>
  </si>
  <si>
    <t>Lucro Real</t>
  </si>
  <si>
    <t>ISS</t>
  </si>
  <si>
    <t>COFINS</t>
  </si>
  <si>
    <t xml:space="preserve">PIS </t>
  </si>
  <si>
    <t>CPRB</t>
  </si>
  <si>
    <t xml:space="preserve"> =  TOTAL DOS TRIBUTOS</t>
  </si>
  <si>
    <t xml:space="preserve">TOTAL DO MÓDULO 5 </t>
  </si>
  <si>
    <t>TOTAL POR POSTO</t>
  </si>
  <si>
    <t xml:space="preserve">Quadro Resumo do custo por empregado </t>
  </si>
  <si>
    <t xml:space="preserve">MÃO-DE-OBRA vinculada à execução contratula (valor por empregado) </t>
  </si>
  <si>
    <t xml:space="preserve">Valor -R$ </t>
  </si>
  <si>
    <t xml:space="preserve">a) MÓDULO 1 - composição da Remuneração </t>
  </si>
  <si>
    <t xml:space="preserve">b) MÓDULO 2-Benefícios Mensias e Diários </t>
  </si>
  <si>
    <t xml:space="preserve">c) MÓDULO 3-Insumos Diversos </t>
  </si>
  <si>
    <t xml:space="preserve">d) MÓDULO 4 -Encargos Sociais e Trabalhistas </t>
  </si>
  <si>
    <t>SubTotal (A+B+C+D)</t>
  </si>
  <si>
    <t xml:space="preserve">e) MÓDULO 5 - Custos Indiretos, Tributos e Lucro </t>
  </si>
  <si>
    <t>VALOR TOTAL POR EMPREGADO / MÊS</t>
  </si>
  <si>
    <t>Uniforme/EPI (contratação por 90 dias)</t>
  </si>
  <si>
    <t xml:space="preserve">ITENS </t>
  </si>
  <si>
    <t>PERÍODO DE TROCA (MESES)</t>
  </si>
  <si>
    <t>QTDE. DE ITENS / PERIODO DE TROCA</t>
  </si>
  <si>
    <t>CUSTO UNITÁRIO</t>
  </si>
  <si>
    <t>CUSTO MENSAL TOTAL</t>
  </si>
  <si>
    <t>Boné</t>
  </si>
  <si>
    <t>Calça</t>
  </si>
  <si>
    <t>Camiseta</t>
  </si>
  <si>
    <t>Botina</t>
  </si>
  <si>
    <t>Jaqueta</t>
  </si>
  <si>
    <t>Guarda-Chuva</t>
  </si>
  <si>
    <t>Protetor Solar</t>
  </si>
  <si>
    <t>Repelente</t>
  </si>
  <si>
    <t>Cracha identificação</t>
  </si>
  <si>
    <t>Óculos de proteção</t>
  </si>
  <si>
    <t>Luvas</t>
  </si>
  <si>
    <t>Protetor Auricular</t>
  </si>
  <si>
    <t>TOTAL</t>
  </si>
  <si>
    <t xml:space="preserve">Materiais </t>
  </si>
  <si>
    <t>MÓDULO 6 - Custos Operacionais</t>
  </si>
  <si>
    <t>6.1 Combustíveis</t>
  </si>
  <si>
    <t>Item</t>
  </si>
  <si>
    <t>Descrição do Equipamento</t>
  </si>
  <si>
    <t>Combustível</t>
  </si>
  <si>
    <t>Preço Unitário</t>
  </si>
  <si>
    <t>Consumo l/km</t>
  </si>
  <si>
    <t>Km ou hora mensal</t>
  </si>
  <si>
    <t>Total Orçado</t>
  </si>
  <si>
    <t>6.1.1</t>
  </si>
  <si>
    <t>Retroescadeira 4x2 ou 4x4, potência mínima de 78hp/92 há, capacidade mínima de 1m³ na carregadeira</t>
  </si>
  <si>
    <t>diesel</t>
  </si>
  <si>
    <t>Total Combustível</t>
  </si>
  <si>
    <t>6.2 Manutenção - Peças e Acessórios</t>
  </si>
  <si>
    <t>Valor Unitário da Aquisição</t>
  </si>
  <si>
    <t xml:space="preserve">Valor Aquisição (-) Rodagem </t>
  </si>
  <si>
    <t>% Manutenção / mês</t>
  </si>
  <si>
    <t>6.2.1</t>
  </si>
  <si>
    <t xml:space="preserve"> Utilizou-se para consulta sites de compra, links de exemplo:</t>
  </si>
  <si>
    <t>Total Peças e Acessórios</t>
  </si>
  <si>
    <t>LINK 01</t>
  </si>
  <si>
    <t xml:space="preserve"> LINK 02</t>
  </si>
  <si>
    <t>LINK 03</t>
  </si>
  <si>
    <t>LINK 04</t>
  </si>
  <si>
    <t>6.3 IPVA, Seguro Facultativo + Obrigatório</t>
  </si>
  <si>
    <t>Custo Anual IPVA</t>
  </si>
  <si>
    <t>Custo Anual Licenciamento</t>
  </si>
  <si>
    <t>Custo Anual Seguro Terceiros</t>
  </si>
  <si>
    <t>6.3.1</t>
  </si>
  <si>
    <t>Total IPVA, Seguro Facultativo + Obrigatório</t>
  </si>
  <si>
    <t>6.4 Lubrificantes</t>
  </si>
  <si>
    <t>Lubrificantes</t>
  </si>
  <si>
    <t>Valor Unitário</t>
  </si>
  <si>
    <t>Índice de Consumo 
l/km  ou  l/hora</t>
  </si>
  <si>
    <t>km ou hora mensal</t>
  </si>
  <si>
    <t>6.4.1</t>
  </si>
  <si>
    <t>Óleo do motor</t>
  </si>
  <si>
    <t>Óleo de transmissão</t>
  </si>
  <si>
    <t>Óleo Eixo Dianteiro</t>
  </si>
  <si>
    <t>Óleo Eixo Traseiro</t>
  </si>
  <si>
    <t>Óleo hidráulico</t>
  </si>
  <si>
    <t>Graxa Chassis</t>
  </si>
  <si>
    <t>Subtotal 6.4.1</t>
  </si>
  <si>
    <t>Total Lubrificantes</t>
  </si>
  <si>
    <t>6.5 Rodagem</t>
  </si>
  <si>
    <t>Descrição Componentes</t>
  </si>
  <si>
    <t>Consumo na Vida Útil</t>
  </si>
  <si>
    <t>Custo Total do conjunto rodagem</t>
  </si>
  <si>
    <t>6.5.1</t>
  </si>
  <si>
    <t xml:space="preserve">Pneu Dianteiro </t>
  </si>
  <si>
    <t>Pneu Traseiro</t>
  </si>
  <si>
    <t>Recap. Pneu Dianteiro</t>
  </si>
  <si>
    <t>Recap. Pneu Traseiro</t>
  </si>
  <si>
    <t>Vida Útil (km; hora) do conjunto rodagem</t>
  </si>
  <si>
    <t>Custo km do conjunto rodagem</t>
  </si>
  <si>
    <t>Total rodagem</t>
  </si>
  <si>
    <t xml:space="preserve">6.8 Custo Total </t>
  </si>
  <si>
    <t>Fórmula:</t>
  </si>
  <si>
    <t>6.8.1</t>
  </si>
  <si>
    <t>Total operador com retroescavadeira</t>
  </si>
  <si>
    <t>Tipo do Maquinário</t>
  </si>
  <si>
    <t>Custo Máquina/mês</t>
  </si>
  <si>
    <t>Custo empregado/mês</t>
  </si>
  <si>
    <t>NIVISA SOLUÇÕES AMBIENTAIS</t>
  </si>
  <si>
    <t>147/2024</t>
  </si>
  <si>
    <t>Dia 14/02/2025 às09:00  horas</t>
  </si>
  <si>
    <t>Contratação emergencial de equipes para prestação de serviços terceirizados de Motorista categoria C, Operador de Retroescavadeira e Auxiliar Operacional com fornecimento de veículos e equipamentos, para atividades de Limpeza Urbana no município de Pinhais.</t>
  </si>
  <si>
    <t xml:space="preserve">Regime Tributário da Empresa: LUCRO REAL </t>
  </si>
  <si>
    <r>
      <rPr>
        <rFont val="Arial"/>
        <b/>
        <color theme="1"/>
        <sz val="9.0"/>
      </rPr>
      <t>Valor do Enquadramento: _____________________</t>
    </r>
    <r>
      <rPr>
        <rFont val="Arial"/>
        <b val="0"/>
        <color theme="1"/>
        <sz val="9.0"/>
      </rPr>
      <t xml:space="preserve"> ( da receita bruta acumulada nos 12 (doze) meses anteriores ao período de apuração para fins de determinação da alíquota, conforme art. 18 da LC 123/206)</t>
    </r>
  </si>
  <si>
    <t>MOTORISTA CATEGORIA "C"</t>
  </si>
  <si>
    <t>SINTRACARP</t>
  </si>
  <si>
    <t>MOTORISTA CATEGORIA "C"  - 40 HORAS SEMANAIS</t>
  </si>
  <si>
    <r>
      <rPr>
        <rFont val="Arial"/>
        <color theme="1"/>
        <sz val="9.0"/>
      </rPr>
      <t>Salário Base</t>
    </r>
    <r>
      <rPr>
        <rFont val="Arial"/>
        <color theme="1"/>
        <sz val="9.0"/>
      </rPr>
      <t xml:space="preserve"> </t>
    </r>
  </si>
  <si>
    <t>Conforme CCT preponderante da empresa (Siemaco)</t>
  </si>
  <si>
    <r>
      <rPr>
        <rFont val="Calibri"/>
        <color theme="0"/>
        <sz val="10.0"/>
      </rPr>
      <t xml:space="preserve">ESCOLHER OPÇÃO DO TIPO DE EMPRESA :
</t>
    </r>
    <r>
      <rPr>
        <rFont val="Calibri"/>
        <color rgb="FFFF0000"/>
        <sz val="10.0"/>
      </rPr>
      <t xml:space="preserve">"GERAL" </t>
    </r>
    <r>
      <rPr>
        <rFont val="Arial"/>
        <b/>
        <color rgb="FFFF0000"/>
        <sz val="10.0"/>
      </rPr>
      <t xml:space="preserve">
</t>
    </r>
  </si>
  <si>
    <r>
      <rPr>
        <rFont val="Calibri"/>
        <color theme="0"/>
        <sz val="8.0"/>
      </rPr>
      <t xml:space="preserve">ESCOLHER OPÇÃO DO REGIME DE TRIBUTAÇÃO:
LUCRO </t>
    </r>
    <r>
      <rPr>
        <rFont val="Arial"/>
        <b/>
        <color rgb="FFFF0000"/>
        <sz val="8.0"/>
      </rPr>
      <t xml:space="preserve">"REAL"
</t>
    </r>
    <r>
      <rPr>
        <rFont val="Arial"/>
        <b/>
        <color rgb="FFFFFFFF"/>
        <sz val="8.0"/>
      </rPr>
      <t>LUCRO</t>
    </r>
    <r>
      <rPr>
        <rFont val="Arial"/>
        <b/>
        <color theme="0"/>
        <sz val="8.0"/>
      </rPr>
      <t xml:space="preserve"> </t>
    </r>
    <r>
      <rPr>
        <rFont val="Arial"/>
        <b/>
        <color rgb="FFFF0000"/>
        <sz val="8.0"/>
      </rPr>
      <t>"PRESUMIDO"</t>
    </r>
    <r>
      <rPr>
        <rFont val="Arial"/>
        <b/>
        <color theme="0"/>
        <sz val="8.0"/>
      </rPr>
      <t xml:space="preserve"> 
</t>
    </r>
  </si>
  <si>
    <t xml:space="preserve">Boné </t>
  </si>
  <si>
    <t>Calça brim</t>
  </si>
  <si>
    <t>Celular</t>
  </si>
  <si>
    <t>Plano de celular</t>
  </si>
  <si>
    <t>Caminhão Basculante Cabine Estendida 4x2,  capacidade da caçamba de 6m³</t>
  </si>
  <si>
    <t>6.1.2</t>
  </si>
  <si>
    <t>Caminhão Carroceria Aberta com comprimento de no mínimo 6 metros - Toco</t>
  </si>
  <si>
    <t>6.2.2</t>
  </si>
  <si>
    <t>Utilizou-se para consulta a Tabela Fipe, conforme link abaixo:</t>
  </si>
  <si>
    <t>http://veiculos.fipe.org.br?caminhao/ford/1-2025/504019-1/2008/d/gns4yn97nz56</t>
  </si>
  <si>
    <t>6.3.2</t>
  </si>
  <si>
    <t>Óleo de Carter</t>
  </si>
  <si>
    <t>Óleo Diferencial</t>
  </si>
  <si>
    <t>Fluído de Freio</t>
  </si>
  <si>
    <t>Graxa Mecânica</t>
  </si>
  <si>
    <t>Óleo de Caixa</t>
  </si>
  <si>
    <t>6.4.2</t>
  </si>
  <si>
    <t>Subtotal 6.4.2</t>
  </si>
  <si>
    <t>Pneu 275 80 R 22,5</t>
  </si>
  <si>
    <t>Recapagem 275 80R22,5</t>
  </si>
  <si>
    <t>6.5.2</t>
  </si>
  <si>
    <t>Pneu 275 80R22,5</t>
  </si>
  <si>
    <t>Fórmulas:</t>
  </si>
  <si>
    <t>6.8.2</t>
  </si>
  <si>
    <t>Total motorista com caminhão</t>
  </si>
  <si>
    <t>Tipo do Caminhão</t>
  </si>
  <si>
    <t>Custo Caminhão/mês</t>
  </si>
  <si>
    <t>AUXILIAR OPERACIONAL</t>
  </si>
  <si>
    <t>SIEMACO</t>
  </si>
  <si>
    <t>AUXILIAR OPERACIONAL - 40 HORAS SEMANAIS</t>
  </si>
  <si>
    <r>
      <rPr>
        <rFont val="Arial"/>
        <color theme="1"/>
        <sz val="9.0"/>
      </rPr>
      <t>Salário Base</t>
    </r>
    <r>
      <rPr>
        <rFont val="Arial"/>
        <color theme="1"/>
        <sz val="9.0"/>
      </rPr>
      <t xml:space="preserve"> </t>
    </r>
  </si>
  <si>
    <t xml:space="preserve">Descanso Semanal Remunerado </t>
  </si>
  <si>
    <t>Feriado Trabalho</t>
  </si>
  <si>
    <r>
      <rPr>
        <rFont val="Calibri"/>
        <color theme="0"/>
        <sz val="8.0"/>
      </rPr>
      <t xml:space="preserve">ESCOLHER OPÇÃO DO TIPO DE EMPRESA :
</t>
    </r>
    <r>
      <rPr>
        <rFont val="Calibri"/>
        <color rgb="FFFF0000"/>
        <sz val="8.0"/>
      </rPr>
      <t xml:space="preserve">"GERAL" </t>
    </r>
    <r>
      <rPr>
        <rFont val="Arial"/>
        <b/>
        <color rgb="FFFF0000"/>
        <sz val="8.0"/>
      </rPr>
      <t xml:space="preserve">
</t>
    </r>
  </si>
  <si>
    <r>
      <rPr>
        <rFont val="Calibri"/>
        <color theme="0"/>
        <sz val="8.0"/>
      </rPr>
      <t xml:space="preserve">ESCOLHER OPÇÃO DO REGIME DE TRIBUTAÇÃO:
LUCRO </t>
    </r>
    <r>
      <rPr>
        <rFont val="Arial"/>
        <b/>
        <color rgb="FFFF0000"/>
        <sz val="8.0"/>
      </rPr>
      <t xml:space="preserve">"REAL"
</t>
    </r>
    <r>
      <rPr>
        <rFont val="Arial"/>
        <b/>
        <color rgb="FFFFFFFF"/>
        <sz val="8.0"/>
      </rPr>
      <t>LUCRO</t>
    </r>
    <r>
      <rPr>
        <rFont val="Arial"/>
        <b/>
        <color theme="0"/>
        <sz val="8.0"/>
      </rPr>
      <t xml:space="preserve"> </t>
    </r>
    <r>
      <rPr>
        <rFont val="Arial"/>
        <b/>
        <color rgb="FFFF0000"/>
        <sz val="8.0"/>
      </rPr>
      <t>"PRESUMIDO"</t>
    </r>
    <r>
      <rPr>
        <rFont val="Arial"/>
        <b/>
        <color theme="0"/>
        <sz val="8.0"/>
      </rPr>
      <t xml:space="preserve"> 
</t>
    </r>
  </si>
  <si>
    <t>TOTAL POR EMPREGADO</t>
  </si>
  <si>
    <t>Capa de chuva</t>
  </si>
  <si>
    <t>Máscara de proteção tipo PFF2</t>
  </si>
  <si>
    <t>Garfo</t>
  </si>
  <si>
    <t>Pá</t>
  </si>
  <si>
    <t>Vassoura</t>
  </si>
  <si>
    <t>Cone de sinalização</t>
  </si>
  <si>
    <t>Sacos de lixo 200L (100 un.)</t>
  </si>
  <si>
    <t>Total Auxiliar Operacional</t>
  </si>
  <si>
    <t>Descritivo</t>
  </si>
  <si>
    <t>Cargos</t>
  </si>
  <si>
    <t>Quantidade Mensal</t>
  </si>
  <si>
    <t>Valor Final Mensal</t>
  </si>
  <si>
    <t>Lote 1</t>
  </si>
  <si>
    <t>Equipe para execução de serviços de limpeza urbana composta por operador com retroescavadeira, motorista com caminhão basculante e auxiliar operacional</t>
  </si>
  <si>
    <t>Operador com Retroescavadeira</t>
  </si>
  <si>
    <t>Motorista com caminhão basculante</t>
  </si>
  <si>
    <t>Auxiliar Operacional</t>
  </si>
  <si>
    <t>Valor Total Mensal</t>
  </si>
  <si>
    <t>Lote 2</t>
  </si>
  <si>
    <t>Equipe para execução de serviços de limpeza urbana composta por motorista com caminhão carroceria aberta e auxiliar operacional</t>
  </si>
  <si>
    <t>Motorista com caminhão carroceria aberta</t>
  </si>
  <si>
    <t>Valor Total Mensal Lote 1 + Lote 2</t>
  </si>
  <si>
    <t>CATSER</t>
  </si>
  <si>
    <t>Unidade</t>
  </si>
  <si>
    <t>Quantidade Total 
(12 meses)</t>
  </si>
  <si>
    <t>Valor Unitário por equipe</t>
  </si>
  <si>
    <t>Valor Mensal</t>
  </si>
  <si>
    <t>Valor Total</t>
  </si>
  <si>
    <t>Equipes</t>
  </si>
  <si>
    <t>Valor da Dispensa</t>
  </si>
  <si>
    <t xml:space="preserve">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</si>
</sst>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2">
    <numFmt numFmtId="164" formatCode="_-&quot;R$&quot;\ * #,##0.00_-;\-&quot;R$&quot;\ * #,##0.00_-;_-&quot;R$&quot;\ * &quot;-&quot;??_-;_-@"/>
    <numFmt numFmtId="165" formatCode="[$R$]#,##0.00"/>
    <numFmt numFmtId="166" formatCode="&quot;R$ &quot;#,##0.00_);[Red]\(&quot;R$ &quot;#,##0.00\)"/>
    <numFmt numFmtId="167" formatCode="0.00;[Red]0.00"/>
    <numFmt numFmtId="168" formatCode="#,##0.00;[Red]#,##0.00"/>
    <numFmt numFmtId="169" formatCode="0.000%"/>
    <numFmt numFmtId="170" formatCode="_(* #,##0.00_);_(* \(#,##0.00\);_(* &quot;-&quot;??_);_(@_)"/>
    <numFmt numFmtId="171" formatCode="_-[$R$-416]\ * #,##0.00_-;\-[$R$-416]\ * #,##0.00_-;_-[$R$-416]\ * &quot;-&quot;??_-;_-@"/>
    <numFmt numFmtId="172" formatCode="_-* #,##0.00_-;\-* #,##0.00_-;_-* &quot;-&quot;??_-;_-@"/>
    <numFmt numFmtId="173" formatCode="0.0000%"/>
    <numFmt numFmtId="174" formatCode="_-&quot;R$&quot;\ * #,##0.00_-;\-&quot;R$&quot;\ * #,##0.00_-;_-&quot;R$&quot;\ * &quot;-&quot;????_-;_-@"/>
    <numFmt numFmtId="175" formatCode="0.0000"/>
  </numFmts>
  <fonts count="44">
    <font>
      <sz val="10.0"/>
      <color rgb="FF000000"/>
      <name val="Arial"/>
      <scheme val="minor"/>
    </font>
    <font>
      <b/>
      <sz val="12.0"/>
      <color theme="1"/>
      <name val="Arial"/>
    </font>
    <font/>
    <font>
      <sz val="10.0"/>
      <color rgb="FF000000"/>
      <name val="Arial"/>
    </font>
    <font>
      <b/>
      <sz val="8.0"/>
      <color theme="1"/>
      <name val="Arial"/>
    </font>
    <font>
      <b/>
      <sz val="10.0"/>
      <color theme="1"/>
      <name val="Arial"/>
    </font>
    <font>
      <b/>
      <sz val="9.0"/>
      <color theme="1"/>
      <name val="Arial"/>
    </font>
    <font>
      <sz val="9.0"/>
      <color theme="1"/>
      <name val="Arial"/>
    </font>
    <font>
      <b/>
      <sz val="9.0"/>
      <color rgb="FFFF0000"/>
      <name val="Arial"/>
    </font>
    <font>
      <sz val="10.0"/>
      <color theme="1"/>
      <name val="Arial"/>
    </font>
    <font>
      <b/>
      <sz val="7.0"/>
      <color theme="1"/>
      <name val="Arial"/>
    </font>
    <font>
      <sz val="7.0"/>
      <color theme="1"/>
      <name val="Arial"/>
    </font>
    <font>
      <sz val="8.0"/>
      <color theme="1"/>
      <name val="Arial"/>
    </font>
    <font>
      <sz val="10.0"/>
      <color rgb="FFFF0000"/>
      <name val="Arial"/>
    </font>
    <font>
      <sz val="9.0"/>
      <color rgb="FF000000"/>
      <name val="Arial"/>
    </font>
    <font>
      <sz val="10.0"/>
      <color theme="1"/>
      <name val="Calibri"/>
    </font>
    <font>
      <b/>
      <sz val="10.0"/>
      <color rgb="FFFF0000"/>
      <name val="Arial"/>
    </font>
    <font>
      <sz val="12.0"/>
      <color theme="1"/>
      <name val="Bookman Old Style"/>
    </font>
    <font>
      <sz val="10.0"/>
      <color theme="0"/>
      <name val="Calibri"/>
    </font>
    <font>
      <sz val="10.0"/>
      <color rgb="FFFFFFFF"/>
      <name val="Calibri"/>
    </font>
    <font>
      <b/>
      <i/>
      <sz val="10.0"/>
      <color theme="1"/>
      <name val="Arial"/>
    </font>
    <font>
      <b/>
      <sz val="8.0"/>
      <color theme="1"/>
      <name val="Verdana"/>
    </font>
    <font>
      <sz val="8.0"/>
      <color theme="1"/>
      <name val="Verdana"/>
    </font>
    <font>
      <sz val="6.0"/>
      <color theme="1"/>
      <name val="Arial"/>
    </font>
    <font>
      <b/>
      <sz val="8.0"/>
      <color rgb="FFFF0000"/>
      <name val="Arial"/>
    </font>
    <font>
      <sz val="8.0"/>
      <color theme="1"/>
      <name val="Bookman Old Style"/>
    </font>
    <font>
      <sz val="8.0"/>
      <color rgb="FF000000"/>
      <name val="Arial"/>
    </font>
    <font>
      <sz val="8.0"/>
      <color theme="0"/>
      <name val="Calibri"/>
    </font>
    <font>
      <sz val="8.0"/>
      <color rgb="FFFFFFFF"/>
      <name val="Calibri"/>
    </font>
    <font>
      <b/>
      <sz val="10.0"/>
      <color rgb="FF000000"/>
      <name val="Calibri"/>
    </font>
    <font>
      <sz val="10.0"/>
      <color rgb="FF000000"/>
      <name val="Calibri"/>
    </font>
    <font>
      <b/>
      <sz val="12.0"/>
      <color rgb="FF000000"/>
      <name val="Arial"/>
    </font>
    <font>
      <b/>
      <sz val="9.0"/>
      <color rgb="FF000000"/>
      <name val="Arial"/>
    </font>
    <font>
      <sz val="9.0"/>
      <color theme="0"/>
      <name val="Arial"/>
    </font>
    <font>
      <sz val="9.0"/>
      <color theme="1"/>
      <name val="Calibri"/>
    </font>
    <font>
      <u/>
      <sz val="10.0"/>
      <color theme="10"/>
      <name val="Arial"/>
    </font>
    <font>
      <u/>
      <sz val="10.0"/>
      <color theme="10"/>
      <name val="Arial"/>
    </font>
    <font>
      <u/>
      <sz val="10.0"/>
      <color theme="10"/>
      <name val="Arial"/>
    </font>
    <font>
      <sz val="8.0"/>
      <color theme="1"/>
      <name val="Calibri"/>
    </font>
    <font>
      <b/>
      <sz val="11.0"/>
      <color theme="1"/>
      <name val="Arial"/>
    </font>
    <font>
      <b/>
      <sz val="10.0"/>
      <color rgb="FF000000"/>
      <name val="Arial"/>
    </font>
    <font>
      <b/>
      <u/>
      <sz val="10.0"/>
      <color theme="10"/>
      <name val="Arial"/>
    </font>
    <font>
      <b/>
      <sz val="7.0"/>
      <color rgb="FF000000"/>
      <name val="Arial"/>
    </font>
    <font>
      <b/>
      <sz val="8.0"/>
      <color rgb="FF000000"/>
      <name val="Arial"/>
    </font>
  </fonts>
  <fills count="9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  <fill>
      <patternFill patternType="solid">
        <fgColor rgb="FFD8D8D8"/>
        <bgColor rgb="FFD8D8D8"/>
      </patternFill>
    </fill>
    <fill>
      <patternFill patternType="solid">
        <fgColor rgb="FF366092"/>
        <bgColor rgb="FF366092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EAF1DD"/>
        <bgColor rgb="FFEAF1DD"/>
      </patternFill>
    </fill>
    <fill>
      <patternFill patternType="solid">
        <fgColor rgb="FFFFFFFF"/>
        <bgColor rgb="FFFFFFFF"/>
      </patternFill>
    </fill>
  </fills>
  <borders count="37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left/>
      <top/>
      <bottom/>
    </border>
    <border>
      <top/>
      <bottom/>
    </border>
    <border>
      <right/>
      <top/>
      <bottom/>
    </border>
    <border>
      <left/>
      <right/>
      <top/>
      <bottom/>
    </border>
    <border>
      <left style="thin">
        <color rgb="FF000000"/>
      </left>
      <right style="thin">
        <color rgb="FF000000"/>
      </right>
    </border>
    <border>
      <right style="medium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right/>
      <top style="medium">
        <color rgb="FF000000"/>
      </top>
      <bottom style="medium">
        <color rgb="FF000000"/>
      </bottom>
    </border>
    <border>
      <left/>
      <right/>
      <top style="medium">
        <color rgb="FF000000"/>
      </top>
      <bottom style="medium">
        <color rgb="FF000000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left style="thick">
        <color rgb="FF000000"/>
      </left>
      <right style="thick">
        <color rgb="FF000000"/>
      </right>
      <bottom style="medium">
        <color rgb="FF000000"/>
      </bottom>
    </border>
    <border>
      <bottom style="medium">
        <color rgb="FF000000"/>
      </bottom>
    </border>
    <border>
      <left style="medium">
        <color rgb="FF000000"/>
      </left>
      <bottom style="medium">
        <color rgb="FF000000"/>
      </bottom>
    </border>
    <border>
      <left style="thick">
        <color rgb="FF000000"/>
      </left>
      <right style="thick">
        <color rgb="FF000000"/>
      </right>
      <top/>
      <bottom style="thick">
        <color rgb="FF000000"/>
      </bottom>
    </border>
    <border>
      <left/>
      <right style="thin">
        <color rgb="FF000000"/>
      </right>
      <top/>
      <bottom/>
    </border>
    <border>
      <left style="thin">
        <color rgb="FF000000"/>
      </left>
      <top/>
      <bottom/>
    </border>
    <border>
      <bottom style="thin">
        <color rgb="FF000000"/>
      </bottom>
    </border>
  </borders>
  <cellStyleXfs count="1">
    <xf borderId="0" fillId="0" fontId="0" numFmtId="0" applyAlignment="1" applyFont="1"/>
  </cellStyleXfs>
  <cellXfs count="295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vertical="center"/>
    </xf>
    <xf borderId="2" fillId="0" fontId="2" numFmtId="0" xfId="0" applyBorder="1" applyFont="1"/>
    <xf borderId="3" fillId="0" fontId="2" numFmtId="0" xfId="0" applyBorder="1" applyFont="1"/>
    <xf borderId="0" fillId="0" fontId="3" numFmtId="0" xfId="0" applyAlignment="1" applyFont="1">
      <alignment vertical="center"/>
    </xf>
    <xf borderId="4" fillId="0" fontId="4" numFmtId="0" xfId="0" applyAlignment="1" applyBorder="1" applyFont="1">
      <alignment horizontal="left" vertical="center"/>
    </xf>
    <xf borderId="1" fillId="0" fontId="5" numFmtId="10" xfId="0" applyAlignment="1" applyBorder="1" applyFont="1" applyNumberFormat="1">
      <alignment horizontal="left" vertical="center"/>
    </xf>
    <xf borderId="5" fillId="0" fontId="4" numFmtId="0" xfId="0" applyAlignment="1" applyBorder="1" applyFont="1">
      <alignment horizontal="left" vertical="center"/>
    </xf>
    <xf borderId="1" fillId="0" fontId="5" numFmtId="0" xfId="0" applyAlignment="1" applyBorder="1" applyFont="1">
      <alignment horizontal="left" vertical="center"/>
    </xf>
    <xf borderId="3" fillId="0" fontId="5" numFmtId="0" xfId="0" applyAlignment="1" applyBorder="1" applyFont="1">
      <alignment shrinkToFit="0" vertical="center" wrapText="1"/>
    </xf>
    <xf borderId="1" fillId="0" fontId="6" numFmtId="0" xfId="0" applyAlignment="1" applyBorder="1" applyFont="1">
      <alignment horizontal="left" shrinkToFit="0" vertical="center" wrapText="1"/>
    </xf>
    <xf borderId="6" fillId="0" fontId="4" numFmtId="0" xfId="0" applyAlignment="1" applyBorder="1" applyFont="1">
      <alignment horizontal="left" vertical="center"/>
    </xf>
    <xf borderId="1" fillId="0" fontId="5" numFmtId="14" xfId="0" applyAlignment="1" applyBorder="1" applyFont="1" applyNumberFormat="1">
      <alignment horizontal="left" vertical="center"/>
    </xf>
    <xf borderId="1" fillId="0" fontId="6" numFmtId="0" xfId="0" applyAlignment="1" applyBorder="1" applyFont="1">
      <alignment horizontal="center" shrinkToFit="0" vertical="center" wrapText="1"/>
    </xf>
    <xf borderId="7" fillId="0" fontId="6" numFmtId="0" xfId="0" applyAlignment="1" applyBorder="1" applyFont="1">
      <alignment horizontal="center" shrinkToFit="0" vertical="center" wrapText="1"/>
    </xf>
    <xf borderId="8" fillId="0" fontId="2" numFmtId="0" xfId="0" applyBorder="1" applyFont="1"/>
    <xf borderId="9" fillId="0" fontId="2" numFmtId="0" xfId="0" applyBorder="1" applyFont="1"/>
    <xf borderId="1" fillId="0" fontId="6" numFmtId="0" xfId="0" applyAlignment="1" applyBorder="1" applyFont="1">
      <alignment horizontal="center" vertical="center"/>
    </xf>
    <xf borderId="10" fillId="0" fontId="7" numFmtId="0" xfId="0" applyAlignment="1" applyBorder="1" applyFont="1">
      <alignment horizontal="left" vertical="center"/>
    </xf>
    <xf borderId="0" fillId="0" fontId="7" numFmtId="0" xfId="0" applyAlignment="1" applyFont="1">
      <alignment horizontal="center" vertical="center"/>
    </xf>
    <xf borderId="11" fillId="0" fontId="7" numFmtId="164" xfId="0" applyAlignment="1" applyBorder="1" applyFont="1" applyNumberFormat="1">
      <alignment horizontal="left" vertical="center"/>
    </xf>
    <xf borderId="12" fillId="0" fontId="6" numFmtId="0" xfId="0" applyAlignment="1" applyBorder="1" applyFont="1">
      <alignment horizontal="center" vertical="center"/>
    </xf>
    <xf borderId="1" fillId="0" fontId="7" numFmtId="0" xfId="0" applyAlignment="1" applyBorder="1" applyFont="1">
      <alignment horizontal="left" vertical="center"/>
    </xf>
    <xf borderId="2" fillId="0" fontId="7" numFmtId="0" xfId="0" applyAlignment="1" applyBorder="1" applyFont="1">
      <alignment horizontal="center" vertical="center"/>
    </xf>
    <xf borderId="3" fillId="0" fontId="7" numFmtId="164" xfId="0" applyAlignment="1" applyBorder="1" applyFont="1" applyNumberFormat="1">
      <alignment horizontal="left" vertical="center"/>
    </xf>
    <xf borderId="3" fillId="0" fontId="8" numFmtId="0" xfId="0" applyAlignment="1" applyBorder="1" applyFont="1">
      <alignment horizontal="center" vertical="center"/>
    </xf>
    <xf borderId="0" fillId="0" fontId="9" numFmtId="0" xfId="0" applyAlignment="1" applyFont="1">
      <alignment vertical="center"/>
    </xf>
    <xf borderId="3" fillId="0" fontId="8" numFmtId="14" xfId="0" applyAlignment="1" applyBorder="1" applyFont="1" applyNumberFormat="1">
      <alignment horizontal="center" vertical="center"/>
    </xf>
    <xf borderId="3" fillId="0" fontId="8" numFmtId="165" xfId="0" applyAlignment="1" applyBorder="1" applyFont="1" applyNumberFormat="1">
      <alignment horizontal="center" vertical="center"/>
    </xf>
    <xf borderId="0" fillId="0" fontId="7" numFmtId="0" xfId="0" applyAlignment="1" applyFont="1">
      <alignment horizontal="left" vertical="center"/>
    </xf>
    <xf borderId="0" fillId="0" fontId="7" numFmtId="164" xfId="0" applyAlignment="1" applyFont="1" applyNumberFormat="1">
      <alignment horizontal="left" vertical="center"/>
    </xf>
    <xf borderId="0" fillId="0" fontId="6" numFmtId="166" xfId="0" applyAlignment="1" applyFont="1" applyNumberFormat="1">
      <alignment horizontal="center" vertical="center"/>
    </xf>
    <xf borderId="0" fillId="0" fontId="5" numFmtId="0" xfId="0" applyAlignment="1" applyFont="1">
      <alignment horizontal="left" vertical="center"/>
    </xf>
    <xf borderId="0" fillId="0" fontId="6" numFmtId="10" xfId="0" applyAlignment="1" applyFont="1" applyNumberFormat="1">
      <alignment horizontal="center" vertical="center"/>
    </xf>
    <xf borderId="0" fillId="0" fontId="6" numFmtId="164" xfId="0" applyAlignment="1" applyFont="1" applyNumberFormat="1">
      <alignment horizontal="center" vertical="center"/>
    </xf>
    <xf borderId="0" fillId="0" fontId="6" numFmtId="0" xfId="0" applyAlignment="1" applyFont="1">
      <alignment horizontal="center" vertical="center"/>
    </xf>
    <xf borderId="5" fillId="0" fontId="7" numFmtId="0" xfId="0" applyAlignment="1" applyBorder="1" applyFont="1">
      <alignment horizontal="left" vertical="center"/>
    </xf>
    <xf borderId="1" fillId="3" fontId="6" numFmtId="0" xfId="0" applyAlignment="1" applyBorder="1" applyFill="1" applyFont="1">
      <alignment horizontal="center" vertical="center"/>
    </xf>
    <xf borderId="0" fillId="0" fontId="7" numFmtId="164" xfId="0" applyAlignment="1" applyFont="1" applyNumberFormat="1">
      <alignment horizontal="center" vertical="center"/>
    </xf>
    <xf borderId="5" fillId="0" fontId="6" numFmtId="10" xfId="0" applyAlignment="1" applyBorder="1" applyFont="1" applyNumberFormat="1">
      <alignment horizontal="center" vertical="center"/>
    </xf>
    <xf borderId="1" fillId="0" fontId="10" numFmtId="164" xfId="0" applyAlignment="1" applyBorder="1" applyFont="1" applyNumberFormat="1">
      <alignment horizontal="center" vertical="center"/>
    </xf>
    <xf borderId="5" fillId="0" fontId="10" numFmtId="0" xfId="0" applyAlignment="1" applyBorder="1" applyFont="1">
      <alignment horizontal="center" vertical="center"/>
    </xf>
    <xf borderId="1" fillId="0" fontId="7" numFmtId="0" xfId="0" applyAlignment="1" applyBorder="1" applyFont="1">
      <alignment vertical="center"/>
    </xf>
    <xf borderId="5" fillId="0" fontId="7" numFmtId="10" xfId="0" applyAlignment="1" applyBorder="1" applyFont="1" applyNumberFormat="1">
      <alignment horizontal="center" vertical="center"/>
    </xf>
    <xf borderId="5" fillId="0" fontId="9" numFmtId="164" xfId="0" applyAlignment="1" applyBorder="1" applyFont="1" applyNumberFormat="1">
      <alignment vertical="center"/>
    </xf>
    <xf borderId="12" fillId="0" fontId="11" numFmtId="0" xfId="0" applyAlignment="1" applyBorder="1" applyFont="1">
      <alignment horizontal="left" vertical="center"/>
    </xf>
    <xf borderId="0" fillId="0" fontId="7" numFmtId="0" xfId="0" applyAlignment="1" applyFont="1">
      <alignment vertical="center"/>
    </xf>
    <xf borderId="5" fillId="0" fontId="9" numFmtId="164" xfId="0" applyAlignment="1" applyBorder="1" applyFont="1" applyNumberFormat="1">
      <alignment horizontal="right" vertical="center"/>
    </xf>
    <xf borderId="4" fillId="0" fontId="7" numFmtId="10" xfId="0" applyAlignment="1" applyBorder="1" applyFont="1" applyNumberFormat="1">
      <alignment horizontal="center" vertical="center"/>
    </xf>
    <xf borderId="13" fillId="3" fontId="6" numFmtId="0" xfId="0" applyAlignment="1" applyBorder="1" applyFont="1">
      <alignment vertical="center"/>
    </xf>
    <xf borderId="5" fillId="3" fontId="7" numFmtId="10" xfId="0" applyAlignment="1" applyBorder="1" applyFont="1" applyNumberFormat="1">
      <alignment horizontal="center" vertical="center"/>
    </xf>
    <xf borderId="14" fillId="3" fontId="5" numFmtId="164" xfId="0" applyAlignment="1" applyBorder="1" applyFont="1" applyNumberFormat="1">
      <alignment vertical="center"/>
    </xf>
    <xf borderId="5" fillId="3" fontId="12" numFmtId="0" xfId="0" applyAlignment="1" applyBorder="1" applyFont="1">
      <alignment vertical="center"/>
    </xf>
    <xf borderId="0" fillId="0" fontId="7" numFmtId="10" xfId="0" applyAlignment="1" applyFont="1" applyNumberFormat="1">
      <alignment horizontal="center" vertical="center"/>
    </xf>
    <xf borderId="0" fillId="0" fontId="7" numFmtId="164" xfId="0" applyAlignment="1" applyFont="1" applyNumberFormat="1">
      <alignment vertical="center"/>
    </xf>
    <xf borderId="0" fillId="0" fontId="12" numFmtId="0" xfId="0" applyAlignment="1" applyFont="1">
      <alignment vertical="center"/>
    </xf>
    <xf borderId="0" fillId="0" fontId="6" numFmtId="0" xfId="0" applyAlignment="1" applyFont="1">
      <alignment vertical="center"/>
    </xf>
    <xf borderId="5" fillId="0" fontId="6" numFmtId="0" xfId="0" applyAlignment="1" applyBorder="1" applyFont="1">
      <alignment horizontal="center" vertical="center"/>
    </xf>
    <xf borderId="5" fillId="0" fontId="10" numFmtId="10" xfId="0" applyAlignment="1" applyBorder="1" applyFont="1" applyNumberFormat="1">
      <alignment horizontal="center" vertical="center"/>
    </xf>
    <xf borderId="5" fillId="0" fontId="10" numFmtId="0" xfId="0" applyAlignment="1" applyBorder="1" applyFont="1">
      <alignment horizontal="center" shrinkToFit="0" vertical="center" wrapText="1"/>
    </xf>
    <xf borderId="5" fillId="0" fontId="10" numFmtId="9" xfId="0" applyAlignment="1" applyBorder="1" applyFont="1" applyNumberFormat="1">
      <alignment horizontal="center" vertical="center"/>
    </xf>
    <xf borderId="5" fillId="0" fontId="12" numFmtId="0" xfId="0" applyAlignment="1" applyBorder="1" applyFont="1">
      <alignment horizontal="left" vertical="center"/>
    </xf>
    <xf borderId="0" fillId="0" fontId="3" numFmtId="0" xfId="0" applyAlignment="1" applyFont="1">
      <alignment horizontal="center" vertical="center"/>
    </xf>
    <xf borderId="0" fillId="0" fontId="9" numFmtId="0" xfId="0" applyAlignment="1" applyFont="1">
      <alignment horizontal="center" vertical="center"/>
    </xf>
    <xf borderId="5" fillId="0" fontId="9" numFmtId="164" xfId="0" applyAlignment="1" applyBorder="1" applyFont="1" applyNumberFormat="1">
      <alignment horizontal="right" readingOrder="0" vertical="center"/>
    </xf>
    <xf borderId="12" fillId="0" fontId="11" numFmtId="0" xfId="0" applyAlignment="1" applyBorder="1" applyFont="1">
      <alignment horizontal="left" readingOrder="0" vertical="center"/>
    </xf>
    <xf borderId="0" fillId="0" fontId="13" numFmtId="0" xfId="0" applyAlignment="1" applyFont="1">
      <alignment vertical="center"/>
    </xf>
    <xf borderId="0" fillId="0" fontId="9" numFmtId="9" xfId="0" applyAlignment="1" applyFont="1" applyNumberFormat="1">
      <alignment vertical="center"/>
    </xf>
    <xf borderId="1" fillId="0" fontId="14" numFmtId="0" xfId="0" applyAlignment="1" applyBorder="1" applyFont="1">
      <alignment vertical="center"/>
    </xf>
    <xf borderId="5" fillId="0" fontId="14" numFmtId="0" xfId="0" applyAlignment="1" applyBorder="1" applyFont="1">
      <alignment vertical="center"/>
    </xf>
    <xf borderId="5" fillId="0" fontId="7" numFmtId="0" xfId="0" applyAlignment="1" applyBorder="1" applyFont="1">
      <alignment vertical="center"/>
    </xf>
    <xf borderId="1" fillId="0" fontId="7" numFmtId="167" xfId="0" applyAlignment="1" applyBorder="1" applyFont="1" applyNumberFormat="1">
      <alignment vertical="center"/>
    </xf>
    <xf borderId="5" fillId="3" fontId="6" numFmtId="0" xfId="0" applyAlignment="1" applyBorder="1" applyFont="1">
      <alignment vertical="center"/>
    </xf>
    <xf borderId="5" fillId="3" fontId="10" numFmtId="10" xfId="0" applyAlignment="1" applyBorder="1" applyFont="1" applyNumberFormat="1">
      <alignment horizontal="center" vertical="center"/>
    </xf>
    <xf borderId="5" fillId="3" fontId="5" numFmtId="164" xfId="0" applyAlignment="1" applyBorder="1" applyFont="1" applyNumberFormat="1">
      <alignment vertical="center"/>
    </xf>
    <xf borderId="5" fillId="3" fontId="12" numFmtId="0" xfId="0" applyAlignment="1" applyBorder="1" applyFont="1">
      <alignment horizontal="left" vertical="center"/>
    </xf>
    <xf borderId="0" fillId="0" fontId="12" numFmtId="0" xfId="0" applyAlignment="1" applyFont="1">
      <alignment horizontal="left" vertical="center"/>
    </xf>
    <xf borderId="15" fillId="0" fontId="7" numFmtId="0" xfId="0" applyAlignment="1" applyBorder="1" applyFont="1">
      <alignment vertical="center"/>
    </xf>
    <xf borderId="6" fillId="0" fontId="10" numFmtId="10" xfId="0" applyAlignment="1" applyBorder="1" applyFont="1" applyNumberFormat="1">
      <alignment horizontal="center" vertical="center"/>
    </xf>
    <xf borderId="6" fillId="0" fontId="9" numFmtId="164" xfId="0" applyAlignment="1" applyBorder="1" applyFont="1" applyNumberFormat="1">
      <alignment vertical="center"/>
    </xf>
    <xf borderId="5" fillId="0" fontId="12" numFmtId="0" xfId="0" applyAlignment="1" applyBorder="1" applyFont="1">
      <alignment horizontal="left" shrinkToFit="0" vertical="center" wrapText="1"/>
    </xf>
    <xf borderId="5" fillId="0" fontId="12" numFmtId="0" xfId="0" applyAlignment="1" applyBorder="1" applyFont="1">
      <alignment vertical="center"/>
    </xf>
    <xf borderId="5" fillId="3" fontId="6" numFmtId="10" xfId="0" applyAlignment="1" applyBorder="1" applyFont="1" applyNumberFormat="1">
      <alignment horizontal="center" vertical="center"/>
    </xf>
    <xf borderId="0" fillId="0" fontId="15" numFmtId="0" xfId="0" applyAlignment="1" applyFont="1">
      <alignment horizontal="center" vertical="center"/>
    </xf>
    <xf borderId="0" fillId="0" fontId="15" numFmtId="164" xfId="0" applyAlignment="1" applyFont="1" applyNumberFormat="1">
      <alignment vertical="center"/>
    </xf>
    <xf borderId="0" fillId="0" fontId="16" numFmtId="0" xfId="0" applyAlignment="1" applyFont="1">
      <alignment vertical="center"/>
    </xf>
    <xf borderId="0" fillId="0" fontId="9" numFmtId="164" xfId="0" applyAlignment="1" applyFont="1" applyNumberFormat="1">
      <alignment vertical="center"/>
    </xf>
    <xf borderId="0" fillId="0" fontId="17" numFmtId="0" xfId="0" applyAlignment="1" applyFont="1">
      <alignment vertical="center"/>
    </xf>
    <xf borderId="16" fillId="4" fontId="18" numFmtId="166" xfId="0" applyAlignment="1" applyBorder="1" applyFill="1" applyFont="1" applyNumberFormat="1">
      <alignment horizontal="center" shrinkToFit="0" vertical="center" wrapText="1"/>
    </xf>
    <xf borderId="17" fillId="0" fontId="2" numFmtId="0" xfId="0" applyBorder="1" applyFont="1"/>
    <xf borderId="18" fillId="0" fontId="2" numFmtId="0" xfId="0" applyBorder="1" applyFont="1"/>
    <xf borderId="19" fillId="4" fontId="19" numFmtId="166" xfId="0" applyAlignment="1" applyBorder="1" applyFont="1" applyNumberFormat="1">
      <alignment horizontal="center" vertical="center"/>
    </xf>
    <xf borderId="0" fillId="0" fontId="6" numFmtId="0" xfId="0" applyAlignment="1" applyFont="1">
      <alignment horizontal="left" vertical="center"/>
    </xf>
    <xf borderId="5" fillId="0" fontId="5" numFmtId="0" xfId="0" applyAlignment="1" applyBorder="1" applyFont="1">
      <alignment horizontal="center" vertical="center"/>
    </xf>
    <xf borderId="4" fillId="0" fontId="6" numFmtId="10" xfId="0" applyAlignment="1" applyBorder="1" applyFont="1" applyNumberFormat="1">
      <alignment horizontal="center" vertical="center"/>
    </xf>
    <xf borderId="4" fillId="0" fontId="10" numFmtId="164" xfId="0" applyAlignment="1" applyBorder="1" applyFont="1" applyNumberFormat="1">
      <alignment horizontal="center" vertical="center"/>
    </xf>
    <xf borderId="6" fillId="0" fontId="7" numFmtId="0" xfId="0" applyAlignment="1" applyBorder="1" applyFont="1">
      <alignment vertical="center"/>
    </xf>
    <xf borderId="5" fillId="0" fontId="7" numFmtId="164" xfId="0" applyAlignment="1" applyBorder="1" applyFont="1" applyNumberFormat="1">
      <alignment vertical="center"/>
    </xf>
    <xf borderId="6" fillId="0" fontId="12" numFmtId="10" xfId="0" applyAlignment="1" applyBorder="1" applyFont="1" applyNumberFormat="1">
      <alignment horizontal="left" shrinkToFit="0" vertical="center" wrapText="1"/>
    </xf>
    <xf borderId="5" fillId="0" fontId="12" numFmtId="10" xfId="0" applyAlignment="1" applyBorder="1" applyFont="1" applyNumberFormat="1">
      <alignment horizontal="left" shrinkToFit="0" vertical="center" wrapText="1"/>
    </xf>
    <xf borderId="20" fillId="0" fontId="7" numFmtId="0" xfId="0" applyAlignment="1" applyBorder="1" applyFont="1">
      <alignment horizontal="left" vertical="center"/>
    </xf>
    <xf borderId="5" fillId="0" fontId="12" numFmtId="10" xfId="0" applyAlignment="1" applyBorder="1" applyFont="1" applyNumberFormat="1">
      <alignment horizontal="left" vertical="center"/>
    </xf>
    <xf borderId="5" fillId="0" fontId="6" numFmtId="0" xfId="0" applyAlignment="1" applyBorder="1" applyFont="1">
      <alignment vertical="center"/>
    </xf>
    <xf borderId="5" fillId="0" fontId="20" numFmtId="164" xfId="0" applyAlignment="1" applyBorder="1" applyFont="1" applyNumberFormat="1">
      <alignment vertical="center"/>
    </xf>
    <xf borderId="3" fillId="0" fontId="12" numFmtId="10" xfId="0" applyAlignment="1" applyBorder="1" applyFont="1" applyNumberFormat="1">
      <alignment horizontal="left" shrinkToFit="0" vertical="center" wrapText="1"/>
    </xf>
    <xf borderId="0" fillId="0" fontId="7" numFmtId="168" xfId="0" applyAlignment="1" applyFont="1" applyNumberFormat="1">
      <alignment horizontal="center" vertical="center"/>
    </xf>
    <xf borderId="20" fillId="0" fontId="7" numFmtId="0" xfId="0" applyAlignment="1" applyBorder="1" applyFont="1">
      <alignment vertical="center"/>
    </xf>
    <xf borderId="5" fillId="0" fontId="7" numFmtId="169" xfId="0" applyAlignment="1" applyBorder="1" applyFont="1" applyNumberFormat="1">
      <alignment horizontal="center" vertical="center"/>
    </xf>
    <xf borderId="5" fillId="0" fontId="9" numFmtId="0" xfId="0" applyAlignment="1" applyBorder="1" applyFont="1">
      <alignment vertical="center"/>
    </xf>
    <xf borderId="5" fillId="0" fontId="21" numFmtId="0" xfId="0" applyAlignment="1" applyBorder="1" applyFont="1">
      <alignment vertical="center"/>
    </xf>
    <xf borderId="5" fillId="0" fontId="6" numFmtId="164" xfId="0" applyAlignment="1" applyBorder="1" applyFont="1" applyNumberFormat="1">
      <alignment vertical="center"/>
    </xf>
    <xf borderId="0" fillId="0" fontId="22" numFmtId="0" xfId="0" applyAlignment="1" applyFont="1">
      <alignment vertical="center"/>
    </xf>
    <xf borderId="0" fillId="0" fontId="7" numFmtId="170" xfId="0" applyAlignment="1" applyFont="1" applyNumberFormat="1">
      <alignment horizontal="center" vertical="center"/>
    </xf>
    <xf borderId="4" fillId="0" fontId="7" numFmtId="0" xfId="0" applyAlignment="1" applyBorder="1" applyFont="1">
      <alignment horizontal="left" vertical="center"/>
    </xf>
    <xf borderId="5" fillId="0" fontId="22" numFmtId="0" xfId="0" applyAlignment="1" applyBorder="1" applyFont="1">
      <alignment vertical="center"/>
    </xf>
    <xf borderId="5" fillId="0" fontId="6" numFmtId="0" xfId="0" applyAlignment="1" applyBorder="1" applyFont="1">
      <alignment horizontal="left" vertical="center"/>
    </xf>
    <xf borderId="0" fillId="0" fontId="6" numFmtId="168" xfId="0" applyAlignment="1" applyFont="1" applyNumberFormat="1">
      <alignment horizontal="center" vertical="center"/>
    </xf>
    <xf borderId="0" fillId="0" fontId="6" numFmtId="164" xfId="0" applyAlignment="1" applyFont="1" applyNumberFormat="1">
      <alignment vertical="center"/>
    </xf>
    <xf borderId="11" fillId="0" fontId="7" numFmtId="10" xfId="0" applyAlignment="1" applyBorder="1" applyFont="1" applyNumberFormat="1">
      <alignment horizontal="center" vertical="center"/>
    </xf>
    <xf borderId="4" fillId="0" fontId="7" numFmtId="164" xfId="0" applyAlignment="1" applyBorder="1" applyFont="1" applyNumberFormat="1">
      <alignment vertical="center"/>
    </xf>
    <xf borderId="21" fillId="0" fontId="12" numFmtId="10" xfId="0" applyAlignment="1" applyBorder="1" applyFont="1" applyNumberFormat="1">
      <alignment horizontal="left" shrinkToFit="0" vertical="center" wrapText="1"/>
    </xf>
    <xf borderId="9" fillId="0" fontId="23" numFmtId="0" xfId="0" applyAlignment="1" applyBorder="1" applyFont="1">
      <alignment vertical="center"/>
    </xf>
    <xf borderId="20" fillId="0" fontId="2" numFmtId="0" xfId="0" applyBorder="1" applyFont="1"/>
    <xf borderId="11" fillId="0" fontId="23" numFmtId="0" xfId="0" applyAlignment="1" applyBorder="1" applyFont="1">
      <alignment vertical="center"/>
    </xf>
    <xf borderId="6" fillId="0" fontId="2" numFmtId="0" xfId="0" applyBorder="1" applyFont="1"/>
    <xf borderId="12" fillId="0" fontId="23" numFmtId="0" xfId="0" applyAlignment="1" applyBorder="1" applyFont="1">
      <alignment vertical="center"/>
    </xf>
    <xf borderId="6" fillId="0" fontId="7" numFmtId="0" xfId="0" applyAlignment="1" applyBorder="1" applyFont="1">
      <alignment horizontal="left" vertical="center"/>
    </xf>
    <xf borderId="6" fillId="0" fontId="7" numFmtId="10" xfId="0" applyAlignment="1" applyBorder="1" applyFont="1" applyNumberFormat="1">
      <alignment horizontal="center" vertical="center"/>
    </xf>
    <xf borderId="5" fillId="0" fontId="10" numFmtId="164" xfId="0" applyAlignment="1" applyBorder="1" applyFont="1" applyNumberFormat="1">
      <alignment horizontal="center" vertical="center"/>
    </xf>
    <xf borderId="6" fillId="0" fontId="6" numFmtId="10" xfId="0" applyAlignment="1" applyBorder="1" applyFont="1" applyNumberFormat="1">
      <alignment horizontal="center" vertical="center"/>
    </xf>
    <xf borderId="6" fillId="0" fontId="7" numFmtId="164" xfId="0" applyAlignment="1" applyBorder="1" applyFont="1" applyNumberFormat="1">
      <alignment vertical="center"/>
    </xf>
    <xf borderId="6" fillId="0" fontId="9" numFmtId="0" xfId="0" applyAlignment="1" applyBorder="1" applyFont="1">
      <alignment shrinkToFit="0" vertical="center" wrapText="1"/>
    </xf>
    <xf borderId="6" fillId="0" fontId="6" numFmtId="164" xfId="0" applyAlignment="1" applyBorder="1" applyFont="1" applyNumberFormat="1">
      <alignment vertical="center"/>
    </xf>
    <xf borderId="4" fillId="0" fontId="6" numFmtId="0" xfId="0" applyAlignment="1" applyBorder="1" applyFont="1">
      <alignment horizontal="center" vertical="center"/>
    </xf>
    <xf borderId="5" fillId="3" fontId="5" numFmtId="0" xfId="0" applyAlignment="1" applyBorder="1" applyFont="1">
      <alignment vertical="center"/>
    </xf>
    <xf borderId="5" fillId="3" fontId="5" numFmtId="10" xfId="0" applyAlignment="1" applyBorder="1" applyFont="1" applyNumberFormat="1">
      <alignment horizontal="center" vertical="center"/>
    </xf>
    <xf borderId="5" fillId="3" fontId="9" numFmtId="0" xfId="0" applyAlignment="1" applyBorder="1" applyFont="1">
      <alignment vertical="center"/>
    </xf>
    <xf borderId="0" fillId="0" fontId="10" numFmtId="168" xfId="0" applyAlignment="1" applyFont="1" applyNumberFormat="1">
      <alignment horizontal="center" vertical="center"/>
    </xf>
    <xf borderId="0" fillId="0" fontId="10" numFmtId="164" xfId="0" applyAlignment="1" applyFont="1" applyNumberFormat="1">
      <alignment horizontal="center" vertical="center"/>
    </xf>
    <xf borderId="1" fillId="3" fontId="5" numFmtId="168" xfId="0" applyAlignment="1" applyBorder="1" applyFont="1" applyNumberFormat="1">
      <alignment horizontal="center" vertical="center"/>
    </xf>
    <xf borderId="5" fillId="3" fontId="5" numFmtId="0" xfId="0" applyAlignment="1" applyBorder="1" applyFont="1">
      <alignment shrinkToFit="0" vertical="center" wrapText="1"/>
    </xf>
    <xf borderId="0" fillId="0" fontId="5" numFmtId="0" xfId="0" applyAlignment="1" applyFont="1">
      <alignment vertical="center"/>
    </xf>
    <xf borderId="0" fillId="0" fontId="24" numFmtId="0" xfId="0" applyAlignment="1" applyFont="1">
      <alignment vertical="center"/>
    </xf>
    <xf borderId="0" fillId="0" fontId="12" numFmtId="0" xfId="0" applyAlignment="1" applyFont="1">
      <alignment horizontal="center" vertical="center"/>
    </xf>
    <xf borderId="0" fillId="0" fontId="12" numFmtId="164" xfId="0" applyAlignment="1" applyFont="1" applyNumberFormat="1">
      <alignment vertical="center"/>
    </xf>
    <xf borderId="0" fillId="0" fontId="25" numFmtId="0" xfId="0" applyAlignment="1" applyFont="1">
      <alignment vertical="center"/>
    </xf>
    <xf borderId="0" fillId="0" fontId="26" numFmtId="0" xfId="0" applyAlignment="1" applyFont="1">
      <alignment vertical="center"/>
    </xf>
    <xf borderId="16" fillId="4" fontId="27" numFmtId="166" xfId="0" applyAlignment="1" applyBorder="1" applyFont="1" applyNumberFormat="1">
      <alignment horizontal="center" shrinkToFit="0" vertical="center" wrapText="1"/>
    </xf>
    <xf borderId="19" fillId="4" fontId="28" numFmtId="166" xfId="0" applyAlignment="1" applyBorder="1" applyFont="1" applyNumberFormat="1">
      <alignment horizontal="center" vertical="center"/>
    </xf>
    <xf borderId="4" fillId="0" fontId="6" numFmtId="167" xfId="0" applyAlignment="1" applyBorder="1" applyFont="1" applyNumberFormat="1">
      <alignment vertical="center"/>
    </xf>
    <xf borderId="22" fillId="3" fontId="6" numFmtId="10" xfId="0" applyAlignment="1" applyBorder="1" applyFont="1" applyNumberFormat="1">
      <alignment horizontal="center" readingOrder="0" vertical="center"/>
    </xf>
    <xf borderId="5" fillId="0" fontId="9" numFmtId="164" xfId="0" applyAlignment="1" applyBorder="1" applyFont="1" applyNumberFormat="1">
      <alignment horizontal="center" vertical="center"/>
    </xf>
    <xf borderId="5" fillId="0" fontId="6" numFmtId="167" xfId="0" applyAlignment="1" applyBorder="1" applyFont="1" applyNumberFormat="1">
      <alignment vertical="center"/>
    </xf>
    <xf borderId="6" fillId="0" fontId="6" numFmtId="0" xfId="0" applyAlignment="1" applyBorder="1" applyFont="1">
      <alignment vertical="center"/>
    </xf>
    <xf borderId="5" fillId="0" fontId="5" numFmtId="164" xfId="0" applyAlignment="1" applyBorder="1" applyFont="1" applyNumberFormat="1">
      <alignment vertical="center"/>
    </xf>
    <xf borderId="0" fillId="0" fontId="10" numFmtId="164" xfId="0" applyAlignment="1" applyFont="1" applyNumberFormat="1">
      <alignment vertical="center"/>
    </xf>
    <xf borderId="0" fillId="0" fontId="10" numFmtId="10" xfId="0" applyAlignment="1" applyFont="1" applyNumberFormat="1">
      <alignment vertical="center"/>
    </xf>
    <xf borderId="5" fillId="3" fontId="6" numFmtId="10" xfId="0" applyAlignment="1" applyBorder="1" applyFont="1" applyNumberFormat="1">
      <alignment horizontal="center" readingOrder="0" vertical="center"/>
    </xf>
    <xf borderId="3" fillId="0" fontId="5" numFmtId="164" xfId="0" applyAlignment="1" applyBorder="1" applyFont="1" applyNumberFormat="1">
      <alignment vertical="center"/>
    </xf>
    <xf borderId="3" fillId="0" fontId="9" numFmtId="170" xfId="0" applyAlignment="1" applyBorder="1" applyFont="1" applyNumberFormat="1">
      <alignment vertical="center"/>
    </xf>
    <xf borderId="1" fillId="0" fontId="6" numFmtId="0" xfId="0" applyAlignment="1" applyBorder="1" applyFont="1">
      <alignment vertical="center"/>
    </xf>
    <xf borderId="5" fillId="0" fontId="5" numFmtId="170" xfId="0" applyAlignment="1" applyBorder="1" applyFont="1" applyNumberFormat="1">
      <alignment vertical="center"/>
    </xf>
    <xf borderId="23" fillId="3" fontId="29" numFmtId="0" xfId="0" applyAlignment="1" applyBorder="1" applyFont="1">
      <alignment horizontal="center" shrinkToFit="0" vertical="center" wrapText="1"/>
    </xf>
    <xf borderId="7" fillId="0" fontId="7" numFmtId="0" xfId="0" applyAlignment="1" applyBorder="1" applyFont="1">
      <alignment vertical="center"/>
    </xf>
    <xf borderId="5" fillId="0" fontId="9" numFmtId="10" xfId="0" applyAlignment="1" applyBorder="1" applyFont="1" applyNumberFormat="1">
      <alignment horizontal="center" vertical="center"/>
    </xf>
    <xf borderId="24" fillId="0" fontId="30" numFmtId="10" xfId="0" applyAlignment="1" applyBorder="1" applyFont="1" applyNumberFormat="1">
      <alignment horizontal="center" shrinkToFit="0" vertical="center" wrapText="1"/>
    </xf>
    <xf borderId="23" fillId="0" fontId="30" numFmtId="10" xfId="0" applyAlignment="1" applyBorder="1" applyFont="1" applyNumberFormat="1">
      <alignment horizontal="center" shrinkToFit="0" vertical="center" wrapText="1"/>
    </xf>
    <xf borderId="5" fillId="0" fontId="9" numFmtId="10" xfId="0" applyAlignment="1" applyBorder="1" applyFont="1" applyNumberFormat="1">
      <alignment horizontal="center" readingOrder="0" vertical="center"/>
    </xf>
    <xf borderId="10" fillId="0" fontId="6" numFmtId="0" xfId="0" applyAlignment="1" applyBorder="1" applyFont="1">
      <alignment vertical="center"/>
    </xf>
    <xf borderId="0" fillId="0" fontId="9" numFmtId="10" xfId="0" applyAlignment="1" applyFont="1" applyNumberFormat="1">
      <alignment horizontal="right" vertical="center"/>
    </xf>
    <xf borderId="5" fillId="0" fontId="5" numFmtId="10" xfId="0" applyAlignment="1" applyBorder="1" applyFont="1" applyNumberFormat="1">
      <alignment horizontal="center" vertical="center"/>
    </xf>
    <xf borderId="5" fillId="0" fontId="5" numFmtId="0" xfId="0" applyAlignment="1" applyBorder="1" applyFont="1">
      <alignment vertical="center"/>
    </xf>
    <xf borderId="3" fillId="0" fontId="9" numFmtId="0" xfId="0" applyAlignment="1" applyBorder="1" applyFont="1">
      <alignment horizontal="center" vertical="center"/>
    </xf>
    <xf borderId="3" fillId="0" fontId="9" numFmtId="0" xfId="0" applyAlignment="1" applyBorder="1" applyFont="1">
      <alignment vertical="center"/>
    </xf>
    <xf borderId="0" fillId="0" fontId="10" numFmtId="0" xfId="0" applyAlignment="1" applyFont="1">
      <alignment vertical="center"/>
    </xf>
    <xf borderId="5" fillId="0" fontId="7" numFmtId="0" xfId="0" applyAlignment="1" applyBorder="1" applyFont="1">
      <alignment horizontal="center" vertical="center"/>
    </xf>
    <xf borderId="25" fillId="3" fontId="5" numFmtId="0" xfId="0" applyAlignment="1" applyBorder="1" applyFont="1">
      <alignment vertical="center"/>
    </xf>
    <xf borderId="26" fillId="3" fontId="5" numFmtId="0" xfId="0" applyAlignment="1" applyBorder="1" applyFont="1">
      <alignment horizontal="center" vertical="center"/>
    </xf>
    <xf borderId="26" fillId="3" fontId="5" numFmtId="164" xfId="0" applyAlignment="1" applyBorder="1" applyFont="1" applyNumberFormat="1">
      <alignment vertical="center"/>
    </xf>
    <xf borderId="27" fillId="3" fontId="5" numFmtId="0" xfId="0" applyAlignment="1" applyBorder="1" applyFont="1">
      <alignment vertical="center"/>
    </xf>
    <xf borderId="28" fillId="0" fontId="5" numFmtId="0" xfId="0" applyAlignment="1" applyBorder="1" applyFont="1">
      <alignment vertical="center"/>
    </xf>
    <xf borderId="29" fillId="0" fontId="5" numFmtId="0" xfId="0" applyAlignment="1" applyBorder="1" applyFont="1">
      <alignment horizontal="center" vertical="center"/>
    </xf>
    <xf borderId="29" fillId="0" fontId="5" numFmtId="164" xfId="0" applyAlignment="1" applyBorder="1" applyFont="1" applyNumberFormat="1">
      <alignment vertical="center"/>
    </xf>
    <xf borderId="30" fillId="0" fontId="9" numFmtId="0" xfId="0" applyAlignment="1" applyBorder="1" applyFont="1">
      <alignment horizontal="center" vertical="center"/>
    </xf>
    <xf borderId="28" fillId="0" fontId="9" numFmtId="0" xfId="0" applyAlignment="1" applyBorder="1" applyFont="1">
      <alignment vertical="center"/>
    </xf>
    <xf borderId="29" fillId="0" fontId="9" numFmtId="0" xfId="0" applyAlignment="1" applyBorder="1" applyFont="1">
      <alignment horizontal="center" vertical="center"/>
    </xf>
    <xf borderId="29" fillId="0" fontId="9" numFmtId="164" xfId="0" applyAlignment="1" applyBorder="1" applyFont="1" applyNumberFormat="1">
      <alignment vertical="center"/>
    </xf>
    <xf borderId="30" fillId="0" fontId="9" numFmtId="164" xfId="0" applyAlignment="1" applyBorder="1" applyFont="1" applyNumberFormat="1">
      <alignment horizontal="center" vertical="center"/>
    </xf>
    <xf borderId="31" fillId="0" fontId="9" numFmtId="164" xfId="0" applyAlignment="1" applyBorder="1" applyFont="1" applyNumberFormat="1">
      <alignment vertical="center"/>
    </xf>
    <xf borderId="32" fillId="0" fontId="5" numFmtId="0" xfId="0" applyAlignment="1" applyBorder="1" applyFont="1">
      <alignment vertical="center"/>
    </xf>
    <xf borderId="31" fillId="0" fontId="9" numFmtId="0" xfId="0" applyAlignment="1" applyBorder="1" applyFont="1">
      <alignment horizontal="center" vertical="center"/>
    </xf>
    <xf borderId="33" fillId="3" fontId="5" numFmtId="164" xfId="0" applyAlignment="1" applyBorder="1" applyFont="1" applyNumberFormat="1">
      <alignment horizontal="center" vertical="center"/>
    </xf>
    <xf borderId="0" fillId="0" fontId="31" numFmtId="0" xfId="0" applyAlignment="1" applyFont="1">
      <alignment vertical="center"/>
    </xf>
    <xf borderId="5" fillId="0" fontId="32" numFmtId="0" xfId="0" applyAlignment="1" applyBorder="1" applyFont="1">
      <alignment horizontal="center" shrinkToFit="0" vertical="center" wrapText="1"/>
    </xf>
    <xf borderId="5" fillId="0" fontId="32" numFmtId="164" xfId="0" applyAlignment="1" applyBorder="1" applyFont="1" applyNumberFormat="1">
      <alignment horizontal="center" shrinkToFit="0" vertical="center" wrapText="1"/>
    </xf>
    <xf borderId="5" fillId="0" fontId="3" numFmtId="0" xfId="0" applyAlignment="1" applyBorder="1" applyFont="1">
      <alignment vertical="center"/>
    </xf>
    <xf borderId="5" fillId="0" fontId="3" numFmtId="0" xfId="0" applyAlignment="1" applyBorder="1" applyFont="1">
      <alignment horizontal="center" vertical="center"/>
    </xf>
    <xf borderId="5" fillId="0" fontId="3" numFmtId="2" xfId="0" applyAlignment="1" applyBorder="1" applyFont="1" applyNumberFormat="1">
      <alignment horizontal="center" vertical="center"/>
    </xf>
    <xf borderId="5" fillId="0" fontId="3" numFmtId="164" xfId="0" applyAlignment="1" applyBorder="1" applyFont="1" applyNumberFormat="1">
      <alignment horizontal="right" vertical="center"/>
    </xf>
    <xf borderId="5" fillId="0" fontId="3" numFmtId="171" xfId="0" applyAlignment="1" applyBorder="1" applyFont="1" applyNumberFormat="1">
      <alignment horizontal="right" vertical="center"/>
    </xf>
    <xf borderId="5" fillId="0" fontId="15" numFmtId="0" xfId="0" applyAlignment="1" applyBorder="1" applyFont="1">
      <alignment vertical="center"/>
    </xf>
    <xf borderId="5" fillId="0" fontId="15" numFmtId="0" xfId="0" applyAlignment="1" applyBorder="1" applyFont="1">
      <alignment horizontal="center" vertical="center"/>
    </xf>
    <xf borderId="5" fillId="0" fontId="15" numFmtId="164" xfId="0" applyAlignment="1" applyBorder="1" applyFont="1" applyNumberFormat="1">
      <alignment vertical="center"/>
    </xf>
    <xf borderId="5" fillId="0" fontId="5" numFmtId="164" xfId="0" applyAlignment="1" applyBorder="1" applyFont="1" applyNumberFormat="1">
      <alignment horizontal="center" vertical="center"/>
    </xf>
    <xf borderId="19" fillId="5" fontId="6" numFmtId="0" xfId="0" applyAlignment="1" applyBorder="1" applyFill="1" applyFont="1">
      <alignment vertical="center"/>
    </xf>
    <xf borderId="19" fillId="5" fontId="7" numFmtId="0" xfId="0" applyAlignment="1" applyBorder="1" applyFont="1">
      <alignment vertical="center"/>
    </xf>
    <xf borderId="19" fillId="5" fontId="7" numFmtId="0" xfId="0" applyBorder="1" applyFont="1"/>
    <xf borderId="5" fillId="5" fontId="6" numFmtId="0" xfId="0" applyAlignment="1" applyBorder="1" applyFont="1">
      <alignment horizontal="center" vertical="center"/>
    </xf>
    <xf borderId="5" fillId="5" fontId="6" numFmtId="0" xfId="0" applyAlignment="1" applyBorder="1" applyFont="1">
      <alignment horizontal="center" shrinkToFit="0" vertical="center" wrapText="1"/>
    </xf>
    <xf borderId="5" fillId="5" fontId="7" numFmtId="0" xfId="0" applyAlignment="1" applyBorder="1" applyFont="1">
      <alignment horizontal="center" vertical="center"/>
    </xf>
    <xf borderId="5" fillId="5" fontId="12" numFmtId="0" xfId="0" applyAlignment="1" applyBorder="1" applyFont="1">
      <alignment horizontal="center" shrinkToFit="0" vertical="center" wrapText="1"/>
    </xf>
    <xf borderId="5" fillId="5" fontId="7" numFmtId="0" xfId="0" applyAlignment="1" applyBorder="1" applyFont="1">
      <alignment horizontal="center" shrinkToFit="0" vertical="center" wrapText="1"/>
    </xf>
    <xf borderId="5" fillId="6" fontId="7" numFmtId="164" xfId="0" applyAlignment="1" applyBorder="1" applyFill="1" applyFont="1" applyNumberFormat="1">
      <alignment horizontal="left" shrinkToFit="0" vertical="center" wrapText="1"/>
    </xf>
    <xf borderId="5" fillId="5" fontId="7" numFmtId="164" xfId="0" applyAlignment="1" applyBorder="1" applyFont="1" applyNumberFormat="1">
      <alignment horizontal="left" shrinkToFit="0" vertical="center" wrapText="1"/>
    </xf>
    <xf borderId="19" fillId="5" fontId="33" numFmtId="0" xfId="0" applyBorder="1" applyFont="1"/>
    <xf borderId="19" fillId="5" fontId="7" numFmtId="0" xfId="0" applyAlignment="1" applyBorder="1" applyFont="1">
      <alignment horizontal="center" vertical="center"/>
    </xf>
    <xf borderId="34" fillId="5" fontId="6" numFmtId="0" xfId="0" applyAlignment="1" applyBorder="1" applyFont="1">
      <alignment horizontal="right" vertical="center"/>
    </xf>
    <xf borderId="5" fillId="5" fontId="6" numFmtId="172" xfId="0" applyAlignment="1" applyBorder="1" applyFont="1" applyNumberFormat="1">
      <alignment horizontal="center" vertical="center"/>
    </xf>
    <xf borderId="19" fillId="5" fontId="6" numFmtId="0" xfId="0" applyAlignment="1" applyBorder="1" applyFont="1">
      <alignment horizontal="center" vertical="center"/>
    </xf>
    <xf borderId="5" fillId="5" fontId="7" numFmtId="164" xfId="0" applyAlignment="1" applyBorder="1" applyFont="1" applyNumberFormat="1">
      <alignment horizontal="center" shrinkToFit="0" vertical="center" wrapText="1"/>
    </xf>
    <xf borderId="5" fillId="6" fontId="15" numFmtId="164" xfId="0" applyAlignment="1" applyBorder="1" applyFont="1" applyNumberFormat="1">
      <alignment vertical="center"/>
    </xf>
    <xf borderId="5" fillId="0" fontId="14" numFmtId="173" xfId="0" applyAlignment="1" applyBorder="1" applyFont="1" applyNumberFormat="1">
      <alignment horizontal="center" vertical="center"/>
    </xf>
    <xf borderId="5" fillId="0" fontId="14" numFmtId="174" xfId="0" applyAlignment="1" applyBorder="1" applyFont="1" applyNumberFormat="1">
      <alignment vertical="center"/>
    </xf>
    <xf borderId="0" fillId="0" fontId="14" numFmtId="0" xfId="0" applyAlignment="1" applyFont="1">
      <alignment vertical="center"/>
    </xf>
    <xf borderId="19" fillId="5" fontId="6" numFmtId="0" xfId="0" applyAlignment="1" applyBorder="1" applyFont="1">
      <alignment horizontal="left" vertical="center"/>
    </xf>
    <xf borderId="0" fillId="0" fontId="3" numFmtId="164" xfId="0" applyAlignment="1" applyFont="1" applyNumberFormat="1">
      <alignment vertical="center"/>
    </xf>
    <xf borderId="0" fillId="0" fontId="34" numFmtId="164" xfId="0" applyAlignment="1" applyFont="1" applyNumberFormat="1">
      <alignment vertical="center"/>
    </xf>
    <xf borderId="0" fillId="0" fontId="35" numFmtId="0" xfId="0" applyAlignment="1" applyFont="1">
      <alignment horizontal="center" vertical="center"/>
    </xf>
    <xf borderId="0" fillId="0" fontId="36" numFmtId="164" xfId="0" applyAlignment="1" applyFont="1" applyNumberFormat="1">
      <alignment horizontal="center" vertical="center"/>
    </xf>
    <xf borderId="0" fillId="0" fontId="37" numFmtId="0" xfId="0" applyAlignment="1" applyFont="1">
      <alignment horizontal="center"/>
    </xf>
    <xf borderId="5" fillId="5" fontId="7" numFmtId="164" xfId="0" applyAlignment="1" applyBorder="1" applyFont="1" applyNumberFormat="1">
      <alignment shrinkToFit="0" vertical="center" wrapText="1"/>
    </xf>
    <xf borderId="5" fillId="6" fontId="7" numFmtId="164" xfId="0" applyAlignment="1" applyBorder="1" applyFont="1" applyNumberFormat="1">
      <alignment shrinkToFit="0" vertical="center" wrapText="1"/>
    </xf>
    <xf borderId="19" fillId="5" fontId="7" numFmtId="164" xfId="0" applyAlignment="1" applyBorder="1" applyFont="1" applyNumberFormat="1">
      <alignment horizontal="left" shrinkToFit="0" vertical="center" wrapText="1"/>
    </xf>
    <xf borderId="5" fillId="0" fontId="32" numFmtId="164" xfId="0" applyAlignment="1" applyBorder="1" applyFont="1" applyNumberFormat="1">
      <alignment vertical="center"/>
    </xf>
    <xf borderId="4" fillId="5" fontId="7" numFmtId="0" xfId="0" applyAlignment="1" applyBorder="1" applyFont="1">
      <alignment horizontal="center" vertical="center"/>
    </xf>
    <xf borderId="4" fillId="5" fontId="12" numFmtId="0" xfId="0" applyAlignment="1" applyBorder="1" applyFont="1">
      <alignment horizontal="center" shrinkToFit="0" vertical="center" wrapText="1"/>
    </xf>
    <xf borderId="5" fillId="0" fontId="34" numFmtId="164" xfId="0" applyAlignment="1" applyBorder="1" applyFont="1" applyNumberFormat="1">
      <alignment vertical="center"/>
    </xf>
    <xf borderId="5" fillId="6" fontId="14" numFmtId="164" xfId="0" applyAlignment="1" applyBorder="1" applyFont="1" applyNumberFormat="1">
      <alignment vertical="center"/>
    </xf>
    <xf borderId="5" fillId="0" fontId="14" numFmtId="0" xfId="0" applyAlignment="1" applyBorder="1" applyFont="1">
      <alignment horizontal="center" vertical="center"/>
    </xf>
    <xf borderId="5" fillId="0" fontId="14" numFmtId="164" xfId="0" applyAlignment="1" applyBorder="1" applyFont="1" applyNumberFormat="1">
      <alignment vertical="center"/>
    </xf>
    <xf borderId="16" fillId="5" fontId="6" numFmtId="0" xfId="0" applyAlignment="1" applyBorder="1" applyFont="1">
      <alignment horizontal="right" vertical="center"/>
    </xf>
    <xf borderId="19" fillId="5" fontId="6" numFmtId="0" xfId="0" applyAlignment="1" applyBorder="1" applyFont="1">
      <alignment horizontal="right" vertical="center"/>
    </xf>
    <xf borderId="0" fillId="0" fontId="32" numFmtId="164" xfId="0" applyAlignment="1" applyFont="1" applyNumberFormat="1">
      <alignment vertical="center"/>
    </xf>
    <xf borderId="1" fillId="5" fontId="6" numFmtId="0" xfId="0" applyAlignment="1" applyBorder="1" applyFont="1">
      <alignment horizontal="right" vertical="center"/>
    </xf>
    <xf borderId="4" fillId="0" fontId="14" numFmtId="164" xfId="0" applyAlignment="1" applyBorder="1" applyFont="1" applyNumberFormat="1">
      <alignment horizontal="center" vertical="center"/>
    </xf>
    <xf borderId="5" fillId="0" fontId="14" numFmtId="1" xfId="0" applyAlignment="1" applyBorder="1" applyFont="1" applyNumberFormat="1">
      <alignment horizontal="center" vertical="center"/>
    </xf>
    <xf borderId="5" fillId="0" fontId="14" numFmtId="164" xfId="0" applyAlignment="1" applyBorder="1" applyFont="1" applyNumberFormat="1">
      <alignment horizontal="center" vertical="center"/>
    </xf>
    <xf borderId="0" fillId="0" fontId="3" numFmtId="172" xfId="0" applyAlignment="1" applyFont="1" applyNumberFormat="1">
      <alignment vertical="center"/>
    </xf>
    <xf borderId="0" fillId="0" fontId="34" numFmtId="0" xfId="0" applyAlignment="1" applyFont="1">
      <alignment horizontal="center" vertical="center"/>
    </xf>
    <xf borderId="0" fillId="0" fontId="38" numFmtId="164" xfId="0" applyAlignment="1" applyFont="1" applyNumberFormat="1">
      <alignment vertical="center"/>
    </xf>
    <xf borderId="19" fillId="5" fontId="39" numFmtId="0" xfId="0" applyAlignment="1" applyBorder="1" applyFont="1">
      <alignment vertical="center"/>
    </xf>
    <xf borderId="5" fillId="7" fontId="6" numFmtId="0" xfId="0" applyAlignment="1" applyBorder="1" applyFill="1" applyFont="1">
      <alignment horizontal="center" shrinkToFit="0" vertical="center" wrapText="1"/>
    </xf>
    <xf borderId="5" fillId="7" fontId="6" numFmtId="0" xfId="0" applyAlignment="1" applyBorder="1" applyFont="1">
      <alignment horizontal="center" vertical="center"/>
    </xf>
    <xf borderId="5" fillId="0" fontId="14" numFmtId="0" xfId="0" applyAlignment="1" applyBorder="1" applyFont="1">
      <alignment shrinkToFit="0" vertical="center" wrapText="1"/>
    </xf>
    <xf borderId="5" fillId="0" fontId="40" numFmtId="164" xfId="0" applyAlignment="1" applyBorder="1" applyFont="1" applyNumberFormat="1">
      <alignment vertical="center"/>
    </xf>
    <xf borderId="1" fillId="3" fontId="5" numFmtId="164" xfId="0" applyAlignment="1" applyBorder="1" applyFont="1" applyNumberFormat="1">
      <alignment horizontal="center" vertical="center"/>
    </xf>
    <xf borderId="19" fillId="5" fontId="7" numFmtId="175" xfId="0" applyAlignment="1" applyBorder="1" applyFont="1" applyNumberFormat="1">
      <alignment vertical="center"/>
    </xf>
    <xf borderId="5" fillId="6" fontId="7" numFmtId="164" xfId="0" applyAlignment="1" applyBorder="1" applyFont="1" applyNumberFormat="1">
      <alignment horizontal="center" shrinkToFit="0" vertical="center" wrapText="1"/>
    </xf>
    <xf borderId="0" fillId="0" fontId="40" numFmtId="164" xfId="0" applyAlignment="1" applyFont="1" applyNumberFormat="1">
      <alignment vertical="center"/>
    </xf>
    <xf borderId="0" fillId="0" fontId="41" numFmtId="0" xfId="0" applyAlignment="1" applyFont="1">
      <alignment horizontal="left"/>
    </xf>
    <xf borderId="5" fillId="0" fontId="14" numFmtId="2" xfId="0" applyAlignment="1" applyBorder="1" applyFont="1" applyNumberFormat="1">
      <alignment horizontal="center" vertical="center"/>
    </xf>
    <xf borderId="5" fillId="0" fontId="3" numFmtId="0" xfId="0" applyAlignment="1" applyBorder="1" applyFont="1">
      <alignment shrinkToFit="0" vertical="center" wrapText="1"/>
    </xf>
    <xf borderId="5" fillId="0" fontId="15" numFmtId="164" xfId="0" applyAlignment="1" applyBorder="1" applyFont="1" applyNumberFormat="1">
      <alignment horizontal="center" vertical="center"/>
    </xf>
    <xf borderId="4" fillId="0" fontId="15" numFmtId="164" xfId="0" applyAlignment="1" applyBorder="1" applyFont="1" applyNumberFormat="1">
      <alignment horizontal="center" vertical="center"/>
    </xf>
    <xf borderId="19" fillId="8" fontId="3" numFmtId="164" xfId="0" applyAlignment="1" applyBorder="1" applyFill="1" applyFont="1" applyNumberFormat="1">
      <alignment vertical="center"/>
    </xf>
    <xf borderId="5" fillId="0" fontId="42" numFmtId="9" xfId="0" applyAlignment="1" applyBorder="1" applyFont="1" applyNumberFormat="1">
      <alignment horizontal="center" vertical="center"/>
    </xf>
    <xf borderId="15" fillId="0" fontId="14" numFmtId="0" xfId="0" applyAlignment="1" applyBorder="1" applyFont="1">
      <alignment horizontal="left" vertical="center"/>
    </xf>
    <xf borderId="6" fillId="0" fontId="42" numFmtId="9" xfId="0" applyAlignment="1" applyBorder="1" applyFont="1" applyNumberFormat="1">
      <alignment horizontal="center" vertical="center"/>
    </xf>
    <xf borderId="12" fillId="0" fontId="3" numFmtId="164" xfId="0" applyAlignment="1" applyBorder="1" applyFont="1" applyNumberFormat="1">
      <alignment horizontal="right" vertical="center"/>
    </xf>
    <xf borderId="15" fillId="0" fontId="14" numFmtId="0" xfId="0" applyAlignment="1" applyBorder="1" applyFont="1">
      <alignment vertical="center"/>
    </xf>
    <xf borderId="6" fillId="0" fontId="42" numFmtId="10" xfId="0" applyAlignment="1" applyBorder="1" applyFont="1" applyNumberFormat="1">
      <alignment horizontal="center" vertical="center"/>
    </xf>
    <xf borderId="12" fillId="0" fontId="3" numFmtId="164" xfId="0" applyAlignment="1" applyBorder="1" applyFont="1" applyNumberFormat="1">
      <alignment vertical="center"/>
    </xf>
    <xf borderId="6" fillId="0" fontId="14" numFmtId="0" xfId="0" applyAlignment="1" applyBorder="1" applyFont="1">
      <alignment vertical="center"/>
    </xf>
    <xf borderId="12" fillId="0" fontId="42" numFmtId="10" xfId="0" applyAlignment="1" applyBorder="1" applyFont="1" applyNumberFormat="1">
      <alignment horizontal="center" vertical="center"/>
    </xf>
    <xf borderId="15" fillId="0" fontId="14" numFmtId="167" xfId="0" applyAlignment="1" applyBorder="1" applyFont="1" applyNumberFormat="1">
      <alignment vertical="center"/>
    </xf>
    <xf borderId="35" fillId="2" fontId="1" numFmtId="0" xfId="0" applyAlignment="1" applyBorder="1" applyFont="1">
      <alignment horizontal="center" vertical="center"/>
    </xf>
    <xf borderId="1" fillId="0" fontId="5" numFmtId="0" xfId="0" applyAlignment="1" applyBorder="1" applyFont="1">
      <alignment horizontal="left" shrinkToFit="0" vertical="center" wrapText="1"/>
    </xf>
    <xf borderId="5" fillId="0" fontId="4" numFmtId="0" xfId="0" applyAlignment="1" applyBorder="1" applyFont="1">
      <alignment horizontal="center" shrinkToFit="0" vertical="center" wrapText="1"/>
    </xf>
    <xf borderId="4" fillId="0" fontId="4" numFmtId="0" xfId="0" applyAlignment="1" applyBorder="1" applyFont="1">
      <alignment horizontal="center" vertical="center"/>
    </xf>
    <xf borderId="4" fillId="0" fontId="12" numFmtId="0" xfId="0" applyAlignment="1" applyBorder="1" applyFont="1">
      <alignment horizontal="left" shrinkToFit="0" vertical="center" wrapText="1"/>
    </xf>
    <xf borderId="5" fillId="0" fontId="12" numFmtId="0" xfId="0" applyAlignment="1" applyBorder="1" applyFont="1">
      <alignment shrinkToFit="0" vertical="center" wrapText="1"/>
    </xf>
    <xf borderId="5" fillId="0" fontId="7" numFmtId="164" xfId="0" applyAlignment="1" applyBorder="1" applyFont="1" applyNumberFormat="1">
      <alignment shrinkToFit="0" vertical="center" wrapText="1"/>
    </xf>
    <xf borderId="5" fillId="0" fontId="6" numFmtId="164" xfId="0" applyAlignment="1" applyBorder="1" applyFont="1" applyNumberFormat="1">
      <alignment shrinkToFit="0" vertical="center" wrapText="1"/>
    </xf>
    <xf borderId="1" fillId="2" fontId="1" numFmtId="0" xfId="0" applyAlignment="1" applyBorder="1" applyFont="1">
      <alignment horizontal="center"/>
    </xf>
    <xf borderId="1" fillId="0" fontId="5" numFmtId="49" xfId="0" applyAlignment="1" applyBorder="1" applyFont="1" applyNumberFormat="1">
      <alignment horizontal="left" vertical="center"/>
    </xf>
    <xf borderId="36" fillId="0" fontId="31" numFmtId="0" xfId="0" applyAlignment="1" applyBorder="1" applyFont="1">
      <alignment horizontal="center"/>
    </xf>
    <xf borderId="36" fillId="0" fontId="2" numFmtId="0" xfId="0" applyBorder="1" applyFont="1"/>
    <xf borderId="5" fillId="0" fontId="26" numFmtId="0" xfId="0" applyAlignment="1" applyBorder="1" applyFont="1">
      <alignment horizontal="center" vertical="center"/>
    </xf>
    <xf borderId="5" fillId="0" fontId="26" numFmtId="0" xfId="0" applyAlignment="1" applyBorder="1" applyFont="1">
      <alignment horizontal="left" shrinkToFit="0" vertical="center" wrapText="1"/>
    </xf>
    <xf borderId="5" fillId="0" fontId="26" numFmtId="164" xfId="0" applyAlignment="1" applyBorder="1" applyFont="1" applyNumberFormat="1">
      <alignment horizontal="center" vertical="center"/>
    </xf>
    <xf borderId="5" fillId="0" fontId="43" numFmtId="164" xfId="0" applyAlignment="1" applyBorder="1" applyFont="1" applyNumberFormat="1">
      <alignment horizontal="center" vertical="center"/>
    </xf>
    <xf borderId="0" fillId="0" fontId="3" numFmtId="4" xfId="0" applyAlignment="1" applyFont="1" applyNumberFormat="1">
      <alignment horizontal="center" vertical="center"/>
    </xf>
    <xf borderId="36" fillId="0" fontId="31" numFmtId="0" xfId="0" applyAlignment="1" applyBorder="1" applyFont="1">
      <alignment horizontal="center" vertical="center"/>
    </xf>
    <xf borderId="0" fillId="0" fontId="3" numFmtId="4" xfId="0" applyFont="1" applyNumberFormat="1"/>
    <xf borderId="0" fillId="0" fontId="3" numFmtId="0" xfId="0" applyFont="1"/>
  </cellXfs>
  <cellStyles count="1">
    <cellStyle xfId="0" name="Normal" builtinId="0"/>
  </cellStyles>
  <dxfs count="0"/>
</styleSheet>
</file>

<file path=xl/_rels/comments1.xml.rels><?xml version="1.0" encoding="UTF-8" standalone="yes"?><Relationships xmlns="http://schemas.openxmlformats.org/package/2006/relationships"><Relationship Id="rId1" Type="http://customschemas.google.com/relationships/workbookmetadata" Target="commentsmeta0"/></Relationships>
</file>

<file path=xl/_rels/comments2.xml.rels><?xml version="1.0" encoding="UTF-8" standalone="yes"?><Relationships xmlns="http://schemas.openxmlformats.org/package/2006/relationships"><Relationship Id="rId1" Type="http://customschemas.google.com/relationships/workbookmetadata" Target="commentsmeta1"/></Relationships>
</file>

<file path=xl/_rels/comments3.xml.rels><?xml version="1.0" encoding="UTF-8" standalone="yes"?><Relationships xmlns="http://schemas.openxmlformats.org/package/2006/relationships"><Relationship Id="rId1" Type="http://customschemas.google.com/relationships/workbookmetadata" Target="commentsmeta2"/></Relationships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customschemas.google.com/relationships/workbookmetadata" Target="metadata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hyperlink" Target="https://www.popagro.com.br/futuro-agronegocios/retroescavadeiras/new-holland/detalhe/retroescavadeira-new-holland-lb-110-ano-2010/66bcbfc2da8e5b24b218fd50" TargetMode="External"/><Relationship Id="rId3" Type="http://schemas.openxmlformats.org/officeDocument/2006/relationships/hyperlink" Target="https://www.popagro.com.br/teixeira-abreu--venda-e-locacao/retroescavadeiras/new-holland/niteri-rj/detalhe/retroescavadeira-new-holland-lb-90-ano-2011/66e845a196be7909ecb307e0" TargetMode="External"/><Relationship Id="rId4" Type="http://schemas.openxmlformats.org/officeDocument/2006/relationships/hyperlink" Target="https://veiculo.mercadolivre.com.br/MLB-4924448792-retroescavadeira-new-holland-b90b-4x4-_JM" TargetMode="External"/><Relationship Id="rId5" Type="http://schemas.openxmlformats.org/officeDocument/2006/relationships/hyperlink" Target="https://veiculo.mercadolivre.com.br/MLB-5014967382-retro-new-holland-b90b-4x4-2012-5550h-pronta-para-trabalho-_JM" TargetMode="External"/><Relationship Id="rId6" Type="http://schemas.openxmlformats.org/officeDocument/2006/relationships/drawing" Target="../drawings/drawing1.xml"/><Relationship Id="rId7" Type="http://schemas.openxmlformats.org/officeDocument/2006/relationships/vmlDrawing" Target="../drawings/vmlDrawing1.v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comments" Target="../comments2.xml"/><Relationship Id="rId2" Type="http://schemas.openxmlformats.org/officeDocument/2006/relationships/drawing" Target="../drawings/drawing2.xml"/><Relationship Id="rId3" Type="http://schemas.openxmlformats.org/officeDocument/2006/relationships/vmlDrawing" Target="../drawings/vmlDrawing2.v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comments" Target="../comments3.xml"/><Relationship Id="rId2" Type="http://schemas.openxmlformats.org/officeDocument/2006/relationships/drawing" Target="../drawings/drawing3.xml"/><Relationship Id="rId3" Type="http://schemas.openxmlformats.org/officeDocument/2006/relationships/vmlDrawing" Target="../drawings/vmlDrawing3.v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6AA84F"/>
    <pageSetUpPr/>
  </sheetPr>
  <sheetViews>
    <sheetView showGridLines="0" workbookViewId="0"/>
  </sheetViews>
  <sheetFormatPr customHeight="1" defaultColWidth="12.63" defaultRowHeight="15.0"/>
  <cols>
    <col customWidth="1" min="1" max="1" width="30.38"/>
    <col customWidth="1" min="2" max="2" width="15.13"/>
    <col customWidth="1" min="3" max="3" width="23.38"/>
    <col customWidth="1" min="4" max="4" width="43.88"/>
    <col customWidth="1" min="5" max="5" width="15.13"/>
    <col customWidth="1" min="6" max="6" width="19.38"/>
    <col customWidth="1" min="7" max="7" width="16.88"/>
    <col customWidth="1" min="8" max="8" width="15.38"/>
    <col customWidth="1" min="9" max="9" width="17.38"/>
    <col customWidth="1" min="10" max="22" width="8.0"/>
    <col customWidth="1" min="23" max="26" width="12.38"/>
  </cols>
  <sheetData>
    <row r="1" ht="15.75" customHeight="1">
      <c r="A1" s="1" t="s">
        <v>0</v>
      </c>
      <c r="B1" s="2"/>
      <c r="C1" s="2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ht="12.75" customHeight="1">
      <c r="A2" s="5" t="s">
        <v>1</v>
      </c>
      <c r="B2" s="6" t="str">
        <f>MOTORISTA!B2</f>
        <v>NIVISA SOLUÇÕES AMBIENTAIS</v>
      </c>
      <c r="C2" s="2"/>
      <c r="D2" s="3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ht="12.75" customHeight="1">
      <c r="A3" s="7" t="s">
        <v>2</v>
      </c>
      <c r="B3" s="8" t="str">
        <f>MOTORISTA!B3</f>
        <v>147/2024</v>
      </c>
      <c r="C3" s="3"/>
      <c r="D3" s="9" t="str">
        <f>MOTORISTA!D3</f>
        <v>Dia 14/02/2025 às09:00  horas</v>
      </c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ht="36.0" customHeight="1">
      <c r="A4" s="7" t="s">
        <v>3</v>
      </c>
      <c r="B4" s="10" t="str">
        <f>MOTORISTA!B4</f>
        <v>Contratação emergencial de equipes para prestação de serviços terceirizados de Motorista categoria C, Operador de Retroescavadeira e Auxiliar Operacional com fornecimento de veículos e equipamentos, para atividades de Limpeza Urbana no município de Pinhais.</v>
      </c>
      <c r="C4" s="2"/>
      <c r="D4" s="3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ht="12.75" customHeight="1">
      <c r="A5" s="11" t="s">
        <v>4</v>
      </c>
      <c r="B5" s="12">
        <f>MOTORISTA!B5</f>
        <v>45702</v>
      </c>
      <c r="C5" s="2"/>
      <c r="D5" s="3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ht="12.75" customHeight="1">
      <c r="A6" s="13" t="str">
        <f>MOTORISTA!A6</f>
        <v>Regime Tributário da Empresa: LUCRO REAL </v>
      </c>
      <c r="B6" s="2"/>
      <c r="C6" s="2"/>
      <c r="D6" s="3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ht="27.75" customHeight="1">
      <c r="A7" s="14" t="str">
        <f>MOTORISTA!A7</f>
        <v>Valor do Enquadramento: _____________________ ( da receita bruta acumulada nos 12 (doze) meses anteriores ao período de apuração para fins de determinação da alíquota, conforme art. 18 da LC 123/206)</v>
      </c>
      <c r="B7" s="15"/>
      <c r="C7" s="15"/>
      <c r="D7" s="16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ht="12.75" customHeight="1">
      <c r="A8" s="17" t="s">
        <v>5</v>
      </c>
      <c r="B8" s="2"/>
      <c r="C8" s="2"/>
      <c r="D8" s="3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ht="12.75" customHeight="1">
      <c r="A9" s="18" t="s">
        <v>6</v>
      </c>
      <c r="B9" s="19"/>
      <c r="C9" s="20"/>
      <c r="D9" s="21" t="s">
        <v>7</v>
      </c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ht="12.75" customHeight="1">
      <c r="A10" s="22" t="s">
        <v>8</v>
      </c>
      <c r="B10" s="23"/>
      <c r="C10" s="24"/>
      <c r="D10" s="25" t="s">
        <v>9</v>
      </c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ht="12.75" customHeight="1">
      <c r="A11" s="22" t="s">
        <v>10</v>
      </c>
      <c r="B11" s="23"/>
      <c r="C11" s="24"/>
      <c r="D11" s="25">
        <v>12.0</v>
      </c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ht="12.75" customHeight="1">
      <c r="A12" s="18" t="s">
        <v>11</v>
      </c>
      <c r="B12" s="19"/>
      <c r="C12" s="20"/>
      <c r="D12" s="25" t="s">
        <v>12</v>
      </c>
      <c r="E12" s="26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ht="12.75" customHeight="1">
      <c r="A13" s="22" t="s">
        <v>13</v>
      </c>
      <c r="B13" s="23"/>
      <c r="C13" s="24"/>
      <c r="D13" s="27">
        <v>45444.0</v>
      </c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ht="12.75" customHeight="1">
      <c r="A14" s="22" t="s">
        <v>14</v>
      </c>
      <c r="B14" s="23"/>
      <c r="C14" s="24"/>
      <c r="D14" s="28">
        <v>2868.43</v>
      </c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ht="12.75" customHeight="1">
      <c r="A15" s="29"/>
      <c r="B15" s="19"/>
      <c r="C15" s="30"/>
      <c r="D15" s="31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ht="12.75" customHeight="1">
      <c r="A16" s="32" t="s">
        <v>15</v>
      </c>
      <c r="B16" s="33"/>
      <c r="C16" s="34"/>
      <c r="D16" s="35"/>
      <c r="E16" s="26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ht="12.75" customHeight="1">
      <c r="A17" s="36" t="s">
        <v>16</v>
      </c>
      <c r="B17" s="37" t="s">
        <v>17</v>
      </c>
      <c r="C17" s="2"/>
      <c r="D17" s="3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ht="12.75" customHeight="1">
      <c r="A18" s="29"/>
      <c r="B18" s="19"/>
      <c r="C18" s="38"/>
      <c r="D18" s="19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4"/>
      <c r="X18" s="4"/>
      <c r="Y18" s="4"/>
      <c r="Z18" s="4"/>
    </row>
    <row r="19" ht="12.75" customHeight="1">
      <c r="A19" s="17" t="s">
        <v>18</v>
      </c>
      <c r="B19" s="39" t="s">
        <v>19</v>
      </c>
      <c r="C19" s="40" t="s">
        <v>20</v>
      </c>
      <c r="D19" s="41" t="s">
        <v>21</v>
      </c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ht="12.75" customHeight="1">
      <c r="A20" s="42" t="s">
        <v>22</v>
      </c>
      <c r="B20" s="43"/>
      <c r="C20" s="44">
        <f>D14/44*40</f>
        <v>2607.663636</v>
      </c>
      <c r="D20" s="45" t="s">
        <v>23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ht="12.75" customHeight="1">
      <c r="A21" s="46" t="s">
        <v>24</v>
      </c>
      <c r="B21" s="43"/>
      <c r="C21" s="47">
        <v>0.0</v>
      </c>
      <c r="D21" s="45" t="s">
        <v>23</v>
      </c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2.75" customHeight="1">
      <c r="A22" s="42" t="s">
        <v>25</v>
      </c>
      <c r="B22" s="43"/>
      <c r="C22" s="47">
        <v>0.0</v>
      </c>
      <c r="D22" s="45" t="s">
        <v>23</v>
      </c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2.75" customHeight="1">
      <c r="A23" s="42" t="s">
        <v>26</v>
      </c>
      <c r="B23" s="43"/>
      <c r="C23" s="47">
        <v>0.0</v>
      </c>
      <c r="D23" s="45" t="s">
        <v>23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2.75" customHeight="1">
      <c r="A24" s="42" t="s">
        <v>27</v>
      </c>
      <c r="B24" s="43"/>
      <c r="C24" s="47">
        <v>0.0</v>
      </c>
      <c r="D24" s="45" t="s">
        <v>23</v>
      </c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2.75" customHeight="1">
      <c r="A25" s="42" t="s">
        <v>28</v>
      </c>
      <c r="B25" s="43"/>
      <c r="C25" s="47">
        <f t="shared" ref="C25:C28" si="1">B25*$C$20</f>
        <v>0</v>
      </c>
      <c r="D25" s="45" t="s">
        <v>23</v>
      </c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2.75" customHeight="1">
      <c r="A26" s="42" t="s">
        <v>29</v>
      </c>
      <c r="B26" s="43"/>
      <c r="C26" s="47">
        <f t="shared" si="1"/>
        <v>0</v>
      </c>
      <c r="D26" s="45" t="s">
        <v>23</v>
      </c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2.75" customHeight="1">
      <c r="A27" s="42" t="s">
        <v>30</v>
      </c>
      <c r="B27" s="43"/>
      <c r="C27" s="47">
        <f t="shared" si="1"/>
        <v>0</v>
      </c>
      <c r="D27" s="45" t="s">
        <v>23</v>
      </c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2.75" customHeight="1">
      <c r="A28" s="42" t="s">
        <v>31</v>
      </c>
      <c r="B28" s="48"/>
      <c r="C28" s="47">
        <f t="shared" si="1"/>
        <v>0</v>
      </c>
      <c r="D28" s="45" t="s">
        <v>23</v>
      </c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2.75" customHeight="1">
      <c r="A29" s="49" t="s">
        <v>32</v>
      </c>
      <c r="B29" s="50">
        <f t="shared" ref="B29:C29" si="2">SUM(B20:B28)</f>
        <v>0</v>
      </c>
      <c r="C29" s="51">
        <f t="shared" si="2"/>
        <v>2607.663636</v>
      </c>
      <c r="D29" s="52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2.75" customHeight="1">
      <c r="A30" s="46"/>
      <c r="B30" s="53"/>
      <c r="C30" s="54"/>
      <c r="D30" s="55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2.75" customHeight="1">
      <c r="A31" s="56" t="s">
        <v>33</v>
      </c>
      <c r="B31" s="53"/>
      <c r="C31" s="54"/>
      <c r="D31" s="55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2.75" customHeight="1">
      <c r="A32" s="46" t="s">
        <v>34</v>
      </c>
      <c r="B32" s="53"/>
      <c r="C32" s="54"/>
      <c r="D32" s="55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2.75" customHeight="1">
      <c r="A33" s="57" t="s">
        <v>35</v>
      </c>
      <c r="B33" s="58" t="s">
        <v>36</v>
      </c>
      <c r="C33" s="40" t="s">
        <v>20</v>
      </c>
      <c r="D33" s="59" t="s">
        <v>37</v>
      </c>
      <c r="E33" s="26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2.75" customHeight="1">
      <c r="A34" s="42" t="s">
        <v>38</v>
      </c>
      <c r="B34" s="60"/>
      <c r="C34" s="44">
        <f>(6*2*22)-(C29*6%)</f>
        <v>107.5401818</v>
      </c>
      <c r="D34" s="61" t="s">
        <v>39</v>
      </c>
      <c r="E34" s="26"/>
      <c r="F34" s="4"/>
      <c r="G34" s="4"/>
      <c r="H34" s="4"/>
      <c r="I34" s="62" t="s">
        <v>40</v>
      </c>
      <c r="J34" s="63">
        <f>366-52-52-7</f>
        <v>255</v>
      </c>
      <c r="K34" s="62">
        <f>J34/12</f>
        <v>21.25</v>
      </c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2.75" customHeight="1">
      <c r="A35" s="22" t="s">
        <v>41</v>
      </c>
      <c r="B35" s="60"/>
      <c r="C35" s="64">
        <v>520.0</v>
      </c>
      <c r="D35" s="65" t="s">
        <v>42</v>
      </c>
      <c r="E35" s="66" t="s">
        <v>43</v>
      </c>
      <c r="F35" s="4"/>
      <c r="G35" s="67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2.75" customHeight="1">
      <c r="A36" s="68" t="s">
        <v>44</v>
      </c>
      <c r="B36" s="58"/>
      <c r="C36" s="44">
        <v>81.0</v>
      </c>
      <c r="D36" s="45" t="s">
        <v>45</v>
      </c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2.75" customHeight="1">
      <c r="A37" s="69" t="s">
        <v>46</v>
      </c>
      <c r="B37" s="58"/>
      <c r="C37" s="44">
        <v>26.0</v>
      </c>
      <c r="D37" s="45" t="s">
        <v>45</v>
      </c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2.75" customHeight="1">
      <c r="A38" s="70" t="s">
        <v>47</v>
      </c>
      <c r="B38" s="58"/>
      <c r="C38" s="44">
        <v>26.0</v>
      </c>
      <c r="D38" s="45" t="s">
        <v>45</v>
      </c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2.75" customHeight="1">
      <c r="A39" s="71" t="s">
        <v>48</v>
      </c>
      <c r="B39" s="58"/>
      <c r="C39" s="44">
        <v>160.0</v>
      </c>
      <c r="D39" s="45" t="s">
        <v>45</v>
      </c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2.75" customHeight="1">
      <c r="A40" s="71" t="s">
        <v>49</v>
      </c>
      <c r="B40" s="58"/>
      <c r="C40" s="44">
        <v>0.0</v>
      </c>
      <c r="D40" s="45" t="s">
        <v>23</v>
      </c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2.75" customHeight="1">
      <c r="A41" s="72" t="s">
        <v>50</v>
      </c>
      <c r="B41" s="73">
        <f t="shared" ref="B41:C41" si="3">SUM(B34:B40)</f>
        <v>0</v>
      </c>
      <c r="C41" s="74">
        <f t="shared" si="3"/>
        <v>920.5401818</v>
      </c>
      <c r="D41" s="75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9.0" customHeight="1">
      <c r="A42" s="46"/>
      <c r="B42" s="53"/>
      <c r="C42" s="54"/>
      <c r="D42" s="76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2.75" customHeight="1">
      <c r="A43" s="56" t="s">
        <v>51</v>
      </c>
      <c r="B43" s="53"/>
      <c r="C43" s="54"/>
      <c r="D43" s="55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23.25" customHeight="1">
      <c r="A44" s="57" t="s">
        <v>35</v>
      </c>
      <c r="B44" s="58" t="s">
        <v>36</v>
      </c>
      <c r="C44" s="40" t="s">
        <v>20</v>
      </c>
      <c r="D44" s="59" t="s">
        <v>37</v>
      </c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36.0" customHeight="1">
      <c r="A45" s="77" t="s">
        <v>52</v>
      </c>
      <c r="B45" s="78"/>
      <c r="C45" s="79">
        <f>E180</f>
        <v>118.33</v>
      </c>
      <c r="D45" s="80" t="s">
        <v>53</v>
      </c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5.75" customHeight="1">
      <c r="A46" s="77" t="s">
        <v>54</v>
      </c>
      <c r="B46" s="78"/>
      <c r="C46" s="79">
        <f>E189</f>
        <v>0</v>
      </c>
      <c r="D46" s="80" t="s">
        <v>55</v>
      </c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2.75" customHeight="1">
      <c r="A47" s="70" t="s">
        <v>56</v>
      </c>
      <c r="B47" s="43"/>
      <c r="C47" s="44"/>
      <c r="D47" s="81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2.75" customHeight="1">
      <c r="A48" s="72" t="s">
        <v>57</v>
      </c>
      <c r="B48" s="82">
        <f t="shared" ref="B48:C48" si="4">SUM(B45:B47)</f>
        <v>0</v>
      </c>
      <c r="C48" s="74">
        <f t="shared" si="4"/>
        <v>118.33</v>
      </c>
      <c r="D48" s="52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7.5" customHeight="1">
      <c r="A49" s="46"/>
      <c r="B49" s="53"/>
      <c r="C49" s="54"/>
      <c r="D49" s="55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9.5" customHeight="1">
      <c r="A50" s="32" t="s">
        <v>58</v>
      </c>
      <c r="B50" s="83"/>
      <c r="C50" s="8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6.5" customHeight="1">
      <c r="A51" s="32"/>
      <c r="B51" s="83"/>
      <c r="C51" s="8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9.5" customHeight="1">
      <c r="A52" s="85" t="s">
        <v>59</v>
      </c>
      <c r="B52" s="63"/>
      <c r="C52" s="86"/>
      <c r="D52" s="87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36.0" customHeight="1">
      <c r="A53" s="88" t="s">
        <v>60</v>
      </c>
      <c r="B53" s="89"/>
      <c r="C53" s="90"/>
      <c r="D53" s="91" t="s">
        <v>61</v>
      </c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5.25" customHeight="1">
      <c r="A54" s="32"/>
      <c r="B54" s="83"/>
      <c r="C54" s="8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2.75" customHeight="1">
      <c r="A55" s="92" t="s">
        <v>62</v>
      </c>
      <c r="B55" s="83"/>
      <c r="C55" s="84"/>
      <c r="D55" s="4"/>
      <c r="E55" s="4"/>
      <c r="F55" s="26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5.75" customHeight="1">
      <c r="A56" s="93" t="s">
        <v>63</v>
      </c>
      <c r="B56" s="94" t="s">
        <v>19</v>
      </c>
      <c r="C56" s="95" t="s">
        <v>20</v>
      </c>
      <c r="D56" s="59" t="s">
        <v>37</v>
      </c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5.75" customHeight="1">
      <c r="A57" s="96" t="s">
        <v>64</v>
      </c>
      <c r="B57" s="43">
        <v>0.05</v>
      </c>
      <c r="C57" s="97">
        <f t="shared" ref="C57:C67" si="5">B57*$C$29</f>
        <v>130.3831818</v>
      </c>
      <c r="D57" s="98" t="s">
        <v>65</v>
      </c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5.75" customHeight="1">
      <c r="A58" s="70" t="s">
        <v>66</v>
      </c>
      <c r="B58" s="43">
        <v>0.015</v>
      </c>
      <c r="C58" s="97">
        <f t="shared" si="5"/>
        <v>39.11495455</v>
      </c>
      <c r="D58" s="99" t="s">
        <v>67</v>
      </c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5.75" customHeight="1">
      <c r="A59" s="70" t="s">
        <v>68</v>
      </c>
      <c r="B59" s="43">
        <v>0.002</v>
      </c>
      <c r="C59" s="97">
        <f t="shared" si="5"/>
        <v>5.215327273</v>
      </c>
      <c r="D59" s="99" t="s">
        <v>69</v>
      </c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5.75" customHeight="1">
      <c r="A60" s="70" t="s">
        <v>70</v>
      </c>
      <c r="B60" s="43">
        <v>0.01</v>
      </c>
      <c r="C60" s="97">
        <f t="shared" si="5"/>
        <v>26.07663636</v>
      </c>
      <c r="D60" s="99" t="s">
        <v>71</v>
      </c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5.75" customHeight="1">
      <c r="A61" s="70" t="s">
        <v>72</v>
      </c>
      <c r="B61" s="43">
        <v>0.025</v>
      </c>
      <c r="C61" s="97">
        <f t="shared" si="5"/>
        <v>65.19159091</v>
      </c>
      <c r="D61" s="99" t="s">
        <v>73</v>
      </c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5.75" customHeight="1">
      <c r="A62" s="70" t="s">
        <v>74</v>
      </c>
      <c r="B62" s="43">
        <v>0.03</v>
      </c>
      <c r="C62" s="97">
        <f t="shared" si="5"/>
        <v>78.22990909</v>
      </c>
      <c r="D62" s="99" t="s">
        <v>75</v>
      </c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5.75" customHeight="1">
      <c r="A63" s="70" t="s">
        <v>76</v>
      </c>
      <c r="B63" s="43">
        <v>0.08</v>
      </c>
      <c r="C63" s="97">
        <f t="shared" si="5"/>
        <v>208.6130909</v>
      </c>
      <c r="D63" s="99" t="s">
        <v>77</v>
      </c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5.75" customHeight="1">
      <c r="A64" s="70" t="s">
        <v>78</v>
      </c>
      <c r="B64" s="43">
        <v>0.006</v>
      </c>
      <c r="C64" s="97">
        <f t="shared" si="5"/>
        <v>15.64598182</v>
      </c>
      <c r="D64" s="99" t="s">
        <v>79</v>
      </c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2.75" customHeight="1">
      <c r="A65" s="100" t="s">
        <v>80</v>
      </c>
      <c r="B65" s="43"/>
      <c r="C65" s="97">
        <f t="shared" si="5"/>
        <v>0</v>
      </c>
      <c r="D65" s="101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2.75" customHeight="1">
      <c r="A66" s="36" t="s">
        <v>80</v>
      </c>
      <c r="B66" s="43">
        <v>0.0</v>
      </c>
      <c r="C66" s="97">
        <f t="shared" si="5"/>
        <v>0</v>
      </c>
      <c r="D66" s="101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2.75" customHeight="1">
      <c r="A67" s="70" t="s">
        <v>81</v>
      </c>
      <c r="B67" s="43">
        <v>0.0</v>
      </c>
      <c r="C67" s="97">
        <f t="shared" si="5"/>
        <v>0</v>
      </c>
      <c r="D67" s="101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2.75" customHeight="1">
      <c r="A68" s="102" t="s">
        <v>82</v>
      </c>
      <c r="B68" s="39">
        <f t="shared" ref="B68:C68" si="6">SUM(B57:B67)</f>
        <v>0.218</v>
      </c>
      <c r="C68" s="103">
        <f t="shared" si="6"/>
        <v>568.4706727</v>
      </c>
      <c r="D68" s="104" t="s">
        <v>83</v>
      </c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9.75" customHeight="1">
      <c r="A69" s="46"/>
      <c r="B69" s="105"/>
      <c r="C69" s="5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2.75" customHeight="1">
      <c r="A70" s="56" t="s">
        <v>84</v>
      </c>
      <c r="B70" s="105"/>
      <c r="C70" s="5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8.75" customHeight="1">
      <c r="A71" s="93" t="s">
        <v>63</v>
      </c>
      <c r="B71" s="94" t="s">
        <v>19</v>
      </c>
      <c r="C71" s="95" t="s">
        <v>20</v>
      </c>
      <c r="D71" s="59" t="s">
        <v>37</v>
      </c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2.75" customHeight="1">
      <c r="A72" s="106"/>
      <c r="B72" s="107"/>
      <c r="C72" s="97"/>
      <c r="D72" s="108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2.75" customHeight="1">
      <c r="A73" s="36" t="s">
        <v>85</v>
      </c>
      <c r="B73" s="43">
        <v>0.0833</v>
      </c>
      <c r="C73" s="97">
        <f t="shared" ref="C73:C75" si="7">B73*$C$29</f>
        <v>217.2183809</v>
      </c>
      <c r="D73" s="108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2.75" customHeight="1">
      <c r="A74" s="102" t="s">
        <v>86</v>
      </c>
      <c r="B74" s="39">
        <f>B72+B73</f>
        <v>0.0833</v>
      </c>
      <c r="C74" s="97">
        <f t="shared" si="7"/>
        <v>217.2183809</v>
      </c>
      <c r="D74" s="108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2.75" customHeight="1">
      <c r="A75" s="36" t="s">
        <v>87</v>
      </c>
      <c r="B75" s="43">
        <v>0.03065</v>
      </c>
      <c r="C75" s="97">
        <f t="shared" si="7"/>
        <v>79.92489045</v>
      </c>
      <c r="D75" s="108"/>
      <c r="E75" s="4"/>
      <c r="F75" s="4"/>
      <c r="G75" s="4"/>
      <c r="H75" s="4"/>
      <c r="I75" s="4"/>
      <c r="J75" s="26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2.75" customHeight="1">
      <c r="A76" s="109" t="s">
        <v>88</v>
      </c>
      <c r="B76" s="39">
        <f t="shared" ref="B76:C76" si="8">B74+B75</f>
        <v>0.11395</v>
      </c>
      <c r="C76" s="110">
        <f t="shared" si="8"/>
        <v>297.1432714</v>
      </c>
      <c r="D76" s="108"/>
      <c r="E76" s="4"/>
      <c r="F76" s="4"/>
      <c r="G76" s="4"/>
      <c r="H76" s="4"/>
      <c r="I76" s="4"/>
      <c r="J76" s="26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6.75" customHeight="1">
      <c r="A77" s="111"/>
      <c r="B77" s="112"/>
      <c r="C77" s="54"/>
      <c r="D77" s="4"/>
      <c r="E77" s="4"/>
      <c r="F77" s="4"/>
      <c r="G77" s="4"/>
      <c r="H77" s="4"/>
      <c r="I77" s="4"/>
      <c r="J77" s="26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2.75" customHeight="1">
      <c r="A78" s="56" t="s">
        <v>89</v>
      </c>
      <c r="B78" s="105"/>
      <c r="C78" s="54"/>
      <c r="D78" s="4"/>
      <c r="E78" s="4"/>
      <c r="F78" s="4"/>
      <c r="G78" s="4"/>
      <c r="H78" s="4"/>
      <c r="I78" s="4"/>
      <c r="J78" s="26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8.75" customHeight="1">
      <c r="A79" s="93" t="s">
        <v>63</v>
      </c>
      <c r="B79" s="94" t="s">
        <v>19</v>
      </c>
      <c r="C79" s="95" t="s">
        <v>20</v>
      </c>
      <c r="D79" s="59" t="s">
        <v>37</v>
      </c>
      <c r="E79" s="4"/>
      <c r="F79" s="4"/>
      <c r="G79" s="4"/>
      <c r="H79" s="4"/>
      <c r="I79" s="4"/>
      <c r="J79" s="26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2.75" customHeight="1">
      <c r="A80" s="113" t="s">
        <v>90</v>
      </c>
      <c r="B80" s="43">
        <v>3.0E-4</v>
      </c>
      <c r="C80" s="97">
        <f t="shared" ref="C80:C81" si="9">B80*$C$29</f>
        <v>0.7822990909</v>
      </c>
      <c r="D80" s="108"/>
      <c r="E80" s="4"/>
      <c r="F80" s="4"/>
      <c r="G80" s="4"/>
      <c r="H80" s="4"/>
      <c r="I80" s="4"/>
      <c r="J80" s="26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2.75" customHeight="1">
      <c r="A81" s="114" t="s">
        <v>91</v>
      </c>
      <c r="B81" s="43">
        <v>1.1E-4</v>
      </c>
      <c r="C81" s="97">
        <f t="shared" si="9"/>
        <v>0.286843</v>
      </c>
      <c r="D81" s="108"/>
      <c r="E81" s="4"/>
      <c r="F81" s="4"/>
      <c r="G81" s="4"/>
      <c r="H81" s="4"/>
      <c r="I81" s="4"/>
      <c r="J81" s="26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2.75" customHeight="1">
      <c r="A82" s="115" t="s">
        <v>92</v>
      </c>
      <c r="B82" s="39">
        <f>B80+B81</f>
        <v>0.00041</v>
      </c>
      <c r="C82" s="110">
        <f>SUM(C80:C81)</f>
        <v>1.069142091</v>
      </c>
      <c r="D82" s="108"/>
      <c r="E82" s="4"/>
      <c r="F82" s="4"/>
      <c r="G82" s="4"/>
      <c r="H82" s="4"/>
      <c r="I82" s="4"/>
      <c r="J82" s="26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6.75" customHeight="1">
      <c r="A83" s="29"/>
      <c r="B83" s="116"/>
      <c r="C83" s="117"/>
      <c r="D83" s="4"/>
      <c r="E83" s="4"/>
      <c r="F83" s="4"/>
      <c r="G83" s="4"/>
      <c r="H83" s="4"/>
      <c r="I83" s="4"/>
      <c r="J83" s="26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2.75" customHeight="1">
      <c r="A84" s="92" t="s">
        <v>93</v>
      </c>
      <c r="B84" s="116"/>
      <c r="C84" s="117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8.75" customHeight="1">
      <c r="A85" s="93" t="s">
        <v>63</v>
      </c>
      <c r="B85" s="39" t="s">
        <v>19</v>
      </c>
      <c r="C85" s="95" t="s">
        <v>20</v>
      </c>
      <c r="D85" s="59" t="s">
        <v>37</v>
      </c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2.75" customHeight="1">
      <c r="A86" s="113" t="s">
        <v>94</v>
      </c>
      <c r="B86" s="118">
        <v>0.0042</v>
      </c>
      <c r="C86" s="119">
        <f t="shared" ref="C86:C87" si="10">B86*$C$29</f>
        <v>10.95218727</v>
      </c>
      <c r="D86" s="120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2.75" customHeight="1">
      <c r="A87" s="113" t="s">
        <v>95</v>
      </c>
      <c r="B87" s="48">
        <v>3.4E-4</v>
      </c>
      <c r="C87" s="119">
        <f t="shared" si="10"/>
        <v>0.8866056364</v>
      </c>
      <c r="D87" s="121" t="s">
        <v>96</v>
      </c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9.0" customHeight="1">
      <c r="A88" s="106"/>
      <c r="B88" s="122"/>
      <c r="C88" s="122"/>
      <c r="D88" s="123" t="s">
        <v>97</v>
      </c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9.0" customHeight="1">
      <c r="A89" s="96"/>
      <c r="B89" s="124"/>
      <c r="C89" s="122"/>
      <c r="D89" s="125" t="s">
        <v>98</v>
      </c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2.75" customHeight="1">
      <c r="A90" s="126" t="s">
        <v>99</v>
      </c>
      <c r="B90" s="127">
        <f>B87*50%</f>
        <v>0.00017</v>
      </c>
      <c r="C90" s="119">
        <f t="shared" ref="C90:C96" si="11">B90*$C$29</f>
        <v>0.4433028182</v>
      </c>
      <c r="D90" s="96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1.25" customHeight="1">
      <c r="A91" s="36"/>
      <c r="B91" s="127"/>
      <c r="C91" s="119">
        <f t="shared" si="11"/>
        <v>0</v>
      </c>
      <c r="D91" s="96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2.75" customHeight="1">
      <c r="A92" s="36" t="s">
        <v>100</v>
      </c>
      <c r="B92" s="43">
        <v>4.0E-4</v>
      </c>
      <c r="C92" s="119">
        <f t="shared" si="11"/>
        <v>1.043065455</v>
      </c>
      <c r="D92" s="70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2.75" customHeight="1">
      <c r="A93" s="36" t="s">
        <v>101</v>
      </c>
      <c r="B93" s="43">
        <v>0.0194</v>
      </c>
      <c r="C93" s="119">
        <f t="shared" si="11"/>
        <v>50.58867455</v>
      </c>
      <c r="D93" s="81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2.75" customHeight="1">
      <c r="A94" s="36" t="s">
        <v>102</v>
      </c>
      <c r="B94" s="43">
        <v>0.00729</v>
      </c>
      <c r="C94" s="119">
        <f t="shared" si="11"/>
        <v>19.00986791</v>
      </c>
      <c r="D94" s="70"/>
      <c r="E94" s="26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2.75" customHeight="1">
      <c r="A95" s="36" t="s">
        <v>103</v>
      </c>
      <c r="B95" s="43">
        <v>0.05</v>
      </c>
      <c r="C95" s="119">
        <f t="shared" si="11"/>
        <v>130.3831818</v>
      </c>
      <c r="D95" s="70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2.75" customHeight="1">
      <c r="A96" s="36" t="s">
        <v>104</v>
      </c>
      <c r="B96" s="43">
        <v>8.0E-4</v>
      </c>
      <c r="C96" s="119">
        <f t="shared" si="11"/>
        <v>2.086130909</v>
      </c>
      <c r="D96" s="70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2.75" customHeight="1">
      <c r="A97" s="115" t="s">
        <v>105</v>
      </c>
      <c r="B97" s="39">
        <f t="shared" ref="B97:C97" si="12">SUM(B86:B96)</f>
        <v>0.0826</v>
      </c>
      <c r="C97" s="110">
        <f t="shared" si="12"/>
        <v>215.3930164</v>
      </c>
      <c r="D97" s="70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9.0" customHeight="1">
      <c r="A98" s="29"/>
      <c r="B98" s="116"/>
      <c r="C98" s="117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2.75" customHeight="1">
      <c r="A99" s="92" t="s">
        <v>106</v>
      </c>
      <c r="B99" s="116"/>
      <c r="C99" s="117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8.75" customHeight="1">
      <c r="A100" s="93" t="s">
        <v>63</v>
      </c>
      <c r="B100" s="39" t="s">
        <v>19</v>
      </c>
      <c r="C100" s="128" t="s">
        <v>20</v>
      </c>
      <c r="D100" s="59" t="s">
        <v>37</v>
      </c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2.75" customHeight="1">
      <c r="A101" s="70" t="s">
        <v>107</v>
      </c>
      <c r="B101" s="129">
        <v>0.1111</v>
      </c>
      <c r="C101" s="130">
        <f t="shared" ref="C101:C106" si="13">B101*$C$29</f>
        <v>289.71143</v>
      </c>
      <c r="D101" s="131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2.75" customHeight="1">
      <c r="A102" s="70" t="s">
        <v>108</v>
      </c>
      <c r="B102" s="39">
        <v>0.0139</v>
      </c>
      <c r="C102" s="130">
        <f t="shared" si="13"/>
        <v>36.24652455</v>
      </c>
      <c r="D102" s="108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2.75" customHeight="1">
      <c r="A103" s="70" t="s">
        <v>109</v>
      </c>
      <c r="B103" s="39">
        <v>2.0E-4</v>
      </c>
      <c r="C103" s="130">
        <f t="shared" si="13"/>
        <v>0.5215327273</v>
      </c>
      <c r="D103" s="108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2.75" customHeight="1">
      <c r="A104" s="70" t="s">
        <v>110</v>
      </c>
      <c r="B104" s="39">
        <v>0.0028</v>
      </c>
      <c r="C104" s="130">
        <f t="shared" si="13"/>
        <v>7.301458182</v>
      </c>
      <c r="D104" s="108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2.75" customHeight="1">
      <c r="A105" s="70" t="s">
        <v>111</v>
      </c>
      <c r="B105" s="39">
        <v>3.0E-4</v>
      </c>
      <c r="C105" s="130">
        <f t="shared" si="13"/>
        <v>0.7822990909</v>
      </c>
      <c r="D105" s="108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2.75" customHeight="1">
      <c r="A106" s="70" t="s">
        <v>112</v>
      </c>
      <c r="B106" s="48"/>
      <c r="C106" s="130">
        <f t="shared" si="13"/>
        <v>0</v>
      </c>
      <c r="D106" s="108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2.75" customHeight="1">
      <c r="A107" s="102" t="s">
        <v>113</v>
      </c>
      <c r="B107" s="39">
        <f t="shared" ref="B107:C107" si="14">SUM(B101:B106)</f>
        <v>0.1283</v>
      </c>
      <c r="C107" s="130">
        <f t="shared" si="14"/>
        <v>334.5632445</v>
      </c>
      <c r="D107" s="108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2.75" customHeight="1">
      <c r="A108" s="70" t="s">
        <v>114</v>
      </c>
      <c r="B108" s="39">
        <f>B107*B68</f>
        <v>0.0279694</v>
      </c>
      <c r="C108" s="130">
        <f>B108*$C$29</f>
        <v>72.93478731</v>
      </c>
      <c r="D108" s="108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2.75" customHeight="1">
      <c r="A109" s="102" t="s">
        <v>115</v>
      </c>
      <c r="B109" s="39">
        <f>B107+B108</f>
        <v>0.1562694</v>
      </c>
      <c r="C109" s="132">
        <f>C108+C107</f>
        <v>407.4980319</v>
      </c>
      <c r="D109" s="108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7.5" customHeight="1">
      <c r="A110" s="46"/>
      <c r="B110" s="19"/>
      <c r="C110" s="5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2.75" customHeight="1">
      <c r="A111" s="56" t="s">
        <v>116</v>
      </c>
      <c r="B111" s="116"/>
      <c r="C111" s="117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8.25" customHeight="1">
      <c r="A112" s="56"/>
      <c r="B112" s="116"/>
      <c r="C112" s="117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8.75" customHeight="1">
      <c r="A113" s="133" t="s">
        <v>117</v>
      </c>
      <c r="B113" s="39" t="s">
        <v>19</v>
      </c>
      <c r="C113" s="128" t="s">
        <v>20</v>
      </c>
      <c r="D113" s="59" t="s">
        <v>37</v>
      </c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2.75" customHeight="1">
      <c r="A114" s="70" t="s">
        <v>118</v>
      </c>
      <c r="B114" s="43">
        <f t="shared" ref="B114:C114" si="15">B68</f>
        <v>0.218</v>
      </c>
      <c r="C114" s="97">
        <f t="shared" si="15"/>
        <v>568.4706727</v>
      </c>
      <c r="D114" s="108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2.75" customHeight="1">
      <c r="A115" s="36" t="s">
        <v>119</v>
      </c>
      <c r="B115" s="43">
        <f t="shared" ref="B115:C115" si="16">B76</f>
        <v>0.11395</v>
      </c>
      <c r="C115" s="97">
        <f t="shared" si="16"/>
        <v>297.1432714</v>
      </c>
      <c r="D115" s="108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2.75" customHeight="1">
      <c r="A116" s="70" t="s">
        <v>120</v>
      </c>
      <c r="B116" s="107">
        <f t="shared" ref="B116:C116" si="17">B82</f>
        <v>0.00041</v>
      </c>
      <c r="C116" s="97">
        <f t="shared" si="17"/>
        <v>1.069142091</v>
      </c>
      <c r="D116" s="108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2.75" customHeight="1">
      <c r="A117" s="70" t="s">
        <v>121</v>
      </c>
      <c r="B117" s="43">
        <f t="shared" ref="B117:C117" si="18">B97</f>
        <v>0.0826</v>
      </c>
      <c r="C117" s="97">
        <f t="shared" si="18"/>
        <v>215.3930164</v>
      </c>
      <c r="D117" s="108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2.75" customHeight="1">
      <c r="A118" s="70" t="s">
        <v>122</v>
      </c>
      <c r="B118" s="43">
        <f t="shared" ref="B118:C118" si="19">B109</f>
        <v>0.1562694</v>
      </c>
      <c r="C118" s="97">
        <f t="shared" si="19"/>
        <v>407.4980319</v>
      </c>
      <c r="D118" s="108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2.75" customHeight="1">
      <c r="A119" s="70" t="s">
        <v>123</v>
      </c>
      <c r="B119" s="43"/>
      <c r="C119" s="130"/>
      <c r="D119" s="108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2.75" customHeight="1">
      <c r="A120" s="134" t="s">
        <v>124</v>
      </c>
      <c r="B120" s="135">
        <f t="shared" ref="B120:C120" si="20">SUM(B114:B119)</f>
        <v>0.5712294</v>
      </c>
      <c r="C120" s="74">
        <f t="shared" si="20"/>
        <v>1489.574134</v>
      </c>
      <c r="D120" s="136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8.25" customHeight="1">
      <c r="A121" s="35"/>
      <c r="B121" s="137"/>
      <c r="C121" s="138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31.5" customHeight="1">
      <c r="A122" s="72" t="s">
        <v>125</v>
      </c>
      <c r="B122" s="139">
        <f>C29+C41+C48+C120</f>
        <v>5136.107953</v>
      </c>
      <c r="C122" s="3"/>
      <c r="D122" s="140" t="s">
        <v>126</v>
      </c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7.5" customHeight="1">
      <c r="A123" s="4"/>
      <c r="B123" s="83"/>
      <c r="C123" s="8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5.0" customHeight="1">
      <c r="A124" s="141" t="s">
        <v>127</v>
      </c>
      <c r="B124" s="83"/>
      <c r="C124" s="8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8.25" customHeight="1">
      <c r="A125" s="141"/>
      <c r="B125" s="83"/>
      <c r="C125" s="8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20.25" customHeight="1">
      <c r="A126" s="142" t="s">
        <v>128</v>
      </c>
      <c r="B126" s="143"/>
      <c r="C126" s="144"/>
      <c r="D126" s="145"/>
      <c r="E126" s="146"/>
      <c r="F126" s="146"/>
      <c r="G126" s="146"/>
      <c r="H126" s="146"/>
      <c r="I126" s="146"/>
      <c r="J126" s="146"/>
      <c r="K126" s="146"/>
      <c r="L126" s="146"/>
      <c r="M126" s="146"/>
      <c r="N126" s="146"/>
      <c r="O126" s="146"/>
      <c r="P126" s="146"/>
      <c r="Q126" s="146"/>
      <c r="R126" s="146"/>
      <c r="S126" s="146"/>
      <c r="T126" s="146"/>
      <c r="U126" s="146"/>
      <c r="V126" s="146"/>
      <c r="W126" s="146"/>
      <c r="X126" s="146"/>
      <c r="Y126" s="146"/>
      <c r="Z126" s="146"/>
    </row>
    <row r="127" ht="51.0" customHeight="1">
      <c r="A127" s="147" t="s">
        <v>129</v>
      </c>
      <c r="B127" s="89"/>
      <c r="C127" s="90"/>
      <c r="D127" s="148"/>
      <c r="E127" s="55"/>
      <c r="F127" s="146"/>
      <c r="G127" s="146"/>
      <c r="H127" s="146"/>
      <c r="I127" s="146"/>
      <c r="J127" s="146"/>
      <c r="K127" s="146"/>
      <c r="L127" s="146"/>
      <c r="M127" s="146"/>
      <c r="N127" s="146"/>
      <c r="O127" s="146"/>
      <c r="P127" s="146"/>
      <c r="Q127" s="146"/>
      <c r="R127" s="146"/>
      <c r="S127" s="146"/>
      <c r="T127" s="146"/>
      <c r="U127" s="146"/>
      <c r="V127" s="146"/>
      <c r="W127" s="146"/>
      <c r="X127" s="146"/>
      <c r="Y127" s="146"/>
      <c r="Z127" s="146"/>
    </row>
    <row r="128" ht="13.5" customHeight="1">
      <c r="A128" s="141"/>
      <c r="B128" s="83"/>
      <c r="C128" s="84"/>
      <c r="D128" s="26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2.75" customHeight="1">
      <c r="A129" s="141" t="s">
        <v>130</v>
      </c>
      <c r="B129" s="83"/>
      <c r="C129" s="8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8.75" customHeight="1">
      <c r="A130" s="57" t="s">
        <v>131</v>
      </c>
      <c r="B130" s="39" t="s">
        <v>132</v>
      </c>
      <c r="C130" s="128" t="s">
        <v>20</v>
      </c>
      <c r="D130" s="59" t="s">
        <v>37</v>
      </c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2.75" customHeight="1">
      <c r="A131" s="149" t="s">
        <v>133</v>
      </c>
      <c r="B131" s="150">
        <v>0.0</v>
      </c>
      <c r="C131" s="151">
        <f>B131*B122</f>
        <v>0</v>
      </c>
      <c r="D131" s="108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2.75" customHeight="1">
      <c r="A132" s="152" t="s">
        <v>134</v>
      </c>
      <c r="B132" s="39"/>
      <c r="C132" s="151"/>
      <c r="D132" s="108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2.75" customHeight="1">
      <c r="A133" s="153" t="s">
        <v>135</v>
      </c>
      <c r="B133" s="129">
        <f t="shared" ref="B133:C133" si="21">SUM(B131:B132)</f>
        <v>0</v>
      </c>
      <c r="C133" s="154">
        <f t="shared" si="21"/>
        <v>0</v>
      </c>
      <c r="D133" s="108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6.75" customHeight="1">
      <c r="A134" s="4"/>
      <c r="B134" s="83"/>
      <c r="C134" s="8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2.75" customHeight="1">
      <c r="A135" s="141" t="s">
        <v>136</v>
      </c>
      <c r="B135" s="53"/>
      <c r="C135" s="155"/>
      <c r="D135" s="156"/>
      <c r="E135" s="4"/>
      <c r="F135" s="26"/>
      <c r="G135" s="26"/>
      <c r="H135" s="26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8.75" customHeight="1">
      <c r="A136" s="70"/>
      <c r="B136" s="39" t="s">
        <v>132</v>
      </c>
      <c r="C136" s="128" t="s">
        <v>20</v>
      </c>
      <c r="D136" s="59" t="s">
        <v>37</v>
      </c>
      <c r="E136" s="4"/>
      <c r="F136" s="26"/>
      <c r="G136" s="26"/>
      <c r="H136" s="26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2.75" customHeight="1">
      <c r="A137" s="22" t="s">
        <v>137</v>
      </c>
      <c r="B137" s="157">
        <v>0.0</v>
      </c>
      <c r="C137" s="158">
        <f>(B122+C133)*B137</f>
        <v>0</v>
      </c>
      <c r="D137" s="159"/>
      <c r="E137" s="4"/>
      <c r="F137" s="26"/>
      <c r="G137" s="26"/>
      <c r="H137" s="26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2.75" customHeight="1">
      <c r="A138" s="160" t="s">
        <v>138</v>
      </c>
      <c r="B138" s="43">
        <f t="shared" ref="B138:C138" si="22">B137</f>
        <v>0</v>
      </c>
      <c r="C138" s="154">
        <f t="shared" si="22"/>
        <v>0</v>
      </c>
      <c r="D138" s="161"/>
      <c r="E138" s="4"/>
      <c r="F138" s="26"/>
      <c r="G138" s="26"/>
      <c r="H138" s="26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6.75" customHeight="1">
      <c r="A139" s="4"/>
      <c r="B139" s="83"/>
      <c r="C139" s="84"/>
      <c r="D139" s="4"/>
      <c r="E139" s="4"/>
      <c r="F139" s="26"/>
      <c r="G139" s="26"/>
      <c r="H139" s="26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5.75" customHeight="1">
      <c r="A140" s="141" t="s">
        <v>139</v>
      </c>
      <c r="B140" s="83"/>
      <c r="C140" s="86"/>
      <c r="D140" s="4"/>
      <c r="E140" s="4"/>
      <c r="F140" s="26"/>
      <c r="G140" s="26"/>
      <c r="H140" s="26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9.0" customHeight="1">
      <c r="A141" s="4"/>
      <c r="B141" s="83"/>
      <c r="C141" s="84"/>
      <c r="D141" s="4"/>
      <c r="E141" s="4"/>
      <c r="F141" s="26"/>
      <c r="G141" s="26"/>
      <c r="H141" s="26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8.75" customHeight="1">
      <c r="A142" s="93" t="s">
        <v>140</v>
      </c>
      <c r="B142" s="39" t="s">
        <v>141</v>
      </c>
      <c r="C142" s="128" t="s">
        <v>20</v>
      </c>
      <c r="D142" s="59" t="s">
        <v>37</v>
      </c>
      <c r="E142" s="4"/>
      <c r="F142" s="4"/>
      <c r="G142" s="4"/>
      <c r="H142" s="4"/>
      <c r="I142" s="26"/>
      <c r="J142" s="162" t="s">
        <v>142</v>
      </c>
      <c r="K142" s="162" t="s">
        <v>143</v>
      </c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2.75" customHeight="1">
      <c r="A143" s="163" t="s">
        <v>144</v>
      </c>
      <c r="B143" s="164">
        <v>0.02</v>
      </c>
      <c r="C143" s="44">
        <f t="shared" ref="C143:C146" si="23">(SUM($B$122+$C$133+$C$138)/(100%-$B$147)*B143)</f>
        <v>120.6367106</v>
      </c>
      <c r="D143" s="108"/>
      <c r="E143" s="4"/>
      <c r="F143" s="4"/>
      <c r="G143" s="4"/>
      <c r="H143" s="4"/>
      <c r="I143" s="163" t="s">
        <v>144</v>
      </c>
      <c r="J143" s="165">
        <v>0.02</v>
      </c>
      <c r="K143" s="166">
        <v>0.02</v>
      </c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2.75" customHeight="1">
      <c r="A144" s="42" t="s">
        <v>145</v>
      </c>
      <c r="B144" s="167">
        <v>0.076</v>
      </c>
      <c r="C144" s="44">
        <f t="shared" si="23"/>
        <v>458.4195002</v>
      </c>
      <c r="D144" s="108"/>
      <c r="E144" s="4"/>
      <c r="F144" s="4"/>
      <c r="G144" s="4"/>
      <c r="H144" s="4"/>
      <c r="I144" s="42" t="s">
        <v>145</v>
      </c>
      <c r="J144" s="165">
        <v>0.03</v>
      </c>
      <c r="K144" s="165">
        <v>0.076</v>
      </c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2.75" customHeight="1">
      <c r="A145" s="42" t="s">
        <v>146</v>
      </c>
      <c r="B145" s="167">
        <v>0.0165</v>
      </c>
      <c r="C145" s="44">
        <f t="shared" si="23"/>
        <v>99.52528622</v>
      </c>
      <c r="D145" s="108"/>
      <c r="E145" s="4"/>
      <c r="F145" s="4"/>
      <c r="G145" s="4"/>
      <c r="H145" s="4"/>
      <c r="I145" s="42" t="s">
        <v>146</v>
      </c>
      <c r="J145" s="165">
        <v>0.0065</v>
      </c>
      <c r="K145" s="165">
        <v>0.0165</v>
      </c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2.75" customHeight="1">
      <c r="A146" s="168" t="s">
        <v>147</v>
      </c>
      <c r="B146" s="164">
        <v>0.036</v>
      </c>
      <c r="C146" s="44">
        <f t="shared" si="23"/>
        <v>217.146079</v>
      </c>
      <c r="D146" s="108"/>
      <c r="E146" s="4"/>
      <c r="F146" s="169"/>
      <c r="G146" s="26"/>
      <c r="H146" s="26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2.75" customHeight="1">
      <c r="A147" s="160" t="s">
        <v>148</v>
      </c>
      <c r="B147" s="170">
        <f t="shared" ref="B147:C147" si="24">SUM(B143:B146)</f>
        <v>0.1485</v>
      </c>
      <c r="C147" s="154">
        <f t="shared" si="24"/>
        <v>895.727576</v>
      </c>
      <c r="D147" s="108"/>
      <c r="E147" s="4"/>
      <c r="F147" s="26"/>
      <c r="G147" s="26"/>
      <c r="H147" s="26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6.75" customHeight="1">
      <c r="A148" s="4"/>
      <c r="B148" s="83"/>
      <c r="C148" s="84"/>
      <c r="D148" s="4"/>
      <c r="E148" s="4"/>
      <c r="F148" s="26"/>
      <c r="G148" s="26"/>
      <c r="H148" s="26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2.75" customHeight="1">
      <c r="A149" s="171" t="s">
        <v>149</v>
      </c>
      <c r="B149" s="172"/>
      <c r="C149" s="154">
        <f>C133+C138+C147</f>
        <v>895.727576</v>
      </c>
      <c r="D149" s="173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6.75" customHeight="1">
      <c r="A150" s="174"/>
      <c r="B150" s="19"/>
      <c r="C150" s="86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8.75" customHeight="1">
      <c r="A151" s="8" t="s">
        <v>150</v>
      </c>
      <c r="B151" s="175"/>
      <c r="C151" s="154">
        <f>B122+C149</f>
        <v>6031.835529</v>
      </c>
      <c r="D151" s="9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2.75" customHeight="1">
      <c r="A152" s="4"/>
      <c r="B152" s="83"/>
      <c r="C152" s="8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3.5" customHeight="1">
      <c r="A153" s="4"/>
      <c r="B153" s="83"/>
      <c r="C153" s="84"/>
      <c r="D153" s="4"/>
      <c r="E153" s="26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3.5" customHeight="1">
      <c r="A154" s="176" t="s">
        <v>151</v>
      </c>
      <c r="B154" s="177"/>
      <c r="C154" s="178"/>
      <c r="D154" s="179"/>
      <c r="E154" s="141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3.5" customHeight="1">
      <c r="A155" s="180" t="s">
        <v>152</v>
      </c>
      <c r="B155" s="181"/>
      <c r="C155" s="182"/>
      <c r="D155" s="183" t="s">
        <v>153</v>
      </c>
      <c r="E155" s="141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3.5" customHeight="1">
      <c r="A156" s="184" t="s">
        <v>154</v>
      </c>
      <c r="B156" s="185"/>
      <c r="C156" s="186"/>
      <c r="D156" s="187">
        <f>C29</f>
        <v>2607.663636</v>
      </c>
      <c r="E156" s="26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3.5" customHeight="1">
      <c r="A157" s="184" t="s">
        <v>155</v>
      </c>
      <c r="B157" s="185"/>
      <c r="C157" s="186"/>
      <c r="D157" s="187">
        <f>C41</f>
        <v>920.5401818</v>
      </c>
      <c r="E157" s="26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3.5" customHeight="1">
      <c r="A158" s="184" t="s">
        <v>156</v>
      </c>
      <c r="B158" s="185"/>
      <c r="C158" s="188"/>
      <c r="D158" s="187">
        <f>C48</f>
        <v>118.33</v>
      </c>
      <c r="E158" s="26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3.5" customHeight="1">
      <c r="A159" s="184" t="s">
        <v>157</v>
      </c>
      <c r="B159" s="185"/>
      <c r="C159" s="186"/>
      <c r="D159" s="187">
        <f>C120</f>
        <v>1489.574134</v>
      </c>
      <c r="E159" s="26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3.5" customHeight="1">
      <c r="A160" s="189" t="s">
        <v>158</v>
      </c>
      <c r="B160" s="190"/>
      <c r="C160" s="188"/>
      <c r="D160" s="187">
        <f>SUM(D156:D159)</f>
        <v>5136.107953</v>
      </c>
      <c r="E160" s="26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3.5" customHeight="1">
      <c r="A161" s="184" t="s">
        <v>159</v>
      </c>
      <c r="B161" s="185"/>
      <c r="C161" s="186"/>
      <c r="D161" s="187">
        <f>C149</f>
        <v>895.727576</v>
      </c>
      <c r="E161" s="26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3.5" customHeight="1">
      <c r="A162" s="176" t="s">
        <v>160</v>
      </c>
      <c r="B162" s="177"/>
      <c r="C162" s="178"/>
      <c r="D162" s="191">
        <f>D160+D161</f>
        <v>6031.835529</v>
      </c>
      <c r="E162" s="141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2.75" customHeight="1">
      <c r="A163" s="4"/>
      <c r="B163" s="83"/>
      <c r="C163" s="84"/>
      <c r="D163" s="4"/>
      <c r="E163" s="26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2.75" customHeight="1">
      <c r="A164" s="4"/>
      <c r="B164" s="83"/>
      <c r="C164" s="8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2.75" customHeight="1">
      <c r="A165" s="4"/>
      <c r="B165" s="83"/>
      <c r="C165" s="8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2.75" customHeight="1">
      <c r="A166" s="192" t="s">
        <v>161</v>
      </c>
      <c r="B166" s="83"/>
      <c r="C166" s="8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5.75" customHeight="1">
      <c r="A167" s="193" t="s">
        <v>162</v>
      </c>
      <c r="B167" s="193" t="s">
        <v>163</v>
      </c>
      <c r="C167" s="194" t="s">
        <v>164</v>
      </c>
      <c r="D167" s="193" t="s">
        <v>165</v>
      </c>
      <c r="E167" s="193" t="s">
        <v>166</v>
      </c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2.75" customHeight="1">
      <c r="A168" s="195" t="s">
        <v>167</v>
      </c>
      <c r="B168" s="196">
        <v>3.0</v>
      </c>
      <c r="C168" s="197">
        <f>1</f>
        <v>1</v>
      </c>
      <c r="D168" s="198">
        <v>8.5</v>
      </c>
      <c r="E168" s="198">
        <f t="shared" ref="E168:E179" si="25">D168*C168/B168*1</f>
        <v>2.833333333</v>
      </c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2.75" customHeight="1">
      <c r="A169" s="195" t="s">
        <v>168</v>
      </c>
      <c r="B169" s="196">
        <v>3.0</v>
      </c>
      <c r="C169" s="197">
        <v>1.0</v>
      </c>
      <c r="D169" s="198">
        <v>50.0</v>
      </c>
      <c r="E169" s="198">
        <f t="shared" si="25"/>
        <v>16.66666667</v>
      </c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2.75" customHeight="1">
      <c r="A170" s="195" t="s">
        <v>169</v>
      </c>
      <c r="B170" s="196">
        <v>3.0</v>
      </c>
      <c r="C170" s="197">
        <v>1.0</v>
      </c>
      <c r="D170" s="198">
        <v>35.0</v>
      </c>
      <c r="E170" s="198">
        <f t="shared" si="25"/>
        <v>11.66666667</v>
      </c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2.75" customHeight="1">
      <c r="A171" s="195" t="s">
        <v>170</v>
      </c>
      <c r="B171" s="196">
        <v>3.0</v>
      </c>
      <c r="C171" s="197">
        <v>1.0</v>
      </c>
      <c r="D171" s="198">
        <v>36.0</v>
      </c>
      <c r="E171" s="198">
        <f t="shared" si="25"/>
        <v>12</v>
      </c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2.75" customHeight="1">
      <c r="A172" s="195" t="s">
        <v>171</v>
      </c>
      <c r="B172" s="196">
        <v>3.0</v>
      </c>
      <c r="C172" s="197">
        <v>1.0</v>
      </c>
      <c r="D172" s="198">
        <v>70.0</v>
      </c>
      <c r="E172" s="198">
        <f t="shared" si="25"/>
        <v>23.33333333</v>
      </c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2.75" customHeight="1">
      <c r="A173" s="26" t="s">
        <v>172</v>
      </c>
      <c r="B173" s="196">
        <v>3.0</v>
      </c>
      <c r="C173" s="197">
        <v>1.0</v>
      </c>
      <c r="D173" s="198">
        <v>30.0</v>
      </c>
      <c r="E173" s="198">
        <f t="shared" si="25"/>
        <v>10</v>
      </c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2.75" customHeight="1">
      <c r="A174" s="108" t="s">
        <v>173</v>
      </c>
      <c r="B174" s="196">
        <v>3.0</v>
      </c>
      <c r="C174" s="197">
        <v>3.0</v>
      </c>
      <c r="D174" s="198">
        <v>15.0</v>
      </c>
      <c r="E174" s="198">
        <f t="shared" si="25"/>
        <v>15</v>
      </c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2.75" customHeight="1">
      <c r="A175" s="195" t="s">
        <v>174</v>
      </c>
      <c r="B175" s="196">
        <v>3.0</v>
      </c>
      <c r="C175" s="197">
        <v>3.0</v>
      </c>
      <c r="D175" s="198">
        <v>6.0</v>
      </c>
      <c r="E175" s="198">
        <f t="shared" si="25"/>
        <v>6</v>
      </c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2.75" customHeight="1">
      <c r="A176" s="195" t="s">
        <v>175</v>
      </c>
      <c r="B176" s="196">
        <v>3.0</v>
      </c>
      <c r="C176" s="197">
        <v>1.0</v>
      </c>
      <c r="D176" s="198">
        <v>5.0</v>
      </c>
      <c r="E176" s="198">
        <f t="shared" si="25"/>
        <v>1.666666667</v>
      </c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2.75" customHeight="1">
      <c r="A177" s="195" t="s">
        <v>176</v>
      </c>
      <c r="B177" s="196">
        <v>3.0</v>
      </c>
      <c r="C177" s="197">
        <v>1.0</v>
      </c>
      <c r="D177" s="198">
        <v>3.5</v>
      </c>
      <c r="E177" s="198">
        <f t="shared" si="25"/>
        <v>1.166666667</v>
      </c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2.75" customHeight="1">
      <c r="A178" s="195" t="s">
        <v>177</v>
      </c>
      <c r="B178" s="196">
        <v>3.0</v>
      </c>
      <c r="C178" s="197">
        <f>B178*4</f>
        <v>12</v>
      </c>
      <c r="D178" s="198">
        <v>3.5</v>
      </c>
      <c r="E178" s="198">
        <f t="shared" si="25"/>
        <v>14</v>
      </c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2.75" customHeight="1">
      <c r="A179" s="195" t="s">
        <v>178</v>
      </c>
      <c r="B179" s="196">
        <v>3.0</v>
      </c>
      <c r="C179" s="197">
        <v>1.0</v>
      </c>
      <c r="D179" s="199">
        <v>11.99</v>
      </c>
      <c r="E179" s="198">
        <f t="shared" si="25"/>
        <v>3.996666667</v>
      </c>
      <c r="F179" s="66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2.75" customHeight="1">
      <c r="A180" s="200"/>
      <c r="B180" s="201"/>
      <c r="C180" s="202"/>
      <c r="D180" s="93" t="s">
        <v>179</v>
      </c>
      <c r="E180" s="203">
        <f>SUM(E168:E179)</f>
        <v>118.33</v>
      </c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2.75" customHeight="1">
      <c r="A181" s="4"/>
      <c r="B181" s="83"/>
      <c r="C181" s="8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2.75" customHeight="1">
      <c r="A182" s="4"/>
      <c r="B182" s="83"/>
      <c r="C182" s="8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2.75" customHeight="1">
      <c r="A183" s="192" t="s">
        <v>180</v>
      </c>
      <c r="B183" s="83"/>
      <c r="C183" s="8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5.75" customHeight="1">
      <c r="A184" s="193" t="s">
        <v>162</v>
      </c>
      <c r="B184" s="193" t="s">
        <v>163</v>
      </c>
      <c r="C184" s="194" t="s">
        <v>164</v>
      </c>
      <c r="D184" s="193" t="s">
        <v>165</v>
      </c>
      <c r="E184" s="193" t="s">
        <v>166</v>
      </c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2.75" customHeight="1">
      <c r="A185" s="195"/>
      <c r="B185" s="196">
        <v>3.0</v>
      </c>
      <c r="C185" s="197"/>
      <c r="D185" s="198"/>
      <c r="E185" s="198">
        <f t="shared" ref="E185:E188" si="26">D185*C185/B185*1</f>
        <v>0</v>
      </c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2.75" customHeight="1">
      <c r="A186" s="195"/>
      <c r="B186" s="196">
        <v>3.0</v>
      </c>
      <c r="C186" s="197"/>
      <c r="D186" s="198"/>
      <c r="E186" s="198">
        <f t="shared" si="26"/>
        <v>0</v>
      </c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2.75" customHeight="1">
      <c r="A187" s="195"/>
      <c r="B187" s="196">
        <v>3.0</v>
      </c>
      <c r="C187" s="197"/>
      <c r="D187" s="198"/>
      <c r="E187" s="198">
        <f t="shared" si="26"/>
        <v>0</v>
      </c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2.75" customHeight="1">
      <c r="A188" s="195"/>
      <c r="B188" s="196">
        <v>3.0</v>
      </c>
      <c r="C188" s="197"/>
      <c r="D188" s="198"/>
      <c r="E188" s="198">
        <f t="shared" si="26"/>
        <v>0</v>
      </c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2.75" customHeight="1">
      <c r="A189" s="200"/>
      <c r="B189" s="201"/>
      <c r="C189" s="202"/>
      <c r="D189" s="93" t="s">
        <v>179</v>
      </c>
      <c r="E189" s="203">
        <f>SUM(E185:E188)</f>
        <v>0</v>
      </c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2.75" customHeight="1">
      <c r="A190" s="4"/>
      <c r="B190" s="83"/>
      <c r="C190" s="8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2.75" customHeight="1">
      <c r="A191" s="4"/>
      <c r="B191" s="83"/>
      <c r="C191" s="8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5.0" customHeight="1">
      <c r="A192" s="204" t="s">
        <v>181</v>
      </c>
      <c r="B192" s="205"/>
      <c r="C192" s="205"/>
      <c r="D192" s="205"/>
      <c r="E192" s="205"/>
      <c r="F192" s="205"/>
      <c r="G192" s="205"/>
      <c r="H192" s="205"/>
      <c r="I192" s="205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5.0" customHeight="1">
      <c r="A193" s="204"/>
      <c r="B193" s="205"/>
      <c r="C193" s="205"/>
      <c r="D193" s="205"/>
      <c r="E193" s="205"/>
      <c r="F193" s="205"/>
      <c r="G193" s="205"/>
      <c r="H193" s="205"/>
      <c r="I193" s="205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3.5" customHeight="1">
      <c r="A194" s="204" t="s">
        <v>182</v>
      </c>
      <c r="B194" s="204"/>
      <c r="C194" s="206"/>
      <c r="D194" s="206"/>
      <c r="E194" s="206"/>
      <c r="F194" s="206"/>
      <c r="G194" s="206"/>
      <c r="H194" s="206"/>
      <c r="I194" s="206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5.75" customHeight="1">
      <c r="A195" s="207" t="s">
        <v>183</v>
      </c>
      <c r="B195" s="208" t="s">
        <v>184</v>
      </c>
      <c r="C195" s="207" t="s">
        <v>185</v>
      </c>
      <c r="D195" s="207" t="s">
        <v>186</v>
      </c>
      <c r="E195" s="207" t="s">
        <v>187</v>
      </c>
      <c r="F195" s="207" t="s">
        <v>188</v>
      </c>
      <c r="G195" s="207" t="s">
        <v>189</v>
      </c>
      <c r="H195" s="206"/>
      <c r="I195" s="206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5.75" customHeight="1">
      <c r="A196" s="209" t="s">
        <v>190</v>
      </c>
      <c r="B196" s="210" t="s">
        <v>191</v>
      </c>
      <c r="C196" s="211" t="s">
        <v>192</v>
      </c>
      <c r="D196" s="212">
        <v>6.04</v>
      </c>
      <c r="E196" s="211">
        <v>5.5</v>
      </c>
      <c r="F196" s="211">
        <f>8*20</f>
        <v>160</v>
      </c>
      <c r="G196" s="213">
        <f>F196*D196*E196</f>
        <v>5315.2</v>
      </c>
      <c r="H196" s="214"/>
      <c r="I196" s="21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2.75" customHeight="1">
      <c r="A197" s="215"/>
      <c r="C197" s="215"/>
      <c r="D197" s="215"/>
      <c r="E197" s="215"/>
      <c r="F197" s="216" t="s">
        <v>193</v>
      </c>
      <c r="G197" s="217">
        <f>SUM(G196)</f>
        <v>5315.2</v>
      </c>
      <c r="H197" s="214"/>
      <c r="I197" s="21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2.75" customHeight="1">
      <c r="A198" s="4"/>
      <c r="B198" s="83"/>
      <c r="C198" s="8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2.75" customHeight="1">
      <c r="A199" s="204" t="s">
        <v>194</v>
      </c>
      <c r="B199" s="83"/>
      <c r="C199" s="8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5.75" customHeight="1">
      <c r="A200" s="207" t="s">
        <v>183</v>
      </c>
      <c r="B200" s="208" t="s">
        <v>184</v>
      </c>
      <c r="C200" s="208" t="s">
        <v>195</v>
      </c>
      <c r="D200" s="207" t="s">
        <v>196</v>
      </c>
      <c r="E200" s="208" t="s">
        <v>197</v>
      </c>
      <c r="F200" s="207" t="s">
        <v>189</v>
      </c>
      <c r="G200" s="218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5.75" customHeight="1">
      <c r="A201" s="209" t="s">
        <v>198</v>
      </c>
      <c r="B201" s="210" t="str">
        <f>B196</f>
        <v>Retroescadeira 4x2 ou 4x4, potência mínima de 78hp/92 há, capacidade mínima de 1m³ na carregadeira</v>
      </c>
      <c r="C201" s="219">
        <v>172100.0</v>
      </c>
      <c r="D201" s="220">
        <f>C201-G226</f>
        <v>156820</v>
      </c>
      <c r="E201" s="221">
        <v>0.00325</v>
      </c>
      <c r="F201" s="222">
        <f>D201*E201</f>
        <v>509.665</v>
      </c>
      <c r="G201" s="66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2.75" customHeight="1">
      <c r="A202" s="223"/>
      <c r="B202" s="224" t="s">
        <v>199</v>
      </c>
      <c r="C202" s="225"/>
      <c r="D202" s="226"/>
      <c r="E202" s="216" t="s">
        <v>200</v>
      </c>
      <c r="F202" s="217">
        <f>SUM(F201)</f>
        <v>509.665</v>
      </c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2.75" customHeight="1">
      <c r="A203" s="227" t="s">
        <v>201</v>
      </c>
      <c r="B203" s="228" t="s">
        <v>202</v>
      </c>
      <c r="C203" s="229" t="s">
        <v>203</v>
      </c>
      <c r="D203" s="227" t="s">
        <v>204</v>
      </c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2.75" customHeight="1">
      <c r="A204" s="204" t="s">
        <v>205</v>
      </c>
      <c r="B204" s="83"/>
      <c r="C204" s="8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5.75" customHeight="1">
      <c r="A205" s="208" t="s">
        <v>183</v>
      </c>
      <c r="B205" s="208" t="s">
        <v>184</v>
      </c>
      <c r="C205" s="208" t="s">
        <v>206</v>
      </c>
      <c r="D205" s="208" t="s">
        <v>207</v>
      </c>
      <c r="E205" s="208" t="s">
        <v>208</v>
      </c>
      <c r="F205" s="208" t="s">
        <v>189</v>
      </c>
      <c r="G205" s="218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5.75" customHeight="1">
      <c r="A206" s="209" t="s">
        <v>209</v>
      </c>
      <c r="B206" s="210" t="str">
        <f>B196</f>
        <v>Retroescadeira 4x2 ou 4x4, potência mínima de 78hp/92 há, capacidade mínima de 1m³ na carregadeira</v>
      </c>
      <c r="C206" s="230">
        <v>0.0</v>
      </c>
      <c r="D206" s="231">
        <v>0.0</v>
      </c>
      <c r="E206" s="230">
        <v>2867.87</v>
      </c>
      <c r="F206" s="230">
        <f>SUM(C206:E206)/12</f>
        <v>238.9891667</v>
      </c>
      <c r="G206" s="232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2.75" customHeight="1">
      <c r="A207" s="4"/>
      <c r="B207" s="83"/>
      <c r="C207" s="84"/>
      <c r="D207" s="4"/>
      <c r="E207" s="216" t="s">
        <v>210</v>
      </c>
      <c r="F207" s="233">
        <f>F206</f>
        <v>238.9891667</v>
      </c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2.75" customHeight="1">
      <c r="A208" s="4"/>
      <c r="B208" s="83"/>
      <c r="C208" s="8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2.75" customHeight="1">
      <c r="A209" s="204" t="s">
        <v>211</v>
      </c>
      <c r="B209" s="83"/>
      <c r="C209" s="8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5.75" customHeight="1">
      <c r="A210" s="208" t="s">
        <v>183</v>
      </c>
      <c r="B210" s="208" t="s">
        <v>184</v>
      </c>
      <c r="C210" s="208" t="s">
        <v>212</v>
      </c>
      <c r="D210" s="208" t="s">
        <v>213</v>
      </c>
      <c r="E210" s="208" t="s">
        <v>214</v>
      </c>
      <c r="F210" s="208" t="s">
        <v>215</v>
      </c>
      <c r="G210" s="208" t="s">
        <v>189</v>
      </c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2.75" customHeight="1">
      <c r="A211" s="234" t="s">
        <v>216</v>
      </c>
      <c r="B211" s="235" t="str">
        <f>B196</f>
        <v>Retroescadeira 4x2 ou 4x4, potência mínima de 78hp/92 há, capacidade mínima de 1m³ na carregadeira</v>
      </c>
      <c r="C211" s="236" t="s">
        <v>217</v>
      </c>
      <c r="D211" s="237">
        <f>395/20</f>
        <v>19.75</v>
      </c>
      <c r="E211" s="238">
        <v>0.0272</v>
      </c>
      <c r="F211" s="238">
        <f t="shared" ref="F211:F218" si="27">$F$196</f>
        <v>160</v>
      </c>
      <c r="G211" s="239">
        <f t="shared" ref="G211:G218" si="28">D211*E211*F211</f>
        <v>85.952</v>
      </c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2.75" customHeight="1">
      <c r="A212" s="122"/>
      <c r="B212" s="122"/>
      <c r="C212" s="236" t="s">
        <v>218</v>
      </c>
      <c r="D212" s="237">
        <f>541/20</f>
        <v>27.05</v>
      </c>
      <c r="E212" s="238">
        <v>0.019399999999999997</v>
      </c>
      <c r="F212" s="238">
        <f t="shared" si="27"/>
        <v>160</v>
      </c>
      <c r="G212" s="239">
        <f t="shared" si="28"/>
        <v>83.9632</v>
      </c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2.75" customHeight="1">
      <c r="A213" s="122"/>
      <c r="B213" s="122"/>
      <c r="C213" s="236" t="s">
        <v>219</v>
      </c>
      <c r="D213" s="237">
        <v>35.0</v>
      </c>
      <c r="E213" s="238">
        <v>0.009300000000000001</v>
      </c>
      <c r="F213" s="238">
        <f t="shared" si="27"/>
        <v>160</v>
      </c>
      <c r="G213" s="239">
        <f t="shared" si="28"/>
        <v>52.08</v>
      </c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2.75" customHeight="1">
      <c r="A214" s="122"/>
      <c r="B214" s="122"/>
      <c r="C214" s="236" t="s">
        <v>220</v>
      </c>
      <c r="D214" s="237">
        <f>305/20</f>
        <v>15.25</v>
      </c>
      <c r="E214" s="238">
        <v>0.0212</v>
      </c>
      <c r="F214" s="238">
        <f t="shared" si="27"/>
        <v>160</v>
      </c>
      <c r="G214" s="239">
        <f t="shared" si="28"/>
        <v>51.728</v>
      </c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2.75" customHeight="1">
      <c r="A215" s="122"/>
      <c r="B215" s="122"/>
      <c r="C215" s="236" t="s">
        <v>221</v>
      </c>
      <c r="D215" s="237">
        <f>D214</f>
        <v>15.25</v>
      </c>
      <c r="E215" s="238">
        <v>0.118</v>
      </c>
      <c r="F215" s="238">
        <f t="shared" si="27"/>
        <v>160</v>
      </c>
      <c r="G215" s="239">
        <f t="shared" si="28"/>
        <v>287.92</v>
      </c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2.75" customHeight="1">
      <c r="A216" s="122"/>
      <c r="B216" s="122"/>
      <c r="C216" s="236" t="s">
        <v>222</v>
      </c>
      <c r="D216" s="237">
        <f>699/20</f>
        <v>34.95</v>
      </c>
      <c r="E216" s="238">
        <v>2.0E-4</v>
      </c>
      <c r="F216" s="238">
        <f t="shared" si="27"/>
        <v>160</v>
      </c>
      <c r="G216" s="239">
        <f t="shared" si="28"/>
        <v>1.1184</v>
      </c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2.75" customHeight="1">
      <c r="A217" s="122"/>
      <c r="B217" s="122"/>
      <c r="C217" s="236"/>
      <c r="D217" s="239"/>
      <c r="E217" s="69"/>
      <c r="F217" s="238">
        <f t="shared" si="27"/>
        <v>160</v>
      </c>
      <c r="G217" s="239">
        <f t="shared" si="28"/>
        <v>0</v>
      </c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2.75" customHeight="1">
      <c r="A218" s="124"/>
      <c r="B218" s="124"/>
      <c r="C218" s="236"/>
      <c r="D218" s="239"/>
      <c r="E218" s="69"/>
      <c r="F218" s="238">
        <f t="shared" si="27"/>
        <v>160</v>
      </c>
      <c r="G218" s="239">
        <f t="shared" si="28"/>
        <v>0</v>
      </c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2.75" customHeight="1">
      <c r="A219" s="240" t="s">
        <v>223</v>
      </c>
      <c r="B219" s="89"/>
      <c r="C219" s="89"/>
      <c r="D219" s="89"/>
      <c r="E219" s="89"/>
      <c r="F219" s="90"/>
      <c r="G219" s="233">
        <f>SUM(G211:G218)</f>
        <v>562.7616</v>
      </c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2.75" customHeight="1">
      <c r="A220" s="241"/>
      <c r="B220" s="241"/>
      <c r="C220" s="241"/>
      <c r="D220" s="241"/>
      <c r="E220" s="241"/>
      <c r="F220" s="241"/>
      <c r="G220" s="242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2.75" customHeight="1">
      <c r="A221" s="243" t="s">
        <v>224</v>
      </c>
      <c r="B221" s="2"/>
      <c r="C221" s="2"/>
      <c r="D221" s="2"/>
      <c r="E221" s="2"/>
      <c r="F221" s="3"/>
      <c r="G221" s="233">
        <f>G219</f>
        <v>562.7616</v>
      </c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2.75" customHeight="1">
      <c r="A222" s="4"/>
      <c r="B222" s="83"/>
      <c r="C222" s="8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2.75" customHeight="1">
      <c r="A223" s="4"/>
      <c r="B223" s="83"/>
      <c r="C223" s="8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2.75" customHeight="1">
      <c r="A224" s="204" t="s">
        <v>225</v>
      </c>
      <c r="B224" s="83"/>
      <c r="C224" s="8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5.75" customHeight="1">
      <c r="A225" s="208" t="s">
        <v>183</v>
      </c>
      <c r="B225" s="208" t="s">
        <v>184</v>
      </c>
      <c r="C225" s="208" t="s">
        <v>226</v>
      </c>
      <c r="D225" s="208" t="s">
        <v>213</v>
      </c>
      <c r="E225" s="208" t="s">
        <v>227</v>
      </c>
      <c r="F225" s="208" t="s">
        <v>189</v>
      </c>
      <c r="G225" s="208" t="s">
        <v>228</v>
      </c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2.75" customHeight="1">
      <c r="A226" s="234" t="s">
        <v>229</v>
      </c>
      <c r="B226" s="235" t="str">
        <f>B196</f>
        <v>Retroescadeira 4x2 ou 4x4, potência mínima de 78hp/92 há, capacidade mínima de 1m³ na carregadeira</v>
      </c>
      <c r="C226" s="97" t="s">
        <v>230</v>
      </c>
      <c r="D226" s="237">
        <v>780.0</v>
      </c>
      <c r="E226" s="238">
        <v>2.0</v>
      </c>
      <c r="F226" s="239">
        <f t="shared" ref="F226:F229" si="29">D226*E226</f>
        <v>1560</v>
      </c>
      <c r="G226" s="244">
        <f>F226+F227+F228+F229</f>
        <v>15280</v>
      </c>
      <c r="H226" s="223"/>
      <c r="I226" s="223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2.75" customHeight="1">
      <c r="A227" s="122"/>
      <c r="B227" s="122"/>
      <c r="C227" s="97" t="s">
        <v>231</v>
      </c>
      <c r="D227" s="237">
        <v>3800.0</v>
      </c>
      <c r="E227" s="238">
        <v>2.0</v>
      </c>
      <c r="F227" s="239">
        <f t="shared" si="29"/>
        <v>7600</v>
      </c>
      <c r="G227" s="122"/>
      <c r="H227" s="223"/>
      <c r="I227" s="223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2.75" customHeight="1">
      <c r="A228" s="122"/>
      <c r="B228" s="122"/>
      <c r="C228" s="97" t="s">
        <v>232</v>
      </c>
      <c r="D228" s="237">
        <v>780.0</v>
      </c>
      <c r="E228" s="238">
        <v>2.0</v>
      </c>
      <c r="F228" s="239">
        <f t="shared" si="29"/>
        <v>1560</v>
      </c>
      <c r="G228" s="122"/>
      <c r="H228" s="223"/>
      <c r="I228" s="223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2.75" customHeight="1">
      <c r="A229" s="124"/>
      <c r="B229" s="124"/>
      <c r="C229" s="97" t="s">
        <v>233</v>
      </c>
      <c r="D229" s="237">
        <v>2280.0</v>
      </c>
      <c r="E229" s="238">
        <v>2.0</v>
      </c>
      <c r="F229" s="239">
        <f t="shared" si="29"/>
        <v>4560</v>
      </c>
      <c r="G229" s="124"/>
      <c r="H229" s="223"/>
      <c r="I229" s="223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2.75" customHeight="1">
      <c r="A230" s="4"/>
      <c r="B230" s="83"/>
      <c r="C230" s="226"/>
      <c r="D230" s="223"/>
      <c r="E230" s="223"/>
      <c r="F230" s="223"/>
      <c r="G230" s="223"/>
      <c r="H230" s="223"/>
      <c r="I230" s="223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2.75" customHeight="1">
      <c r="A231" s="4"/>
      <c r="B231" s="83"/>
      <c r="C231" s="226"/>
      <c r="D231" s="223"/>
      <c r="E231" s="223"/>
      <c r="F231" s="223"/>
      <c r="G231" s="223"/>
      <c r="H231" s="223"/>
      <c r="I231" s="223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5.75" customHeight="1">
      <c r="A232" s="208" t="s">
        <v>183</v>
      </c>
      <c r="B232" s="208" t="s">
        <v>184</v>
      </c>
      <c r="C232" s="208" t="s">
        <v>228</v>
      </c>
      <c r="D232" s="208" t="s">
        <v>234</v>
      </c>
      <c r="E232" s="208" t="s">
        <v>235</v>
      </c>
      <c r="F232" s="208" t="s">
        <v>215</v>
      </c>
      <c r="G232" s="208" t="s">
        <v>189</v>
      </c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5.75" customHeight="1">
      <c r="A233" s="209" t="s">
        <v>229</v>
      </c>
      <c r="B233" s="210" t="str">
        <f>B226</f>
        <v>Retroescadeira 4x2 ou 4x4, potência mínima de 78hp/92 há, capacidade mínima de 1m³ na carregadeira</v>
      </c>
      <c r="C233" s="97">
        <f>G226</f>
        <v>15280</v>
      </c>
      <c r="D233" s="245">
        <v>5900.0</v>
      </c>
      <c r="E233" s="246">
        <f>C233/D233</f>
        <v>2.589830508</v>
      </c>
      <c r="F233" s="245">
        <f>F196</f>
        <v>160</v>
      </c>
      <c r="G233" s="239">
        <f>F233*E233</f>
        <v>414.3728814</v>
      </c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2.75" customHeight="1">
      <c r="A234" s="4"/>
      <c r="B234" s="83"/>
      <c r="C234" s="84"/>
      <c r="D234" s="4"/>
      <c r="E234" s="4"/>
      <c r="F234" s="216" t="s">
        <v>236</v>
      </c>
      <c r="G234" s="233">
        <f>G233</f>
        <v>414.3728814</v>
      </c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2.75" customHeight="1">
      <c r="A235" s="4"/>
      <c r="B235" s="83"/>
      <c r="C235" s="8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2.75" customHeight="1">
      <c r="A236" s="4"/>
      <c r="B236" s="83"/>
      <c r="C236" s="8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2.75" customHeight="1">
      <c r="A237" s="204" t="s">
        <v>237</v>
      </c>
      <c r="B237" s="83"/>
      <c r="C237" s="8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5.75" customHeight="1">
      <c r="A238" s="207" t="s">
        <v>183</v>
      </c>
      <c r="B238" s="208" t="s">
        <v>184</v>
      </c>
      <c r="C238" s="207" t="s">
        <v>189</v>
      </c>
      <c r="D238" s="4" t="s">
        <v>238</v>
      </c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5.75" customHeight="1">
      <c r="A239" s="209" t="s">
        <v>239</v>
      </c>
      <c r="B239" s="210" t="str">
        <f>B196</f>
        <v>Retroescadeira 4x2 ou 4x4, potência mínima de 78hp/92 há, capacidade mínima de 1m³ na carregadeira</v>
      </c>
      <c r="C239" s="110">
        <f>D239</f>
        <v>7040.988648</v>
      </c>
      <c r="D239" s="247">
        <f>G197+F202+F207+G221+G234</f>
        <v>7040.988648</v>
      </c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ht="12.75" customHeight="1">
      <c r="A240" s="223"/>
      <c r="B240" s="248"/>
      <c r="C240" s="249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ht="12.75" customHeight="1">
      <c r="A241" s="223"/>
      <c r="B241" s="248"/>
      <c r="C241" s="226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ht="12.75" customHeight="1">
      <c r="A242" s="4"/>
      <c r="B242" s="83"/>
      <c r="C242" s="8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ht="12.75" customHeight="1">
      <c r="A243" s="250" t="s">
        <v>240</v>
      </c>
      <c r="B243" s="83"/>
      <c r="C243" s="8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ht="15.75" customHeight="1">
      <c r="A244" s="251" t="s">
        <v>241</v>
      </c>
      <c r="B244" s="251" t="s">
        <v>242</v>
      </c>
      <c r="C244" s="252" t="s">
        <v>243</v>
      </c>
      <c r="D244" s="252" t="s">
        <v>189</v>
      </c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ht="15.75" customHeight="1">
      <c r="A245" s="253" t="str">
        <f>B239</f>
        <v>Retroescadeira 4x2 ou 4x4, potência mínima de 78hp/92 há, capacidade mínima de 1m³ na carregadeira</v>
      </c>
      <c r="B245" s="151">
        <f>D239</f>
        <v>7040.988648</v>
      </c>
      <c r="C245" s="151">
        <f>D162</f>
        <v>6031.835529</v>
      </c>
      <c r="D245" s="254">
        <f>B245+C245</f>
        <v>13072.82418</v>
      </c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ht="12.75" customHeight="1">
      <c r="A246" s="4"/>
      <c r="B246" s="83"/>
      <c r="C246" s="8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ht="12.75" customHeight="1">
      <c r="A247" s="4"/>
      <c r="B247" s="83"/>
      <c r="C247" s="8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ht="12.75" customHeight="1">
      <c r="A248" s="4"/>
      <c r="B248" s="83"/>
      <c r="C248" s="8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ht="12.75" customHeight="1">
      <c r="A249" s="4"/>
      <c r="B249" s="83"/>
      <c r="C249" s="8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ht="12.75" customHeight="1">
      <c r="A250" s="4"/>
      <c r="B250" s="83"/>
      <c r="C250" s="8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ht="12.75" customHeight="1">
      <c r="A251" s="4"/>
      <c r="B251" s="83"/>
      <c r="C251" s="8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ht="12.75" customHeight="1">
      <c r="A252" s="4"/>
      <c r="B252" s="83"/>
      <c r="C252" s="8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ht="12.75" customHeight="1">
      <c r="A253" s="4"/>
      <c r="B253" s="83"/>
      <c r="C253" s="8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ht="12.75" customHeight="1">
      <c r="A254" s="4"/>
      <c r="B254" s="83"/>
      <c r="C254" s="8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ht="12.75" customHeight="1">
      <c r="A255" s="4"/>
      <c r="B255" s="83"/>
      <c r="C255" s="8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ht="12.75" customHeight="1">
      <c r="A256" s="4"/>
      <c r="B256" s="83"/>
      <c r="C256" s="8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ht="12.75" customHeight="1">
      <c r="A257" s="4"/>
      <c r="B257" s="83"/>
      <c r="C257" s="8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ht="12.75" customHeight="1">
      <c r="A258" s="4"/>
      <c r="B258" s="83"/>
      <c r="C258" s="8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ht="12.75" customHeight="1">
      <c r="A259" s="4"/>
      <c r="B259" s="83"/>
      <c r="C259" s="8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ht="12.75" customHeight="1">
      <c r="A260" s="4"/>
      <c r="B260" s="83"/>
      <c r="C260" s="8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ht="12.75" customHeight="1">
      <c r="A261" s="4"/>
      <c r="B261" s="83"/>
      <c r="C261" s="8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ht="12.75" customHeight="1">
      <c r="A262" s="4"/>
      <c r="B262" s="83"/>
      <c r="C262" s="8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ht="12.75" customHeight="1">
      <c r="A263" s="4"/>
      <c r="B263" s="83"/>
      <c r="C263" s="8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ht="12.75" customHeight="1">
      <c r="A264" s="4"/>
      <c r="B264" s="83"/>
      <c r="C264" s="8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ht="12.75" customHeight="1">
      <c r="A265" s="4"/>
      <c r="B265" s="83"/>
      <c r="C265" s="8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ht="12.75" customHeight="1">
      <c r="A266" s="4"/>
      <c r="B266" s="83"/>
      <c r="C266" s="8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ht="12.75" customHeight="1">
      <c r="A267" s="4"/>
      <c r="B267" s="83"/>
      <c r="C267" s="8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ht="12.75" customHeight="1">
      <c r="A268" s="4"/>
      <c r="B268" s="83"/>
      <c r="C268" s="8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ht="12.75" customHeight="1">
      <c r="A269" s="4"/>
      <c r="B269" s="83"/>
      <c r="C269" s="8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ht="12.75" customHeight="1">
      <c r="A270" s="4"/>
      <c r="B270" s="83"/>
      <c r="C270" s="8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ht="12.75" customHeight="1">
      <c r="A271" s="4"/>
      <c r="B271" s="83"/>
      <c r="C271" s="8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ht="12.75" customHeight="1">
      <c r="A272" s="4"/>
      <c r="B272" s="83"/>
      <c r="C272" s="8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ht="12.75" customHeight="1">
      <c r="A273" s="4"/>
      <c r="B273" s="83"/>
      <c r="C273" s="8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ht="12.75" customHeight="1">
      <c r="A274" s="4"/>
      <c r="B274" s="83"/>
      <c r="C274" s="8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ht="12.75" customHeight="1">
      <c r="A275" s="4"/>
      <c r="B275" s="83"/>
      <c r="C275" s="8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ht="12.75" customHeight="1">
      <c r="A276" s="4"/>
      <c r="B276" s="83"/>
      <c r="C276" s="8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ht="12.75" customHeight="1">
      <c r="A277" s="4"/>
      <c r="B277" s="83"/>
      <c r="C277" s="8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ht="12.75" customHeight="1">
      <c r="A278" s="4"/>
      <c r="B278" s="83"/>
      <c r="C278" s="8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ht="12.75" customHeight="1">
      <c r="A279" s="4"/>
      <c r="B279" s="83"/>
      <c r="C279" s="8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ht="12.75" customHeight="1">
      <c r="A280" s="4"/>
      <c r="B280" s="83"/>
      <c r="C280" s="8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ht="12.75" customHeight="1">
      <c r="A281" s="4"/>
      <c r="B281" s="83"/>
      <c r="C281" s="8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ht="12.75" customHeight="1">
      <c r="A282" s="4"/>
      <c r="B282" s="83"/>
      <c r="C282" s="8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ht="12.75" customHeight="1">
      <c r="A283" s="4"/>
      <c r="B283" s="83"/>
      <c r="C283" s="8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ht="12.75" customHeight="1">
      <c r="A284" s="4"/>
      <c r="B284" s="83"/>
      <c r="C284" s="8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ht="12.75" customHeight="1">
      <c r="A285" s="4"/>
      <c r="B285" s="83"/>
      <c r="C285" s="8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ht="12.75" customHeight="1">
      <c r="A286" s="4"/>
      <c r="B286" s="83"/>
      <c r="C286" s="8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ht="12.75" customHeight="1">
      <c r="A287" s="4"/>
      <c r="B287" s="83"/>
      <c r="C287" s="8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ht="12.75" customHeight="1">
      <c r="A288" s="4"/>
      <c r="B288" s="83"/>
      <c r="C288" s="8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ht="12.75" customHeight="1">
      <c r="A289" s="4"/>
      <c r="B289" s="83"/>
      <c r="C289" s="8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ht="12.75" customHeight="1">
      <c r="A290" s="4"/>
      <c r="B290" s="83"/>
      <c r="C290" s="8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ht="12.75" customHeight="1">
      <c r="A291" s="4"/>
      <c r="B291" s="83"/>
      <c r="C291" s="8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ht="12.75" customHeight="1">
      <c r="A292" s="4"/>
      <c r="B292" s="83"/>
      <c r="C292" s="8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ht="12.75" customHeight="1">
      <c r="A293" s="4"/>
      <c r="B293" s="83"/>
      <c r="C293" s="8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ht="12.75" customHeight="1">
      <c r="A294" s="4"/>
      <c r="B294" s="83"/>
      <c r="C294" s="8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ht="12.75" customHeight="1">
      <c r="A295" s="4"/>
      <c r="B295" s="83"/>
      <c r="C295" s="8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ht="12.75" customHeight="1">
      <c r="A296" s="4"/>
      <c r="B296" s="83"/>
      <c r="C296" s="8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ht="12.75" customHeight="1">
      <c r="A297" s="4"/>
      <c r="B297" s="83"/>
      <c r="C297" s="8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ht="12.75" customHeight="1">
      <c r="A298" s="4"/>
      <c r="B298" s="83"/>
      <c r="C298" s="8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ht="12.75" customHeight="1">
      <c r="A299" s="4"/>
      <c r="B299" s="83"/>
      <c r="C299" s="8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ht="12.75" customHeight="1">
      <c r="A300" s="4"/>
      <c r="B300" s="83"/>
      <c r="C300" s="8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ht="12.75" customHeight="1">
      <c r="A301" s="4"/>
      <c r="B301" s="83"/>
      <c r="C301" s="8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ht="12.75" customHeight="1">
      <c r="A302" s="4"/>
      <c r="B302" s="83"/>
      <c r="C302" s="8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ht="12.75" customHeight="1">
      <c r="A303" s="4"/>
      <c r="B303" s="83"/>
      <c r="C303" s="8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ht="12.75" customHeight="1">
      <c r="A304" s="4"/>
      <c r="B304" s="83"/>
      <c r="C304" s="8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ht="12.75" customHeight="1">
      <c r="A305" s="4"/>
      <c r="B305" s="83"/>
      <c r="C305" s="8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ht="12.75" customHeight="1">
      <c r="A306" s="4"/>
      <c r="B306" s="83"/>
      <c r="C306" s="8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ht="12.75" customHeight="1">
      <c r="A307" s="4"/>
      <c r="B307" s="83"/>
      <c r="C307" s="8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ht="12.75" customHeight="1">
      <c r="A308" s="4"/>
      <c r="B308" s="83"/>
      <c r="C308" s="8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ht="12.75" customHeight="1">
      <c r="A309" s="4"/>
      <c r="B309" s="83"/>
      <c r="C309" s="8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ht="12.75" customHeight="1">
      <c r="A310" s="4"/>
      <c r="B310" s="83"/>
      <c r="C310" s="8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ht="12.75" customHeight="1">
      <c r="A311" s="4"/>
      <c r="B311" s="83"/>
      <c r="C311" s="8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ht="12.75" customHeight="1">
      <c r="A312" s="4"/>
      <c r="B312" s="83"/>
      <c r="C312" s="8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ht="12.75" customHeight="1">
      <c r="A313" s="4"/>
      <c r="B313" s="83"/>
      <c r="C313" s="8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ht="12.75" customHeight="1">
      <c r="A314" s="4"/>
      <c r="B314" s="83"/>
      <c r="C314" s="8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ht="12.75" customHeight="1">
      <c r="A315" s="4"/>
      <c r="B315" s="83"/>
      <c r="C315" s="8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ht="12.75" customHeight="1">
      <c r="A316" s="4"/>
      <c r="B316" s="83"/>
      <c r="C316" s="8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ht="12.75" customHeight="1">
      <c r="A317" s="4"/>
      <c r="B317" s="83"/>
      <c r="C317" s="8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ht="12.75" customHeight="1">
      <c r="A318" s="4"/>
      <c r="B318" s="83"/>
      <c r="C318" s="8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ht="12.75" customHeight="1">
      <c r="A319" s="4"/>
      <c r="B319" s="83"/>
      <c r="C319" s="8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ht="12.75" customHeight="1">
      <c r="A320" s="4"/>
      <c r="B320" s="83"/>
      <c r="C320" s="8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ht="12.75" customHeight="1">
      <c r="A321" s="4"/>
      <c r="B321" s="83"/>
      <c r="C321" s="8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ht="12.75" customHeight="1">
      <c r="A322" s="4"/>
      <c r="B322" s="83"/>
      <c r="C322" s="8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ht="12.75" customHeight="1">
      <c r="A323" s="4"/>
      <c r="B323" s="83"/>
      <c r="C323" s="8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ht="12.75" customHeight="1">
      <c r="A324" s="4"/>
      <c r="B324" s="83"/>
      <c r="C324" s="8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ht="12.75" customHeight="1">
      <c r="A325" s="4"/>
      <c r="B325" s="83"/>
      <c r="C325" s="8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ht="12.75" customHeight="1">
      <c r="A326" s="4"/>
      <c r="B326" s="83"/>
      <c r="C326" s="8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ht="12.75" customHeight="1">
      <c r="A327" s="4"/>
      <c r="B327" s="83"/>
      <c r="C327" s="8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ht="12.75" customHeight="1">
      <c r="A328" s="4"/>
      <c r="B328" s="83"/>
      <c r="C328" s="8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ht="12.75" customHeight="1">
      <c r="A329" s="4"/>
      <c r="B329" s="83"/>
      <c r="C329" s="8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ht="12.75" customHeight="1">
      <c r="A330" s="4"/>
      <c r="B330" s="83"/>
      <c r="C330" s="8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ht="12.75" customHeight="1">
      <c r="A331" s="4"/>
      <c r="B331" s="83"/>
      <c r="C331" s="8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ht="12.75" customHeight="1">
      <c r="A332" s="4"/>
      <c r="B332" s="83"/>
      <c r="C332" s="8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ht="12.75" customHeight="1">
      <c r="A333" s="4"/>
      <c r="B333" s="83"/>
      <c r="C333" s="8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ht="12.75" customHeight="1">
      <c r="A334" s="4"/>
      <c r="B334" s="83"/>
      <c r="C334" s="8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ht="12.75" customHeight="1">
      <c r="A335" s="4"/>
      <c r="B335" s="83"/>
      <c r="C335" s="8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ht="12.75" customHeight="1">
      <c r="A336" s="4"/>
      <c r="B336" s="83"/>
      <c r="C336" s="8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ht="15.75" customHeight="1">
      <c r="A337" s="4"/>
      <c r="B337" s="4"/>
      <c r="C337" s="225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ht="15.75" customHeight="1">
      <c r="A338" s="4"/>
      <c r="B338" s="4"/>
      <c r="C338" s="225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ht="15.75" customHeight="1">
      <c r="A339" s="4"/>
      <c r="B339" s="4"/>
      <c r="C339" s="225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ht="15.75" customHeight="1">
      <c r="A340" s="4"/>
      <c r="B340" s="4"/>
      <c r="C340" s="225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ht="15.75" customHeight="1">
      <c r="A341" s="4"/>
      <c r="B341" s="4"/>
      <c r="C341" s="225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ht="15.75" customHeight="1">
      <c r="A342" s="4"/>
      <c r="B342" s="4"/>
      <c r="C342" s="225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ht="15.75" customHeight="1">
      <c r="A343" s="4"/>
      <c r="B343" s="4"/>
      <c r="C343" s="225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ht="15.75" customHeight="1">
      <c r="A344" s="4"/>
      <c r="B344" s="4"/>
      <c r="C344" s="225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ht="15.75" customHeight="1">
      <c r="A345" s="4"/>
      <c r="B345" s="4"/>
      <c r="C345" s="225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ht="15.75" customHeight="1">
      <c r="A346" s="4"/>
      <c r="B346" s="4"/>
      <c r="C346" s="225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ht="15.75" customHeight="1">
      <c r="A347" s="4"/>
      <c r="B347" s="4"/>
      <c r="C347" s="225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ht="15.75" customHeight="1">
      <c r="A348" s="4"/>
      <c r="B348" s="4"/>
      <c r="C348" s="225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ht="15.75" customHeight="1">
      <c r="A349" s="4"/>
      <c r="B349" s="4"/>
      <c r="C349" s="225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ht="15.75" customHeight="1">
      <c r="A350" s="4"/>
      <c r="B350" s="4"/>
      <c r="C350" s="225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ht="15.75" customHeight="1">
      <c r="A351" s="4"/>
      <c r="B351" s="4"/>
      <c r="C351" s="225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ht="15.75" customHeight="1">
      <c r="A352" s="4"/>
      <c r="B352" s="4"/>
      <c r="C352" s="225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ht="15.75" customHeight="1">
      <c r="A353" s="4"/>
      <c r="B353" s="4"/>
      <c r="C353" s="225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ht="15.75" customHeight="1">
      <c r="A354" s="4"/>
      <c r="B354" s="4"/>
      <c r="C354" s="225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ht="15.75" customHeight="1">
      <c r="A355" s="4"/>
      <c r="B355" s="4"/>
      <c r="C355" s="225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ht="15.75" customHeight="1">
      <c r="A356" s="4"/>
      <c r="B356" s="4"/>
      <c r="C356" s="225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ht="15.75" customHeight="1">
      <c r="A357" s="4"/>
      <c r="B357" s="4"/>
      <c r="C357" s="225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ht="15.75" customHeight="1">
      <c r="A358" s="4"/>
      <c r="B358" s="4"/>
      <c r="C358" s="225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ht="15.75" customHeight="1">
      <c r="A359" s="4"/>
      <c r="B359" s="4"/>
      <c r="C359" s="225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ht="15.75" customHeight="1">
      <c r="A360" s="4"/>
      <c r="B360" s="4"/>
      <c r="C360" s="225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ht="15.75" customHeight="1">
      <c r="A361" s="4"/>
      <c r="B361" s="4"/>
      <c r="C361" s="225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ht="15.75" customHeight="1">
      <c r="A362" s="4"/>
      <c r="B362" s="4"/>
      <c r="C362" s="225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ht="15.75" customHeight="1">
      <c r="A363" s="4"/>
      <c r="B363" s="4"/>
      <c r="C363" s="225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ht="15.75" customHeight="1">
      <c r="A364" s="4"/>
      <c r="B364" s="4"/>
      <c r="C364" s="225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ht="15.75" customHeight="1">
      <c r="A365" s="4"/>
      <c r="B365" s="4"/>
      <c r="C365" s="225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ht="15.75" customHeight="1">
      <c r="A366" s="4"/>
      <c r="B366" s="4"/>
      <c r="C366" s="225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ht="15.75" customHeight="1">
      <c r="A367" s="4"/>
      <c r="B367" s="4"/>
      <c r="C367" s="225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ht="15.75" customHeight="1">
      <c r="A368" s="4"/>
      <c r="B368" s="4"/>
      <c r="C368" s="225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ht="15.75" customHeight="1">
      <c r="A369" s="4"/>
      <c r="B369" s="4"/>
      <c r="C369" s="225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ht="15.75" customHeight="1">
      <c r="A370" s="4"/>
      <c r="B370" s="4"/>
      <c r="C370" s="225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ht="15.75" customHeight="1">
      <c r="A371" s="4"/>
      <c r="B371" s="4"/>
      <c r="C371" s="225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ht="15.75" customHeight="1">
      <c r="A372" s="4"/>
      <c r="B372" s="4"/>
      <c r="C372" s="225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ht="15.75" customHeight="1">
      <c r="A373" s="4"/>
      <c r="B373" s="4"/>
      <c r="C373" s="225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ht="15.75" customHeight="1">
      <c r="A374" s="4"/>
      <c r="B374" s="4"/>
      <c r="C374" s="225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ht="15.75" customHeight="1">
      <c r="A375" s="4"/>
      <c r="B375" s="4"/>
      <c r="C375" s="225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ht="15.75" customHeight="1">
      <c r="A376" s="4"/>
      <c r="B376" s="4"/>
      <c r="C376" s="225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ht="15.75" customHeight="1">
      <c r="A377" s="4"/>
      <c r="B377" s="4"/>
      <c r="C377" s="225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ht="15.75" customHeight="1">
      <c r="A378" s="4"/>
      <c r="B378" s="4"/>
      <c r="C378" s="225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ht="15.75" customHeight="1">
      <c r="A379" s="4"/>
      <c r="B379" s="4"/>
      <c r="C379" s="225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ht="15.75" customHeight="1">
      <c r="A380" s="4"/>
      <c r="B380" s="4"/>
      <c r="C380" s="225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ht="15.75" customHeight="1">
      <c r="A381" s="4"/>
      <c r="B381" s="4"/>
      <c r="C381" s="225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ht="15.75" customHeight="1">
      <c r="A382" s="4"/>
      <c r="B382" s="4"/>
      <c r="C382" s="225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ht="15.75" customHeight="1">
      <c r="A383" s="4"/>
      <c r="B383" s="4"/>
      <c r="C383" s="225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ht="15.75" customHeight="1">
      <c r="A384" s="4"/>
      <c r="B384" s="4"/>
      <c r="C384" s="225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ht="15.75" customHeight="1">
      <c r="A385" s="4"/>
      <c r="B385" s="4"/>
      <c r="C385" s="225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ht="15.75" customHeight="1">
      <c r="A386" s="4"/>
      <c r="B386" s="4"/>
      <c r="C386" s="225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ht="15.75" customHeight="1">
      <c r="A387" s="4"/>
      <c r="B387" s="4"/>
      <c r="C387" s="225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ht="15.75" customHeight="1">
      <c r="A388" s="4"/>
      <c r="B388" s="4"/>
      <c r="C388" s="225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ht="15.75" customHeight="1">
      <c r="A389" s="4"/>
      <c r="B389" s="4"/>
      <c r="C389" s="225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ht="15.75" customHeight="1">
      <c r="A390" s="4"/>
      <c r="B390" s="4"/>
      <c r="C390" s="225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ht="15.75" customHeight="1">
      <c r="A391" s="4"/>
      <c r="B391" s="4"/>
      <c r="C391" s="225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ht="15.75" customHeight="1">
      <c r="A392" s="4"/>
      <c r="B392" s="4"/>
      <c r="C392" s="225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ht="15.75" customHeight="1">
      <c r="A393" s="4"/>
      <c r="B393" s="4"/>
      <c r="C393" s="225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ht="15.75" customHeight="1">
      <c r="A394" s="4"/>
      <c r="B394" s="4"/>
      <c r="C394" s="225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ht="15.75" customHeight="1">
      <c r="A395" s="4"/>
      <c r="B395" s="4"/>
      <c r="C395" s="225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ht="15.75" customHeight="1">
      <c r="A396" s="4"/>
      <c r="B396" s="4"/>
      <c r="C396" s="225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ht="15.75" customHeight="1">
      <c r="A397" s="4"/>
      <c r="B397" s="4"/>
      <c r="C397" s="225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ht="15.75" customHeight="1">
      <c r="A398" s="4"/>
      <c r="B398" s="4"/>
      <c r="C398" s="225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ht="15.75" customHeight="1">
      <c r="A399" s="4"/>
      <c r="B399" s="4"/>
      <c r="C399" s="225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ht="15.75" customHeight="1">
      <c r="A400" s="4"/>
      <c r="B400" s="4"/>
      <c r="C400" s="225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ht="15.75" customHeight="1">
      <c r="A401" s="4"/>
      <c r="B401" s="4"/>
      <c r="C401" s="225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ht="15.75" customHeight="1">
      <c r="A402" s="4"/>
      <c r="B402" s="4"/>
      <c r="C402" s="225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ht="15.75" customHeight="1">
      <c r="A403" s="4"/>
      <c r="B403" s="4"/>
      <c r="C403" s="225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ht="15.75" customHeight="1">
      <c r="A404" s="4"/>
      <c r="B404" s="4"/>
      <c r="C404" s="225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ht="15.75" customHeight="1">
      <c r="A405" s="4"/>
      <c r="B405" s="4"/>
      <c r="C405" s="225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ht="15.75" customHeight="1">
      <c r="A406" s="4"/>
      <c r="B406" s="4"/>
      <c r="C406" s="225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ht="15.75" customHeight="1">
      <c r="A407" s="4"/>
      <c r="B407" s="4"/>
      <c r="C407" s="225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ht="15.75" customHeight="1">
      <c r="A408" s="4"/>
      <c r="B408" s="4"/>
      <c r="C408" s="225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ht="15.75" customHeight="1">
      <c r="A409" s="4"/>
      <c r="B409" s="4"/>
      <c r="C409" s="225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ht="15.75" customHeight="1">
      <c r="A410" s="4"/>
      <c r="B410" s="4"/>
      <c r="C410" s="225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ht="15.75" customHeight="1">
      <c r="A411" s="4"/>
      <c r="B411" s="4"/>
      <c r="C411" s="225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ht="15.75" customHeight="1">
      <c r="A412" s="4"/>
      <c r="B412" s="4"/>
      <c r="C412" s="225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ht="15.75" customHeight="1">
      <c r="A413" s="4"/>
      <c r="B413" s="4"/>
      <c r="C413" s="225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ht="15.75" customHeight="1">
      <c r="A414" s="4"/>
      <c r="B414" s="4"/>
      <c r="C414" s="225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ht="15.75" customHeight="1">
      <c r="A415" s="4"/>
      <c r="B415" s="4"/>
      <c r="C415" s="225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ht="15.75" customHeight="1">
      <c r="A416" s="4"/>
      <c r="B416" s="4"/>
      <c r="C416" s="225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ht="15.75" customHeight="1">
      <c r="A417" s="4"/>
      <c r="B417" s="4"/>
      <c r="C417" s="225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ht="15.75" customHeight="1">
      <c r="A418" s="4"/>
      <c r="B418" s="4"/>
      <c r="C418" s="225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ht="15.75" customHeight="1">
      <c r="A419" s="4"/>
      <c r="B419" s="4"/>
      <c r="C419" s="225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ht="15.75" customHeight="1">
      <c r="A420" s="4"/>
      <c r="B420" s="4"/>
      <c r="C420" s="225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ht="15.75" customHeight="1">
      <c r="A421" s="4"/>
      <c r="B421" s="4"/>
      <c r="C421" s="225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ht="15.75" customHeight="1">
      <c r="A422" s="4"/>
      <c r="B422" s="4"/>
      <c r="C422" s="225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ht="15.75" customHeight="1">
      <c r="A423" s="4"/>
      <c r="B423" s="4"/>
      <c r="C423" s="225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ht="15.75" customHeight="1">
      <c r="A424" s="4"/>
      <c r="B424" s="4"/>
      <c r="C424" s="225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ht="15.75" customHeight="1">
      <c r="A425" s="4"/>
      <c r="B425" s="4"/>
      <c r="C425" s="225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ht="15.75" customHeight="1">
      <c r="A426" s="4"/>
      <c r="B426" s="4"/>
      <c r="C426" s="225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ht="15.75" customHeight="1">
      <c r="A427" s="4"/>
      <c r="B427" s="4"/>
      <c r="C427" s="225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ht="15.75" customHeight="1">
      <c r="A428" s="4"/>
      <c r="B428" s="4"/>
      <c r="C428" s="225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ht="15.75" customHeight="1">
      <c r="A429" s="4"/>
      <c r="B429" s="4"/>
      <c r="C429" s="225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ht="15.75" customHeight="1">
      <c r="A430" s="4"/>
      <c r="B430" s="4"/>
      <c r="C430" s="225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ht="15.75" customHeight="1">
      <c r="A431" s="4"/>
      <c r="B431" s="4"/>
      <c r="C431" s="225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ht="15.75" customHeight="1">
      <c r="A432" s="4"/>
      <c r="B432" s="4"/>
      <c r="C432" s="225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ht="15.75" customHeight="1">
      <c r="A433" s="4"/>
      <c r="B433" s="4"/>
      <c r="C433" s="225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ht="15.75" customHeight="1">
      <c r="A434" s="4"/>
      <c r="B434" s="4"/>
      <c r="C434" s="225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ht="15.75" customHeight="1">
      <c r="A435" s="4"/>
      <c r="B435" s="4"/>
      <c r="C435" s="225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ht="15.75" customHeight="1">
      <c r="A436" s="4"/>
      <c r="B436" s="4"/>
      <c r="C436" s="225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ht="15.75" customHeight="1">
      <c r="A437" s="4"/>
      <c r="B437" s="4"/>
      <c r="C437" s="225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ht="15.75" customHeight="1">
      <c r="A438" s="4"/>
      <c r="B438" s="4"/>
      <c r="C438" s="225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ht="15.75" customHeight="1">
      <c r="A439" s="4"/>
      <c r="B439" s="4"/>
      <c r="C439" s="225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ht="15.75" customHeight="1">
      <c r="A440" s="4"/>
      <c r="B440" s="4"/>
      <c r="C440" s="225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ht="15.75" customHeight="1">
      <c r="A441" s="4"/>
      <c r="B441" s="4"/>
      <c r="C441" s="225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ht="15.75" customHeight="1">
      <c r="A442" s="4"/>
      <c r="B442" s="4"/>
      <c r="C442" s="225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ht="15.75" customHeight="1">
      <c r="A443" s="4"/>
      <c r="B443" s="4"/>
      <c r="C443" s="225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ht="15.75" customHeight="1">
      <c r="A444" s="4"/>
      <c r="B444" s="4"/>
      <c r="C444" s="225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ht="15.75" customHeight="1">
      <c r="A445" s="4"/>
      <c r="B445" s="4"/>
      <c r="C445" s="225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ht="15.75" customHeight="1">
      <c r="A446" s="4"/>
      <c r="B446" s="4"/>
      <c r="C446" s="225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ht="15.75" customHeight="1">
      <c r="A447" s="4"/>
      <c r="B447" s="4"/>
      <c r="C447" s="225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ht="15.75" customHeight="1">
      <c r="A448" s="4"/>
      <c r="B448" s="4"/>
      <c r="C448" s="225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ht="15.75" customHeight="1">
      <c r="A449" s="4"/>
      <c r="B449" s="4"/>
      <c r="C449" s="225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ht="15.75" customHeight="1">
      <c r="A450" s="4"/>
      <c r="B450" s="4"/>
      <c r="C450" s="225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ht="15.75" customHeight="1">
      <c r="A451" s="4"/>
      <c r="B451" s="4"/>
      <c r="C451" s="225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ht="15.75" customHeight="1">
      <c r="A452" s="4"/>
      <c r="B452" s="4"/>
      <c r="C452" s="225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ht="15.75" customHeight="1">
      <c r="A453" s="4"/>
      <c r="B453" s="4"/>
      <c r="C453" s="225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ht="15.75" customHeight="1">
      <c r="A454" s="4"/>
      <c r="B454" s="4"/>
      <c r="C454" s="225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ht="15.75" customHeight="1">
      <c r="A455" s="4"/>
      <c r="B455" s="4"/>
      <c r="C455" s="225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ht="15.75" customHeight="1">
      <c r="A456" s="4"/>
      <c r="B456" s="4"/>
      <c r="C456" s="225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ht="15.75" customHeight="1">
      <c r="A457" s="4"/>
      <c r="B457" s="4"/>
      <c r="C457" s="225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ht="15.75" customHeight="1">
      <c r="A458" s="4"/>
      <c r="B458" s="4"/>
      <c r="C458" s="225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ht="15.75" customHeight="1">
      <c r="A459" s="4"/>
      <c r="B459" s="4"/>
      <c r="C459" s="225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ht="15.75" customHeight="1">
      <c r="A460" s="4"/>
      <c r="B460" s="4"/>
      <c r="C460" s="225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ht="15.75" customHeight="1">
      <c r="A461" s="4"/>
      <c r="B461" s="4"/>
      <c r="C461" s="225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ht="15.75" customHeight="1">
      <c r="A462" s="4"/>
      <c r="B462" s="4"/>
      <c r="C462" s="225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ht="15.75" customHeight="1">
      <c r="A463" s="4"/>
      <c r="B463" s="4"/>
      <c r="C463" s="225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ht="15.75" customHeight="1">
      <c r="A464" s="4"/>
      <c r="B464" s="4"/>
      <c r="C464" s="225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ht="15.75" customHeight="1">
      <c r="A465" s="4"/>
      <c r="B465" s="4"/>
      <c r="C465" s="225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ht="15.75" customHeight="1">
      <c r="A466" s="4"/>
      <c r="B466" s="4"/>
      <c r="C466" s="225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ht="15.75" customHeight="1">
      <c r="A467" s="4"/>
      <c r="B467" s="4"/>
      <c r="C467" s="225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ht="15.75" customHeight="1">
      <c r="A468" s="4"/>
      <c r="B468" s="4"/>
      <c r="C468" s="225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ht="15.75" customHeight="1">
      <c r="A469" s="4"/>
      <c r="B469" s="4"/>
      <c r="C469" s="225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ht="15.75" customHeight="1">
      <c r="A470" s="4"/>
      <c r="B470" s="4"/>
      <c r="C470" s="225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ht="15.75" customHeight="1">
      <c r="A471" s="4"/>
      <c r="B471" s="4"/>
      <c r="C471" s="225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ht="15.75" customHeight="1">
      <c r="A472" s="4"/>
      <c r="B472" s="4"/>
      <c r="C472" s="225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ht="15.75" customHeight="1">
      <c r="A473" s="4"/>
      <c r="B473" s="4"/>
      <c r="C473" s="225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ht="15.75" customHeight="1">
      <c r="A474" s="4"/>
      <c r="B474" s="4"/>
      <c r="C474" s="225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ht="15.75" customHeight="1">
      <c r="A475" s="4"/>
      <c r="B475" s="4"/>
      <c r="C475" s="225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ht="15.75" customHeight="1">
      <c r="A476" s="4"/>
      <c r="B476" s="4"/>
      <c r="C476" s="225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ht="15.75" customHeight="1">
      <c r="A477" s="4"/>
      <c r="B477" s="4"/>
      <c r="C477" s="225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ht="15.75" customHeight="1">
      <c r="A478" s="4"/>
      <c r="B478" s="4"/>
      <c r="C478" s="225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ht="15.75" customHeight="1">
      <c r="A479" s="4"/>
      <c r="B479" s="4"/>
      <c r="C479" s="225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ht="15.75" customHeight="1">
      <c r="A480" s="4"/>
      <c r="B480" s="4"/>
      <c r="C480" s="225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ht="15.75" customHeight="1">
      <c r="A481" s="4"/>
      <c r="B481" s="4"/>
      <c r="C481" s="225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ht="15.75" customHeight="1">
      <c r="A482" s="4"/>
      <c r="B482" s="4"/>
      <c r="C482" s="225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ht="15.75" customHeight="1">
      <c r="A483" s="4"/>
      <c r="B483" s="4"/>
      <c r="C483" s="225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ht="15.75" customHeight="1">
      <c r="A484" s="4"/>
      <c r="B484" s="4"/>
      <c r="C484" s="225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ht="15.75" customHeight="1">
      <c r="A485" s="4"/>
      <c r="B485" s="4"/>
      <c r="C485" s="225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ht="15.75" customHeight="1">
      <c r="A486" s="4"/>
      <c r="B486" s="4"/>
      <c r="C486" s="225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ht="15.75" customHeight="1">
      <c r="A487" s="4"/>
      <c r="B487" s="4"/>
      <c r="C487" s="225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ht="15.75" customHeight="1">
      <c r="A488" s="4"/>
      <c r="B488" s="4"/>
      <c r="C488" s="225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ht="15.75" customHeight="1">
      <c r="A489" s="4"/>
      <c r="B489" s="4"/>
      <c r="C489" s="225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ht="15.75" customHeight="1">
      <c r="A490" s="4"/>
      <c r="B490" s="4"/>
      <c r="C490" s="225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ht="15.75" customHeight="1">
      <c r="A491" s="4"/>
      <c r="B491" s="4"/>
      <c r="C491" s="225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ht="15.75" customHeight="1">
      <c r="A492" s="4"/>
      <c r="B492" s="4"/>
      <c r="C492" s="225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ht="15.75" customHeight="1">
      <c r="A493" s="4"/>
      <c r="B493" s="4"/>
      <c r="C493" s="225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ht="15.75" customHeight="1">
      <c r="A494" s="4"/>
      <c r="B494" s="4"/>
      <c r="C494" s="225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ht="15.75" customHeight="1">
      <c r="A495" s="4"/>
      <c r="B495" s="4"/>
      <c r="C495" s="225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ht="15.75" customHeight="1">
      <c r="A496" s="4"/>
      <c r="B496" s="4"/>
      <c r="C496" s="225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ht="15.75" customHeight="1">
      <c r="A497" s="4"/>
      <c r="B497" s="4"/>
      <c r="C497" s="225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ht="15.75" customHeight="1">
      <c r="A498" s="4"/>
      <c r="B498" s="4"/>
      <c r="C498" s="225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ht="15.75" customHeight="1">
      <c r="A499" s="4"/>
      <c r="B499" s="4"/>
      <c r="C499" s="225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ht="15.75" customHeight="1">
      <c r="A500" s="4"/>
      <c r="B500" s="4"/>
      <c r="C500" s="225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ht="15.75" customHeight="1">
      <c r="A501" s="4"/>
      <c r="B501" s="4"/>
      <c r="C501" s="225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ht="15.75" customHeight="1">
      <c r="A502" s="4"/>
      <c r="B502" s="4"/>
      <c r="C502" s="225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ht="15.75" customHeight="1">
      <c r="A503" s="4"/>
      <c r="B503" s="4"/>
      <c r="C503" s="225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ht="15.75" customHeight="1">
      <c r="A504" s="4"/>
      <c r="B504" s="4"/>
      <c r="C504" s="225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ht="15.75" customHeight="1">
      <c r="A505" s="4"/>
      <c r="B505" s="4"/>
      <c r="C505" s="225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ht="15.75" customHeight="1">
      <c r="A506" s="4"/>
      <c r="B506" s="4"/>
      <c r="C506" s="225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ht="15.75" customHeight="1">
      <c r="A507" s="4"/>
      <c r="B507" s="4"/>
      <c r="C507" s="225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ht="15.75" customHeight="1">
      <c r="A508" s="4"/>
      <c r="B508" s="4"/>
      <c r="C508" s="225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ht="15.75" customHeight="1">
      <c r="A509" s="4"/>
      <c r="B509" s="4"/>
      <c r="C509" s="225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ht="15.75" customHeight="1">
      <c r="A510" s="4"/>
      <c r="B510" s="4"/>
      <c r="C510" s="225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ht="15.75" customHeight="1">
      <c r="A511" s="4"/>
      <c r="B511" s="4"/>
      <c r="C511" s="225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ht="15.75" customHeight="1">
      <c r="A512" s="4"/>
      <c r="B512" s="4"/>
      <c r="C512" s="225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ht="15.75" customHeight="1">
      <c r="A513" s="4"/>
      <c r="B513" s="4"/>
      <c r="C513" s="225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ht="15.75" customHeight="1">
      <c r="A514" s="4"/>
      <c r="B514" s="4"/>
      <c r="C514" s="225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ht="15.75" customHeight="1">
      <c r="A515" s="4"/>
      <c r="B515" s="4"/>
      <c r="C515" s="225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ht="15.75" customHeight="1">
      <c r="A516" s="4"/>
      <c r="B516" s="4"/>
      <c r="C516" s="225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ht="15.75" customHeight="1">
      <c r="A517" s="4"/>
      <c r="B517" s="4"/>
      <c r="C517" s="225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ht="15.75" customHeight="1">
      <c r="A518" s="4"/>
      <c r="B518" s="4"/>
      <c r="C518" s="225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ht="15.75" customHeight="1">
      <c r="A519" s="4"/>
      <c r="B519" s="4"/>
      <c r="C519" s="225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ht="15.75" customHeight="1">
      <c r="A520" s="4"/>
      <c r="B520" s="4"/>
      <c r="C520" s="225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ht="15.75" customHeight="1">
      <c r="A521" s="4"/>
      <c r="B521" s="4"/>
      <c r="C521" s="225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ht="15.75" customHeight="1">
      <c r="A522" s="4"/>
      <c r="B522" s="4"/>
      <c r="C522" s="225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ht="15.75" customHeight="1">
      <c r="A523" s="4"/>
      <c r="B523" s="4"/>
      <c r="C523" s="225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ht="15.75" customHeight="1">
      <c r="A524" s="4"/>
      <c r="B524" s="4"/>
      <c r="C524" s="225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ht="15.75" customHeight="1">
      <c r="A525" s="4"/>
      <c r="B525" s="4"/>
      <c r="C525" s="225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ht="15.75" customHeight="1">
      <c r="A526" s="4"/>
      <c r="B526" s="4"/>
      <c r="C526" s="225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ht="15.75" customHeight="1">
      <c r="A527" s="4"/>
      <c r="B527" s="4"/>
      <c r="C527" s="225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ht="15.75" customHeight="1">
      <c r="A528" s="4"/>
      <c r="B528" s="4"/>
      <c r="C528" s="225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ht="15.75" customHeight="1">
      <c r="A529" s="4"/>
      <c r="B529" s="4"/>
      <c r="C529" s="225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ht="15.75" customHeight="1">
      <c r="A530" s="4"/>
      <c r="B530" s="4"/>
      <c r="C530" s="225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ht="15.75" customHeight="1">
      <c r="A531" s="4"/>
      <c r="B531" s="4"/>
      <c r="C531" s="225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ht="15.75" customHeight="1">
      <c r="A532" s="4"/>
      <c r="B532" s="4"/>
      <c r="C532" s="225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ht="15.75" customHeight="1">
      <c r="A533" s="4"/>
      <c r="B533" s="4"/>
      <c r="C533" s="225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ht="15.75" customHeight="1">
      <c r="A534" s="4"/>
      <c r="B534" s="4"/>
      <c r="C534" s="225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ht="15.75" customHeight="1">
      <c r="A535" s="4"/>
      <c r="B535" s="4"/>
      <c r="C535" s="225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ht="15.75" customHeight="1">
      <c r="A536" s="4"/>
      <c r="B536" s="4"/>
      <c r="C536" s="225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ht="15.75" customHeight="1">
      <c r="A537" s="4"/>
      <c r="B537" s="4"/>
      <c r="C537" s="225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ht="15.75" customHeight="1">
      <c r="A538" s="4"/>
      <c r="B538" s="4"/>
      <c r="C538" s="225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ht="15.75" customHeight="1">
      <c r="A539" s="4"/>
      <c r="B539" s="4"/>
      <c r="C539" s="225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ht="15.75" customHeight="1">
      <c r="A540" s="4"/>
      <c r="B540" s="4"/>
      <c r="C540" s="225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ht="15.75" customHeight="1">
      <c r="A541" s="4"/>
      <c r="B541" s="4"/>
      <c r="C541" s="225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ht="15.75" customHeight="1">
      <c r="A542" s="4"/>
      <c r="B542" s="4"/>
      <c r="C542" s="225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ht="15.75" customHeight="1">
      <c r="A543" s="4"/>
      <c r="B543" s="4"/>
      <c r="C543" s="225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ht="15.75" customHeight="1">
      <c r="A544" s="4"/>
      <c r="B544" s="4"/>
      <c r="C544" s="225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ht="15.75" customHeight="1">
      <c r="A545" s="4"/>
      <c r="B545" s="4"/>
      <c r="C545" s="225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ht="15.75" customHeight="1">
      <c r="A546" s="4"/>
      <c r="B546" s="4"/>
      <c r="C546" s="225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ht="15.75" customHeight="1">
      <c r="A547" s="4"/>
      <c r="B547" s="4"/>
      <c r="C547" s="225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ht="15.75" customHeight="1">
      <c r="A548" s="4"/>
      <c r="B548" s="4"/>
      <c r="C548" s="225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ht="15.75" customHeight="1">
      <c r="A549" s="4"/>
      <c r="B549" s="4"/>
      <c r="C549" s="225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ht="15.75" customHeight="1">
      <c r="A550" s="4"/>
      <c r="B550" s="4"/>
      <c r="C550" s="225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ht="15.75" customHeight="1">
      <c r="A551" s="4"/>
      <c r="B551" s="4"/>
      <c r="C551" s="225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ht="15.75" customHeight="1">
      <c r="A552" s="4"/>
      <c r="B552" s="4"/>
      <c r="C552" s="225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ht="15.75" customHeight="1">
      <c r="A553" s="4"/>
      <c r="B553" s="4"/>
      <c r="C553" s="225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ht="15.75" customHeight="1">
      <c r="A554" s="4"/>
      <c r="B554" s="4"/>
      <c r="C554" s="225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ht="15.75" customHeight="1">
      <c r="A555" s="4"/>
      <c r="B555" s="4"/>
      <c r="C555" s="225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ht="15.75" customHeight="1">
      <c r="A556" s="4"/>
      <c r="B556" s="4"/>
      <c r="C556" s="225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ht="15.75" customHeight="1">
      <c r="A557" s="4"/>
      <c r="B557" s="4"/>
      <c r="C557" s="225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ht="15.75" customHeight="1">
      <c r="A558" s="4"/>
      <c r="B558" s="4"/>
      <c r="C558" s="225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ht="15.75" customHeight="1">
      <c r="A559" s="4"/>
      <c r="B559" s="4"/>
      <c r="C559" s="225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ht="15.75" customHeight="1">
      <c r="A560" s="4"/>
      <c r="B560" s="4"/>
      <c r="C560" s="225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ht="15.75" customHeight="1">
      <c r="A561" s="4"/>
      <c r="B561" s="4"/>
      <c r="C561" s="225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ht="15.75" customHeight="1">
      <c r="A562" s="4"/>
      <c r="B562" s="4"/>
      <c r="C562" s="225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ht="15.75" customHeight="1">
      <c r="A563" s="4"/>
      <c r="B563" s="4"/>
      <c r="C563" s="225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ht="15.75" customHeight="1">
      <c r="A564" s="4"/>
      <c r="B564" s="4"/>
      <c r="C564" s="225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ht="15.75" customHeight="1">
      <c r="A565" s="4"/>
      <c r="B565" s="4"/>
      <c r="C565" s="225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ht="15.75" customHeight="1">
      <c r="A566" s="4"/>
      <c r="B566" s="4"/>
      <c r="C566" s="225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ht="15.75" customHeight="1">
      <c r="A567" s="4"/>
      <c r="B567" s="4"/>
      <c r="C567" s="225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ht="15.75" customHeight="1">
      <c r="A568" s="4"/>
      <c r="B568" s="4"/>
      <c r="C568" s="225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ht="15.75" customHeight="1">
      <c r="A569" s="4"/>
      <c r="B569" s="4"/>
      <c r="C569" s="225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ht="15.75" customHeight="1">
      <c r="A570" s="4"/>
      <c r="B570" s="4"/>
      <c r="C570" s="225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ht="15.75" customHeight="1">
      <c r="A571" s="4"/>
      <c r="B571" s="4"/>
      <c r="C571" s="225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ht="15.75" customHeight="1">
      <c r="A572" s="4"/>
      <c r="B572" s="4"/>
      <c r="C572" s="225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ht="15.75" customHeight="1">
      <c r="A573" s="4"/>
      <c r="B573" s="4"/>
      <c r="C573" s="225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ht="15.75" customHeight="1">
      <c r="A574" s="4"/>
      <c r="B574" s="4"/>
      <c r="C574" s="225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ht="15.75" customHeight="1">
      <c r="A575" s="4"/>
      <c r="B575" s="4"/>
      <c r="C575" s="225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ht="15.75" customHeight="1">
      <c r="A576" s="4"/>
      <c r="B576" s="4"/>
      <c r="C576" s="225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ht="15.75" customHeight="1">
      <c r="A577" s="4"/>
      <c r="B577" s="4"/>
      <c r="C577" s="225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ht="15.75" customHeight="1">
      <c r="A578" s="4"/>
      <c r="B578" s="4"/>
      <c r="C578" s="225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ht="15.75" customHeight="1">
      <c r="A579" s="4"/>
      <c r="B579" s="4"/>
      <c r="C579" s="225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ht="15.75" customHeight="1">
      <c r="A580" s="4"/>
      <c r="B580" s="4"/>
      <c r="C580" s="225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ht="15.75" customHeight="1">
      <c r="A581" s="4"/>
      <c r="B581" s="4"/>
      <c r="C581" s="225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ht="15.75" customHeight="1">
      <c r="A582" s="4"/>
      <c r="B582" s="4"/>
      <c r="C582" s="225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ht="15.75" customHeight="1">
      <c r="A583" s="4"/>
      <c r="B583" s="4"/>
      <c r="C583" s="225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ht="15.75" customHeight="1">
      <c r="A584" s="4"/>
      <c r="B584" s="4"/>
      <c r="C584" s="225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ht="15.75" customHeight="1">
      <c r="A585" s="4"/>
      <c r="B585" s="4"/>
      <c r="C585" s="225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ht="15.75" customHeight="1">
      <c r="A586" s="4"/>
      <c r="B586" s="4"/>
      <c r="C586" s="225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ht="15.75" customHeight="1">
      <c r="A587" s="4"/>
      <c r="B587" s="4"/>
      <c r="C587" s="225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ht="15.75" customHeight="1">
      <c r="A588" s="4"/>
      <c r="B588" s="4"/>
      <c r="C588" s="225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ht="15.75" customHeight="1">
      <c r="A589" s="4"/>
      <c r="B589" s="4"/>
      <c r="C589" s="225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ht="15.75" customHeight="1">
      <c r="A590" s="4"/>
      <c r="B590" s="4"/>
      <c r="C590" s="225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ht="15.75" customHeight="1">
      <c r="A591" s="4"/>
      <c r="B591" s="4"/>
      <c r="C591" s="225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ht="15.75" customHeight="1">
      <c r="A592" s="4"/>
      <c r="B592" s="4"/>
      <c r="C592" s="225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ht="15.75" customHeight="1">
      <c r="A593" s="4"/>
      <c r="B593" s="4"/>
      <c r="C593" s="225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ht="15.75" customHeight="1">
      <c r="A594" s="4"/>
      <c r="B594" s="4"/>
      <c r="C594" s="225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ht="15.75" customHeight="1">
      <c r="A595" s="4"/>
      <c r="B595" s="4"/>
      <c r="C595" s="225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ht="15.75" customHeight="1">
      <c r="A596" s="4"/>
      <c r="B596" s="4"/>
      <c r="C596" s="225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ht="15.75" customHeight="1">
      <c r="A597" s="4"/>
      <c r="B597" s="4"/>
      <c r="C597" s="225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ht="15.75" customHeight="1">
      <c r="A598" s="4"/>
      <c r="B598" s="4"/>
      <c r="C598" s="225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ht="15.75" customHeight="1">
      <c r="A599" s="4"/>
      <c r="B599" s="4"/>
      <c r="C599" s="225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ht="15.75" customHeight="1">
      <c r="A600" s="4"/>
      <c r="B600" s="4"/>
      <c r="C600" s="225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ht="15.75" customHeight="1">
      <c r="A601" s="4"/>
      <c r="B601" s="4"/>
      <c r="C601" s="225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ht="15.75" customHeight="1">
      <c r="A602" s="4"/>
      <c r="B602" s="4"/>
      <c r="C602" s="225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ht="15.75" customHeight="1">
      <c r="A603" s="4"/>
      <c r="B603" s="4"/>
      <c r="C603" s="225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ht="15.75" customHeight="1">
      <c r="A604" s="4"/>
      <c r="B604" s="4"/>
      <c r="C604" s="225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ht="15.75" customHeight="1">
      <c r="A605" s="4"/>
      <c r="B605" s="4"/>
      <c r="C605" s="225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ht="15.75" customHeight="1">
      <c r="A606" s="4"/>
      <c r="B606" s="4"/>
      <c r="C606" s="225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ht="15.75" customHeight="1">
      <c r="A607" s="4"/>
      <c r="B607" s="4"/>
      <c r="C607" s="225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ht="15.75" customHeight="1">
      <c r="A608" s="4"/>
      <c r="B608" s="4"/>
      <c r="C608" s="225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ht="15.75" customHeight="1">
      <c r="A609" s="4"/>
      <c r="B609" s="4"/>
      <c r="C609" s="225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ht="15.75" customHeight="1">
      <c r="A610" s="4"/>
      <c r="B610" s="4"/>
      <c r="C610" s="225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ht="15.75" customHeight="1">
      <c r="A611" s="4"/>
      <c r="B611" s="4"/>
      <c r="C611" s="225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ht="15.75" customHeight="1">
      <c r="A612" s="4"/>
      <c r="B612" s="4"/>
      <c r="C612" s="225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ht="15.75" customHeight="1">
      <c r="A613" s="4"/>
      <c r="B613" s="4"/>
      <c r="C613" s="225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ht="15.75" customHeight="1">
      <c r="A614" s="4"/>
      <c r="B614" s="4"/>
      <c r="C614" s="225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ht="15.75" customHeight="1">
      <c r="A615" s="4"/>
      <c r="B615" s="4"/>
      <c r="C615" s="225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ht="15.75" customHeight="1">
      <c r="A616" s="4"/>
      <c r="B616" s="4"/>
      <c r="C616" s="225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ht="15.75" customHeight="1">
      <c r="A617" s="4"/>
      <c r="B617" s="4"/>
      <c r="C617" s="225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ht="15.75" customHeight="1">
      <c r="A618" s="4"/>
      <c r="B618" s="4"/>
      <c r="C618" s="225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ht="15.75" customHeight="1">
      <c r="A619" s="4"/>
      <c r="B619" s="4"/>
      <c r="C619" s="225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ht="15.75" customHeight="1">
      <c r="A620" s="4"/>
      <c r="B620" s="4"/>
      <c r="C620" s="225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ht="15.75" customHeight="1">
      <c r="A621" s="4"/>
      <c r="B621" s="4"/>
      <c r="C621" s="225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ht="15.75" customHeight="1">
      <c r="A622" s="4"/>
      <c r="B622" s="4"/>
      <c r="C622" s="225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ht="15.75" customHeight="1">
      <c r="A623" s="4"/>
      <c r="B623" s="4"/>
      <c r="C623" s="225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ht="15.75" customHeight="1">
      <c r="A624" s="4"/>
      <c r="B624" s="4"/>
      <c r="C624" s="225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ht="15.75" customHeight="1">
      <c r="A625" s="4"/>
      <c r="B625" s="4"/>
      <c r="C625" s="225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ht="15.75" customHeight="1">
      <c r="A626" s="4"/>
      <c r="B626" s="4"/>
      <c r="C626" s="225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ht="15.75" customHeight="1">
      <c r="A627" s="4"/>
      <c r="B627" s="4"/>
      <c r="C627" s="225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ht="15.75" customHeight="1">
      <c r="A628" s="4"/>
      <c r="B628" s="4"/>
      <c r="C628" s="225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ht="15.75" customHeight="1">
      <c r="A629" s="4"/>
      <c r="B629" s="4"/>
      <c r="C629" s="225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ht="15.75" customHeight="1">
      <c r="A630" s="4"/>
      <c r="B630" s="4"/>
      <c r="C630" s="225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ht="15.75" customHeight="1">
      <c r="A631" s="4"/>
      <c r="B631" s="4"/>
      <c r="C631" s="225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ht="15.75" customHeight="1">
      <c r="A632" s="4"/>
      <c r="B632" s="4"/>
      <c r="C632" s="225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ht="15.75" customHeight="1">
      <c r="A633" s="4"/>
      <c r="B633" s="4"/>
      <c r="C633" s="225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ht="15.75" customHeight="1">
      <c r="A634" s="4"/>
      <c r="B634" s="4"/>
      <c r="C634" s="225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ht="15.75" customHeight="1">
      <c r="A635" s="4"/>
      <c r="B635" s="4"/>
      <c r="C635" s="225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ht="15.75" customHeight="1">
      <c r="A636" s="4"/>
      <c r="B636" s="4"/>
      <c r="C636" s="225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ht="15.75" customHeight="1">
      <c r="A637" s="4"/>
      <c r="B637" s="4"/>
      <c r="C637" s="225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ht="15.75" customHeight="1">
      <c r="A638" s="4"/>
      <c r="B638" s="4"/>
      <c r="C638" s="225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ht="15.75" customHeight="1">
      <c r="A639" s="4"/>
      <c r="B639" s="4"/>
      <c r="C639" s="225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ht="15.75" customHeight="1">
      <c r="A640" s="4"/>
      <c r="B640" s="4"/>
      <c r="C640" s="225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ht="15.75" customHeight="1">
      <c r="A641" s="4"/>
      <c r="B641" s="4"/>
      <c r="C641" s="225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ht="15.75" customHeight="1">
      <c r="A642" s="4"/>
      <c r="B642" s="4"/>
      <c r="C642" s="225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ht="15.75" customHeight="1">
      <c r="A643" s="4"/>
      <c r="B643" s="4"/>
      <c r="C643" s="225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ht="15.75" customHeight="1">
      <c r="A644" s="4"/>
      <c r="B644" s="4"/>
      <c r="C644" s="225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ht="15.75" customHeight="1">
      <c r="A645" s="4"/>
      <c r="B645" s="4"/>
      <c r="C645" s="225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ht="15.75" customHeight="1">
      <c r="A646" s="4"/>
      <c r="B646" s="4"/>
      <c r="C646" s="225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ht="15.75" customHeight="1">
      <c r="A647" s="4"/>
      <c r="B647" s="4"/>
      <c r="C647" s="225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ht="15.75" customHeight="1">
      <c r="A648" s="4"/>
      <c r="B648" s="4"/>
      <c r="C648" s="225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ht="15.75" customHeight="1">
      <c r="A649" s="4"/>
      <c r="B649" s="4"/>
      <c r="C649" s="225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ht="15.75" customHeight="1">
      <c r="A650" s="4"/>
      <c r="B650" s="4"/>
      <c r="C650" s="225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ht="15.75" customHeight="1">
      <c r="A651" s="4"/>
      <c r="B651" s="4"/>
      <c r="C651" s="225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ht="15.75" customHeight="1">
      <c r="A652" s="4"/>
      <c r="B652" s="4"/>
      <c r="C652" s="225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ht="15.75" customHeight="1">
      <c r="A653" s="4"/>
      <c r="B653" s="4"/>
      <c r="C653" s="225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ht="15.75" customHeight="1">
      <c r="A654" s="4"/>
      <c r="B654" s="4"/>
      <c r="C654" s="225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ht="15.75" customHeight="1">
      <c r="A655" s="4"/>
      <c r="B655" s="4"/>
      <c r="C655" s="225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ht="15.75" customHeight="1">
      <c r="A656" s="4"/>
      <c r="B656" s="4"/>
      <c r="C656" s="225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ht="15.75" customHeight="1">
      <c r="A657" s="4"/>
      <c r="B657" s="4"/>
      <c r="C657" s="225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ht="15.75" customHeight="1">
      <c r="A658" s="4"/>
      <c r="B658" s="4"/>
      <c r="C658" s="225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ht="15.75" customHeight="1">
      <c r="A659" s="4"/>
      <c r="B659" s="4"/>
      <c r="C659" s="225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ht="15.75" customHeight="1">
      <c r="A660" s="4"/>
      <c r="B660" s="4"/>
      <c r="C660" s="225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ht="15.75" customHeight="1">
      <c r="A661" s="4"/>
      <c r="B661" s="4"/>
      <c r="C661" s="225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ht="15.75" customHeight="1">
      <c r="A662" s="4"/>
      <c r="B662" s="4"/>
      <c r="C662" s="225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ht="15.75" customHeight="1">
      <c r="A663" s="4"/>
      <c r="B663" s="4"/>
      <c r="C663" s="225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ht="15.75" customHeight="1">
      <c r="A664" s="4"/>
      <c r="B664" s="4"/>
      <c r="C664" s="225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ht="15.75" customHeight="1">
      <c r="A665" s="4"/>
      <c r="B665" s="4"/>
      <c r="C665" s="225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ht="15.75" customHeight="1">
      <c r="A666" s="4"/>
      <c r="B666" s="4"/>
      <c r="C666" s="225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ht="15.75" customHeight="1">
      <c r="A667" s="4"/>
      <c r="B667" s="4"/>
      <c r="C667" s="225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ht="15.75" customHeight="1">
      <c r="A668" s="4"/>
      <c r="B668" s="4"/>
      <c r="C668" s="225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ht="15.75" customHeight="1">
      <c r="A669" s="4"/>
      <c r="B669" s="4"/>
      <c r="C669" s="225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ht="15.75" customHeight="1">
      <c r="A670" s="4"/>
      <c r="B670" s="4"/>
      <c r="C670" s="225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ht="15.75" customHeight="1">
      <c r="A671" s="4"/>
      <c r="B671" s="4"/>
      <c r="C671" s="225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ht="15.75" customHeight="1">
      <c r="A672" s="4"/>
      <c r="B672" s="4"/>
      <c r="C672" s="225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ht="15.75" customHeight="1">
      <c r="A673" s="4"/>
      <c r="B673" s="4"/>
      <c r="C673" s="225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ht="15.75" customHeight="1">
      <c r="A674" s="4"/>
      <c r="B674" s="4"/>
      <c r="C674" s="225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ht="15.75" customHeight="1">
      <c r="A675" s="4"/>
      <c r="B675" s="4"/>
      <c r="C675" s="225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ht="15.75" customHeight="1">
      <c r="A676" s="4"/>
      <c r="B676" s="4"/>
      <c r="C676" s="225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ht="15.75" customHeight="1">
      <c r="A677" s="4"/>
      <c r="B677" s="4"/>
      <c r="C677" s="225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ht="15.75" customHeight="1">
      <c r="A678" s="4"/>
      <c r="B678" s="4"/>
      <c r="C678" s="225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ht="15.75" customHeight="1">
      <c r="A679" s="4"/>
      <c r="B679" s="4"/>
      <c r="C679" s="225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ht="15.75" customHeight="1">
      <c r="A680" s="4"/>
      <c r="B680" s="4"/>
      <c r="C680" s="225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ht="15.75" customHeight="1">
      <c r="A681" s="4"/>
      <c r="B681" s="4"/>
      <c r="C681" s="225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ht="15.75" customHeight="1">
      <c r="A682" s="4"/>
      <c r="B682" s="4"/>
      <c r="C682" s="225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ht="15.75" customHeight="1">
      <c r="A683" s="4"/>
      <c r="B683" s="4"/>
      <c r="C683" s="225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ht="15.75" customHeight="1">
      <c r="A684" s="4"/>
      <c r="B684" s="4"/>
      <c r="C684" s="225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ht="15.75" customHeight="1">
      <c r="A685" s="4"/>
      <c r="B685" s="4"/>
      <c r="C685" s="225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ht="15.75" customHeight="1">
      <c r="A686" s="4"/>
      <c r="B686" s="4"/>
      <c r="C686" s="225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ht="15.75" customHeight="1">
      <c r="A687" s="4"/>
      <c r="B687" s="4"/>
      <c r="C687" s="225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ht="15.75" customHeight="1">
      <c r="A688" s="4"/>
      <c r="B688" s="4"/>
      <c r="C688" s="225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ht="15.75" customHeight="1">
      <c r="A689" s="4"/>
      <c r="B689" s="4"/>
      <c r="C689" s="225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ht="15.75" customHeight="1">
      <c r="A690" s="4"/>
      <c r="B690" s="4"/>
      <c r="C690" s="225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ht="15.75" customHeight="1">
      <c r="A691" s="4"/>
      <c r="B691" s="4"/>
      <c r="C691" s="225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ht="15.75" customHeight="1">
      <c r="A692" s="4"/>
      <c r="B692" s="4"/>
      <c r="C692" s="225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ht="15.75" customHeight="1">
      <c r="A693" s="4"/>
      <c r="B693" s="4"/>
      <c r="C693" s="225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ht="15.75" customHeight="1">
      <c r="A694" s="4"/>
      <c r="B694" s="4"/>
      <c r="C694" s="225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ht="15.75" customHeight="1">
      <c r="A695" s="4"/>
      <c r="B695" s="4"/>
      <c r="C695" s="225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ht="15.75" customHeight="1">
      <c r="A696" s="4"/>
      <c r="B696" s="4"/>
      <c r="C696" s="225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ht="15.75" customHeight="1">
      <c r="A697" s="4"/>
      <c r="B697" s="4"/>
      <c r="C697" s="225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ht="15.75" customHeight="1">
      <c r="A698" s="4"/>
      <c r="B698" s="4"/>
      <c r="C698" s="225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ht="15.75" customHeight="1">
      <c r="A699" s="4"/>
      <c r="B699" s="4"/>
      <c r="C699" s="225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ht="15.75" customHeight="1">
      <c r="A700" s="4"/>
      <c r="B700" s="4"/>
      <c r="C700" s="225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ht="15.75" customHeight="1">
      <c r="A701" s="4"/>
      <c r="B701" s="4"/>
      <c r="C701" s="225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ht="15.75" customHeight="1">
      <c r="A702" s="4"/>
      <c r="B702" s="4"/>
      <c r="C702" s="225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ht="15.75" customHeight="1">
      <c r="A703" s="4"/>
      <c r="B703" s="4"/>
      <c r="C703" s="225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ht="15.75" customHeight="1">
      <c r="A704" s="4"/>
      <c r="B704" s="4"/>
      <c r="C704" s="225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ht="15.75" customHeight="1">
      <c r="A705" s="4"/>
      <c r="B705" s="4"/>
      <c r="C705" s="225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ht="15.75" customHeight="1">
      <c r="A706" s="4"/>
      <c r="B706" s="4"/>
      <c r="C706" s="225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ht="15.75" customHeight="1">
      <c r="A707" s="4"/>
      <c r="B707" s="4"/>
      <c r="C707" s="225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ht="15.75" customHeight="1">
      <c r="A708" s="4"/>
      <c r="B708" s="4"/>
      <c r="C708" s="225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ht="15.75" customHeight="1">
      <c r="A709" s="4"/>
      <c r="B709" s="4"/>
      <c r="C709" s="225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ht="15.75" customHeight="1">
      <c r="A710" s="4"/>
      <c r="B710" s="4"/>
      <c r="C710" s="225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ht="15.75" customHeight="1">
      <c r="A711" s="4"/>
      <c r="B711" s="4"/>
      <c r="C711" s="225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ht="15.75" customHeight="1">
      <c r="A712" s="4"/>
      <c r="B712" s="4"/>
      <c r="C712" s="225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ht="15.75" customHeight="1">
      <c r="A713" s="4"/>
      <c r="B713" s="4"/>
      <c r="C713" s="225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ht="15.75" customHeight="1">
      <c r="A714" s="4"/>
      <c r="B714" s="4"/>
      <c r="C714" s="225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ht="15.75" customHeight="1">
      <c r="A715" s="4"/>
      <c r="B715" s="4"/>
      <c r="C715" s="225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ht="15.75" customHeight="1">
      <c r="A716" s="4"/>
      <c r="B716" s="4"/>
      <c r="C716" s="225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ht="15.75" customHeight="1">
      <c r="A717" s="4"/>
      <c r="B717" s="4"/>
      <c r="C717" s="225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ht="15.75" customHeight="1">
      <c r="A718" s="4"/>
      <c r="B718" s="4"/>
      <c r="C718" s="225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ht="15.75" customHeight="1">
      <c r="A719" s="4"/>
      <c r="B719" s="4"/>
      <c r="C719" s="225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ht="15.75" customHeight="1">
      <c r="A720" s="4"/>
      <c r="B720" s="4"/>
      <c r="C720" s="225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ht="15.75" customHeight="1">
      <c r="A721" s="4"/>
      <c r="B721" s="4"/>
      <c r="C721" s="225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ht="15.75" customHeight="1">
      <c r="A722" s="4"/>
      <c r="B722" s="4"/>
      <c r="C722" s="225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ht="15.75" customHeight="1">
      <c r="A723" s="4"/>
      <c r="B723" s="4"/>
      <c r="C723" s="225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ht="15.75" customHeight="1">
      <c r="A724" s="4"/>
      <c r="B724" s="4"/>
      <c r="C724" s="225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ht="15.75" customHeight="1">
      <c r="A725" s="4"/>
      <c r="B725" s="4"/>
      <c r="C725" s="225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ht="15.75" customHeight="1">
      <c r="A726" s="4"/>
      <c r="B726" s="4"/>
      <c r="C726" s="225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ht="15.75" customHeight="1">
      <c r="A727" s="4"/>
      <c r="B727" s="4"/>
      <c r="C727" s="225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ht="15.75" customHeight="1">
      <c r="A728" s="4"/>
      <c r="B728" s="4"/>
      <c r="C728" s="225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ht="15.75" customHeight="1">
      <c r="A729" s="4"/>
      <c r="B729" s="4"/>
      <c r="C729" s="225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ht="15.75" customHeight="1">
      <c r="A730" s="4"/>
      <c r="B730" s="4"/>
      <c r="C730" s="225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ht="15.75" customHeight="1">
      <c r="A731" s="4"/>
      <c r="B731" s="4"/>
      <c r="C731" s="225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ht="15.75" customHeight="1">
      <c r="A732" s="4"/>
      <c r="B732" s="4"/>
      <c r="C732" s="225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ht="15.75" customHeight="1">
      <c r="A733" s="4"/>
      <c r="B733" s="4"/>
      <c r="C733" s="225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ht="15.75" customHeight="1">
      <c r="A734" s="4"/>
      <c r="B734" s="4"/>
      <c r="C734" s="225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ht="15.75" customHeight="1">
      <c r="A735" s="4"/>
      <c r="B735" s="4"/>
      <c r="C735" s="225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ht="15.75" customHeight="1">
      <c r="A736" s="4"/>
      <c r="B736" s="4"/>
      <c r="C736" s="225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ht="15.75" customHeight="1">
      <c r="A737" s="4"/>
      <c r="B737" s="4"/>
      <c r="C737" s="225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ht="15.75" customHeight="1">
      <c r="A738" s="4"/>
      <c r="B738" s="4"/>
      <c r="C738" s="225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ht="15.75" customHeight="1">
      <c r="A739" s="4"/>
      <c r="B739" s="4"/>
      <c r="C739" s="225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ht="15.75" customHeight="1">
      <c r="A740" s="4"/>
      <c r="B740" s="4"/>
      <c r="C740" s="225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ht="15.75" customHeight="1">
      <c r="A741" s="4"/>
      <c r="B741" s="4"/>
      <c r="C741" s="225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ht="15.75" customHeight="1">
      <c r="A742" s="4"/>
      <c r="B742" s="4"/>
      <c r="C742" s="225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ht="15.75" customHeight="1">
      <c r="A743" s="4"/>
      <c r="B743" s="4"/>
      <c r="C743" s="225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ht="15.75" customHeight="1">
      <c r="A744" s="4"/>
      <c r="B744" s="4"/>
      <c r="C744" s="225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ht="15.75" customHeight="1">
      <c r="A745" s="4"/>
      <c r="B745" s="4"/>
      <c r="C745" s="225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ht="15.75" customHeight="1">
      <c r="A746" s="4"/>
      <c r="B746" s="4"/>
      <c r="C746" s="225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ht="15.75" customHeight="1">
      <c r="A747" s="4"/>
      <c r="B747" s="4"/>
      <c r="C747" s="225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ht="15.75" customHeight="1">
      <c r="A748" s="4"/>
      <c r="B748" s="4"/>
      <c r="C748" s="225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ht="15.75" customHeight="1">
      <c r="A749" s="4"/>
      <c r="B749" s="4"/>
      <c r="C749" s="225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ht="15.75" customHeight="1">
      <c r="A750" s="4"/>
      <c r="B750" s="4"/>
      <c r="C750" s="225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ht="15.75" customHeight="1">
      <c r="A751" s="4"/>
      <c r="B751" s="4"/>
      <c r="C751" s="225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ht="15.75" customHeight="1">
      <c r="A752" s="4"/>
      <c r="B752" s="4"/>
      <c r="C752" s="225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ht="15.75" customHeight="1">
      <c r="A753" s="4"/>
      <c r="B753" s="4"/>
      <c r="C753" s="225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ht="15.75" customHeight="1">
      <c r="A754" s="4"/>
      <c r="B754" s="4"/>
      <c r="C754" s="225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ht="15.75" customHeight="1">
      <c r="A755" s="4"/>
      <c r="B755" s="4"/>
      <c r="C755" s="225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ht="15.75" customHeight="1">
      <c r="A756" s="4"/>
      <c r="B756" s="4"/>
      <c r="C756" s="225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ht="15.75" customHeight="1">
      <c r="A757" s="4"/>
      <c r="B757" s="4"/>
      <c r="C757" s="225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ht="15.75" customHeight="1">
      <c r="A758" s="4"/>
      <c r="B758" s="4"/>
      <c r="C758" s="225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ht="15.75" customHeight="1">
      <c r="A759" s="4"/>
      <c r="B759" s="4"/>
      <c r="C759" s="225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ht="15.75" customHeight="1">
      <c r="A760" s="4"/>
      <c r="B760" s="4"/>
      <c r="C760" s="225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ht="15.75" customHeight="1">
      <c r="A761" s="4"/>
      <c r="B761" s="4"/>
      <c r="C761" s="225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ht="15.75" customHeight="1">
      <c r="A762" s="4"/>
      <c r="B762" s="4"/>
      <c r="C762" s="225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ht="15.75" customHeight="1">
      <c r="A763" s="4"/>
      <c r="B763" s="4"/>
      <c r="C763" s="225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ht="15.75" customHeight="1">
      <c r="A764" s="4"/>
      <c r="B764" s="4"/>
      <c r="C764" s="225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ht="15.75" customHeight="1">
      <c r="A765" s="4"/>
      <c r="B765" s="4"/>
      <c r="C765" s="225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ht="15.75" customHeight="1">
      <c r="A766" s="4"/>
      <c r="B766" s="4"/>
      <c r="C766" s="225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ht="15.75" customHeight="1">
      <c r="A767" s="4"/>
      <c r="B767" s="4"/>
      <c r="C767" s="225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ht="15.75" customHeight="1">
      <c r="A768" s="4"/>
      <c r="B768" s="4"/>
      <c r="C768" s="225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ht="15.75" customHeight="1">
      <c r="A769" s="4"/>
      <c r="B769" s="4"/>
      <c r="C769" s="225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ht="15.75" customHeight="1">
      <c r="A770" s="4"/>
      <c r="B770" s="4"/>
      <c r="C770" s="225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ht="15.75" customHeight="1">
      <c r="A771" s="4"/>
      <c r="B771" s="4"/>
      <c r="C771" s="225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ht="15.75" customHeight="1">
      <c r="A772" s="4"/>
      <c r="B772" s="4"/>
      <c r="C772" s="225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ht="15.75" customHeight="1">
      <c r="A773" s="4"/>
      <c r="B773" s="4"/>
      <c r="C773" s="225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ht="15.75" customHeight="1">
      <c r="A774" s="4"/>
      <c r="B774" s="4"/>
      <c r="C774" s="225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ht="15.75" customHeight="1">
      <c r="A775" s="4"/>
      <c r="B775" s="4"/>
      <c r="C775" s="225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ht="15.75" customHeight="1">
      <c r="A776" s="4"/>
      <c r="B776" s="4"/>
      <c r="C776" s="225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ht="15.75" customHeight="1">
      <c r="A777" s="4"/>
      <c r="B777" s="4"/>
      <c r="C777" s="225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ht="15.75" customHeight="1">
      <c r="A778" s="4"/>
      <c r="B778" s="4"/>
      <c r="C778" s="225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ht="15.75" customHeight="1">
      <c r="A779" s="4"/>
      <c r="B779" s="4"/>
      <c r="C779" s="225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ht="15.75" customHeight="1">
      <c r="A780" s="4"/>
      <c r="B780" s="4"/>
      <c r="C780" s="225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ht="15.75" customHeight="1">
      <c r="A781" s="4"/>
      <c r="B781" s="4"/>
      <c r="C781" s="225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ht="15.75" customHeight="1">
      <c r="A782" s="4"/>
      <c r="B782" s="4"/>
      <c r="C782" s="225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ht="15.75" customHeight="1">
      <c r="A783" s="4"/>
      <c r="B783" s="4"/>
      <c r="C783" s="225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ht="15.75" customHeight="1">
      <c r="A784" s="4"/>
      <c r="B784" s="4"/>
      <c r="C784" s="225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ht="15.75" customHeight="1">
      <c r="A785" s="4"/>
      <c r="B785" s="4"/>
      <c r="C785" s="225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ht="15.75" customHeight="1">
      <c r="A786" s="4"/>
      <c r="B786" s="4"/>
      <c r="C786" s="225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ht="15.75" customHeight="1">
      <c r="A787" s="4"/>
      <c r="B787" s="4"/>
      <c r="C787" s="225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ht="15.75" customHeight="1">
      <c r="A788" s="4"/>
      <c r="B788" s="4"/>
      <c r="C788" s="225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ht="15.75" customHeight="1">
      <c r="A789" s="4"/>
      <c r="B789" s="4"/>
      <c r="C789" s="225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ht="15.75" customHeight="1">
      <c r="A790" s="4"/>
      <c r="B790" s="4"/>
      <c r="C790" s="225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ht="15.75" customHeight="1">
      <c r="A791" s="4"/>
      <c r="B791" s="4"/>
      <c r="C791" s="225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ht="15.75" customHeight="1">
      <c r="A792" s="4"/>
      <c r="B792" s="4"/>
      <c r="C792" s="225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ht="15.75" customHeight="1">
      <c r="A793" s="4"/>
      <c r="B793" s="4"/>
      <c r="C793" s="225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ht="15.75" customHeight="1">
      <c r="A794" s="4"/>
      <c r="B794" s="4"/>
      <c r="C794" s="225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ht="15.75" customHeight="1">
      <c r="A795" s="4"/>
      <c r="B795" s="4"/>
      <c r="C795" s="225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ht="15.75" customHeight="1">
      <c r="A796" s="4"/>
      <c r="B796" s="4"/>
      <c r="C796" s="225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ht="15.75" customHeight="1">
      <c r="A797" s="4"/>
      <c r="B797" s="4"/>
      <c r="C797" s="225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ht="15.75" customHeight="1">
      <c r="A798" s="4"/>
      <c r="B798" s="4"/>
      <c r="C798" s="225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ht="15.75" customHeight="1">
      <c r="A799" s="4"/>
      <c r="B799" s="4"/>
      <c r="C799" s="225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ht="15.75" customHeight="1">
      <c r="A800" s="4"/>
      <c r="B800" s="4"/>
      <c r="C800" s="225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ht="15.75" customHeight="1">
      <c r="A801" s="4"/>
      <c r="B801" s="4"/>
      <c r="C801" s="225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ht="15.75" customHeight="1">
      <c r="A802" s="4"/>
      <c r="B802" s="4"/>
      <c r="C802" s="225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ht="15.75" customHeight="1">
      <c r="A803" s="4"/>
      <c r="B803" s="4"/>
      <c r="C803" s="225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ht="15.75" customHeight="1">
      <c r="A804" s="4"/>
      <c r="B804" s="4"/>
      <c r="C804" s="225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ht="15.75" customHeight="1">
      <c r="A805" s="4"/>
      <c r="B805" s="4"/>
      <c r="C805" s="225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ht="15.75" customHeight="1">
      <c r="A806" s="4"/>
      <c r="B806" s="4"/>
      <c r="C806" s="225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ht="15.75" customHeight="1">
      <c r="A807" s="4"/>
      <c r="B807" s="4"/>
      <c r="C807" s="225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ht="15.75" customHeight="1">
      <c r="A808" s="4"/>
      <c r="B808" s="4"/>
      <c r="C808" s="225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ht="15.75" customHeight="1">
      <c r="A809" s="4"/>
      <c r="B809" s="4"/>
      <c r="C809" s="225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ht="15.75" customHeight="1">
      <c r="A810" s="4"/>
      <c r="B810" s="4"/>
      <c r="C810" s="225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ht="15.75" customHeight="1">
      <c r="A811" s="4"/>
      <c r="B811" s="4"/>
      <c r="C811" s="225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ht="15.75" customHeight="1">
      <c r="A812" s="4"/>
      <c r="B812" s="4"/>
      <c r="C812" s="225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ht="15.75" customHeight="1">
      <c r="A813" s="4"/>
      <c r="B813" s="4"/>
      <c r="C813" s="225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ht="15.75" customHeight="1">
      <c r="A814" s="4"/>
      <c r="B814" s="4"/>
      <c r="C814" s="225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ht="15.75" customHeight="1">
      <c r="A815" s="4"/>
      <c r="B815" s="4"/>
      <c r="C815" s="225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ht="15.75" customHeight="1">
      <c r="A816" s="4"/>
      <c r="B816" s="4"/>
      <c r="C816" s="225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ht="15.75" customHeight="1">
      <c r="A817" s="4"/>
      <c r="B817" s="4"/>
      <c r="C817" s="225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ht="15.75" customHeight="1">
      <c r="A818" s="4"/>
      <c r="B818" s="4"/>
      <c r="C818" s="225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ht="15.75" customHeight="1">
      <c r="A819" s="4"/>
      <c r="B819" s="4"/>
      <c r="C819" s="225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ht="15.75" customHeight="1">
      <c r="A820" s="4"/>
      <c r="B820" s="4"/>
      <c r="C820" s="225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ht="15.75" customHeight="1">
      <c r="A821" s="4"/>
      <c r="B821" s="4"/>
      <c r="C821" s="225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ht="15.75" customHeight="1">
      <c r="A822" s="4"/>
      <c r="B822" s="4"/>
      <c r="C822" s="225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ht="15.75" customHeight="1">
      <c r="A823" s="4"/>
      <c r="B823" s="4"/>
      <c r="C823" s="225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ht="15.75" customHeight="1">
      <c r="A824" s="4"/>
      <c r="B824" s="4"/>
      <c r="C824" s="225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ht="15.75" customHeight="1">
      <c r="A825" s="4"/>
      <c r="B825" s="4"/>
      <c r="C825" s="225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ht="15.75" customHeight="1">
      <c r="A826" s="4"/>
      <c r="B826" s="4"/>
      <c r="C826" s="225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ht="15.75" customHeight="1">
      <c r="A827" s="4"/>
      <c r="B827" s="4"/>
      <c r="C827" s="225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ht="15.75" customHeight="1">
      <c r="A828" s="4"/>
      <c r="B828" s="4"/>
      <c r="C828" s="225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ht="15.75" customHeight="1">
      <c r="A829" s="4"/>
      <c r="B829" s="4"/>
      <c r="C829" s="225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ht="15.75" customHeight="1">
      <c r="A830" s="4"/>
      <c r="B830" s="4"/>
      <c r="C830" s="225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ht="15.75" customHeight="1">
      <c r="A831" s="4"/>
      <c r="B831" s="4"/>
      <c r="C831" s="225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ht="15.75" customHeight="1">
      <c r="A832" s="4"/>
      <c r="B832" s="4"/>
      <c r="C832" s="225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ht="15.75" customHeight="1">
      <c r="A833" s="4"/>
      <c r="B833" s="4"/>
      <c r="C833" s="225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ht="15.75" customHeight="1">
      <c r="A834" s="4"/>
      <c r="B834" s="4"/>
      <c r="C834" s="225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ht="15.75" customHeight="1">
      <c r="A835" s="4"/>
      <c r="B835" s="4"/>
      <c r="C835" s="225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ht="15.75" customHeight="1">
      <c r="A836" s="4"/>
      <c r="B836" s="4"/>
      <c r="C836" s="225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ht="15.75" customHeight="1">
      <c r="A837" s="4"/>
      <c r="B837" s="4"/>
      <c r="C837" s="225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ht="15.75" customHeight="1">
      <c r="A838" s="4"/>
      <c r="B838" s="4"/>
      <c r="C838" s="225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ht="15.75" customHeight="1">
      <c r="A839" s="4"/>
      <c r="B839" s="4"/>
      <c r="C839" s="225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ht="15.75" customHeight="1">
      <c r="A840" s="4"/>
      <c r="B840" s="4"/>
      <c r="C840" s="225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ht="15.75" customHeight="1">
      <c r="A841" s="4"/>
      <c r="B841" s="4"/>
      <c r="C841" s="225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ht="15.75" customHeight="1">
      <c r="A842" s="4"/>
      <c r="B842" s="4"/>
      <c r="C842" s="225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ht="15.75" customHeight="1">
      <c r="A843" s="4"/>
      <c r="B843" s="4"/>
      <c r="C843" s="225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ht="15.75" customHeight="1">
      <c r="A844" s="4"/>
      <c r="B844" s="4"/>
      <c r="C844" s="225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ht="15.75" customHeight="1">
      <c r="A845" s="4"/>
      <c r="B845" s="4"/>
      <c r="C845" s="225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ht="15.75" customHeight="1">
      <c r="A846" s="4"/>
      <c r="B846" s="4"/>
      <c r="C846" s="225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ht="15.75" customHeight="1">
      <c r="A847" s="4"/>
      <c r="B847" s="4"/>
      <c r="C847" s="225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ht="15.75" customHeight="1">
      <c r="A848" s="4"/>
      <c r="B848" s="4"/>
      <c r="C848" s="225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ht="15.75" customHeight="1">
      <c r="A849" s="4"/>
      <c r="B849" s="4"/>
      <c r="C849" s="225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ht="15.75" customHeight="1">
      <c r="A850" s="4"/>
      <c r="B850" s="4"/>
      <c r="C850" s="225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ht="15.75" customHeight="1">
      <c r="A851" s="4"/>
      <c r="B851" s="4"/>
      <c r="C851" s="225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ht="15.75" customHeight="1">
      <c r="A852" s="4"/>
      <c r="B852" s="4"/>
      <c r="C852" s="225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ht="15.75" customHeight="1">
      <c r="A853" s="4"/>
      <c r="B853" s="4"/>
      <c r="C853" s="225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ht="15.75" customHeight="1">
      <c r="A854" s="4"/>
      <c r="B854" s="4"/>
      <c r="C854" s="225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ht="15.75" customHeight="1">
      <c r="A855" s="4"/>
      <c r="B855" s="4"/>
      <c r="C855" s="225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ht="15.75" customHeight="1">
      <c r="A856" s="4"/>
      <c r="B856" s="4"/>
      <c r="C856" s="225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ht="15.75" customHeight="1">
      <c r="A857" s="4"/>
      <c r="B857" s="4"/>
      <c r="C857" s="225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ht="15.75" customHeight="1">
      <c r="A858" s="4"/>
      <c r="B858" s="4"/>
      <c r="C858" s="225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ht="15.75" customHeight="1">
      <c r="A859" s="4"/>
      <c r="B859" s="4"/>
      <c r="C859" s="225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ht="15.75" customHeight="1">
      <c r="A860" s="4"/>
      <c r="B860" s="4"/>
      <c r="C860" s="225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ht="15.75" customHeight="1">
      <c r="A861" s="4"/>
      <c r="B861" s="4"/>
      <c r="C861" s="225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ht="15.75" customHeight="1">
      <c r="A862" s="4"/>
      <c r="B862" s="4"/>
      <c r="C862" s="225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ht="15.75" customHeight="1">
      <c r="A863" s="4"/>
      <c r="B863" s="4"/>
      <c r="C863" s="225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ht="15.75" customHeight="1">
      <c r="A864" s="4"/>
      <c r="B864" s="4"/>
      <c r="C864" s="225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ht="15.75" customHeight="1">
      <c r="A865" s="4"/>
      <c r="B865" s="4"/>
      <c r="C865" s="225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ht="15.75" customHeight="1">
      <c r="A866" s="4"/>
      <c r="B866" s="4"/>
      <c r="C866" s="225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ht="15.75" customHeight="1">
      <c r="A867" s="4"/>
      <c r="B867" s="4"/>
      <c r="C867" s="225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ht="15.75" customHeight="1">
      <c r="A868" s="4"/>
      <c r="B868" s="4"/>
      <c r="C868" s="225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ht="15.75" customHeight="1">
      <c r="A869" s="4"/>
      <c r="B869" s="4"/>
      <c r="C869" s="225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ht="15.75" customHeight="1">
      <c r="A870" s="4"/>
      <c r="B870" s="4"/>
      <c r="C870" s="225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ht="15.75" customHeight="1">
      <c r="A871" s="4"/>
      <c r="B871" s="4"/>
      <c r="C871" s="225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ht="15.75" customHeight="1">
      <c r="A872" s="4"/>
      <c r="B872" s="4"/>
      <c r="C872" s="225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ht="15.75" customHeight="1">
      <c r="A873" s="4"/>
      <c r="B873" s="4"/>
      <c r="C873" s="225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ht="15.75" customHeight="1">
      <c r="A874" s="4"/>
      <c r="B874" s="4"/>
      <c r="C874" s="225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ht="15.75" customHeight="1">
      <c r="A875" s="4"/>
      <c r="B875" s="4"/>
      <c r="C875" s="225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ht="15.75" customHeight="1">
      <c r="A876" s="4"/>
      <c r="B876" s="4"/>
      <c r="C876" s="225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ht="15.75" customHeight="1">
      <c r="A877" s="4"/>
      <c r="B877" s="4"/>
      <c r="C877" s="225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ht="15.75" customHeight="1">
      <c r="A878" s="4"/>
      <c r="B878" s="4"/>
      <c r="C878" s="225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ht="15.75" customHeight="1">
      <c r="A879" s="4"/>
      <c r="B879" s="4"/>
      <c r="C879" s="225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ht="15.75" customHeight="1">
      <c r="A880" s="4"/>
      <c r="B880" s="4"/>
      <c r="C880" s="225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ht="15.75" customHeight="1">
      <c r="A881" s="4"/>
      <c r="B881" s="4"/>
      <c r="C881" s="225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ht="15.75" customHeight="1">
      <c r="A882" s="4"/>
      <c r="B882" s="4"/>
      <c r="C882" s="225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ht="15.75" customHeight="1">
      <c r="A883" s="4"/>
      <c r="B883" s="4"/>
      <c r="C883" s="225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ht="15.75" customHeight="1">
      <c r="A884" s="4"/>
      <c r="B884" s="4"/>
      <c r="C884" s="225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ht="15.75" customHeight="1">
      <c r="A885" s="4"/>
      <c r="B885" s="4"/>
      <c r="C885" s="225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ht="15.75" customHeight="1">
      <c r="A886" s="4"/>
      <c r="B886" s="4"/>
      <c r="C886" s="225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ht="15.75" customHeight="1">
      <c r="A887" s="4"/>
      <c r="B887" s="4"/>
      <c r="C887" s="225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ht="15.75" customHeight="1">
      <c r="A888" s="4"/>
      <c r="B888" s="4"/>
      <c r="C888" s="225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ht="15.75" customHeight="1">
      <c r="A889" s="4"/>
      <c r="B889" s="4"/>
      <c r="C889" s="225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ht="15.75" customHeight="1">
      <c r="A890" s="4"/>
      <c r="B890" s="4"/>
      <c r="C890" s="225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ht="15.75" customHeight="1">
      <c r="A891" s="4"/>
      <c r="B891" s="4"/>
      <c r="C891" s="225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ht="15.75" customHeight="1">
      <c r="A892" s="4"/>
      <c r="B892" s="4"/>
      <c r="C892" s="225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ht="15.75" customHeight="1">
      <c r="A893" s="4"/>
      <c r="B893" s="4"/>
      <c r="C893" s="225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ht="15.75" customHeight="1">
      <c r="A894" s="4"/>
      <c r="B894" s="4"/>
      <c r="C894" s="225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ht="15.75" customHeight="1">
      <c r="A895" s="4"/>
      <c r="B895" s="4"/>
      <c r="C895" s="225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ht="15.75" customHeight="1">
      <c r="A896" s="4"/>
      <c r="B896" s="4"/>
      <c r="C896" s="225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ht="15.75" customHeight="1">
      <c r="A897" s="4"/>
      <c r="B897" s="4"/>
      <c r="C897" s="225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ht="15.75" customHeight="1">
      <c r="A898" s="4"/>
      <c r="B898" s="4"/>
      <c r="C898" s="225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ht="15.75" customHeight="1">
      <c r="A899" s="4"/>
      <c r="B899" s="4"/>
      <c r="C899" s="225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ht="15.75" customHeight="1">
      <c r="A900" s="4"/>
      <c r="B900" s="4"/>
      <c r="C900" s="225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ht="15.75" customHeight="1">
      <c r="A901" s="4"/>
      <c r="B901" s="4"/>
      <c r="C901" s="225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ht="15.75" customHeight="1">
      <c r="A902" s="4"/>
      <c r="B902" s="4"/>
      <c r="C902" s="225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ht="15.75" customHeight="1">
      <c r="A903" s="4"/>
      <c r="B903" s="4"/>
      <c r="C903" s="225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ht="15.75" customHeight="1">
      <c r="A904" s="4"/>
      <c r="B904" s="4"/>
      <c r="C904" s="225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ht="15.75" customHeight="1">
      <c r="A905" s="4"/>
      <c r="B905" s="4"/>
      <c r="C905" s="225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ht="15.75" customHeight="1">
      <c r="A906" s="4"/>
      <c r="B906" s="4"/>
      <c r="C906" s="225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ht="15.75" customHeight="1">
      <c r="A907" s="4"/>
      <c r="B907" s="4"/>
      <c r="C907" s="225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ht="15.75" customHeight="1">
      <c r="A908" s="4"/>
      <c r="B908" s="4"/>
      <c r="C908" s="225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ht="15.75" customHeight="1">
      <c r="A909" s="4"/>
      <c r="B909" s="4"/>
      <c r="C909" s="225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ht="15.75" customHeight="1">
      <c r="A910" s="4"/>
      <c r="B910" s="4"/>
      <c r="C910" s="225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ht="15.75" customHeight="1">
      <c r="A911" s="4"/>
      <c r="B911" s="4"/>
      <c r="C911" s="225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ht="15.75" customHeight="1">
      <c r="A912" s="4"/>
      <c r="B912" s="4"/>
      <c r="C912" s="225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ht="15.75" customHeight="1">
      <c r="A913" s="4"/>
      <c r="B913" s="4"/>
      <c r="C913" s="225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ht="15.75" customHeight="1">
      <c r="A914" s="4"/>
      <c r="B914" s="4"/>
      <c r="C914" s="225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ht="15.75" customHeight="1">
      <c r="A915" s="4"/>
      <c r="B915" s="4"/>
      <c r="C915" s="225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ht="15.75" customHeight="1">
      <c r="A916" s="4"/>
      <c r="B916" s="4"/>
      <c r="C916" s="225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ht="15.75" customHeight="1">
      <c r="A917" s="4"/>
      <c r="B917" s="4"/>
      <c r="C917" s="225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ht="15.75" customHeight="1">
      <c r="A918" s="4"/>
      <c r="B918" s="4"/>
      <c r="C918" s="225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ht="15.75" customHeight="1">
      <c r="A919" s="4"/>
      <c r="B919" s="4"/>
      <c r="C919" s="225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ht="15.75" customHeight="1">
      <c r="A920" s="4"/>
      <c r="B920" s="4"/>
      <c r="C920" s="225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ht="15.75" customHeight="1">
      <c r="A921" s="4"/>
      <c r="B921" s="4"/>
      <c r="C921" s="225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ht="15.75" customHeight="1">
      <c r="A922" s="4"/>
      <c r="B922" s="4"/>
      <c r="C922" s="225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ht="15.75" customHeight="1">
      <c r="A923" s="4"/>
      <c r="B923" s="4"/>
      <c r="C923" s="225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ht="15.75" customHeight="1">
      <c r="A924" s="4"/>
      <c r="B924" s="4"/>
      <c r="C924" s="225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ht="15.75" customHeight="1">
      <c r="A925" s="4"/>
      <c r="B925" s="4"/>
      <c r="C925" s="225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ht="15.75" customHeight="1">
      <c r="A926" s="4"/>
      <c r="B926" s="4"/>
      <c r="C926" s="225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ht="15.75" customHeight="1">
      <c r="A927" s="4"/>
      <c r="B927" s="4"/>
      <c r="C927" s="225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ht="15.75" customHeight="1">
      <c r="A928" s="4"/>
      <c r="B928" s="4"/>
      <c r="C928" s="225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ht="15.75" customHeight="1">
      <c r="A929" s="4"/>
      <c r="B929" s="4"/>
      <c r="C929" s="225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ht="15.75" customHeight="1">
      <c r="A930" s="4"/>
      <c r="B930" s="4"/>
      <c r="C930" s="225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ht="15.75" customHeight="1">
      <c r="A931" s="4"/>
      <c r="B931" s="4"/>
      <c r="C931" s="225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ht="15.75" customHeight="1">
      <c r="A932" s="4"/>
      <c r="B932" s="4"/>
      <c r="C932" s="225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ht="15.75" customHeight="1">
      <c r="A933" s="4"/>
      <c r="B933" s="4"/>
      <c r="C933" s="225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ht="15.75" customHeight="1">
      <c r="A934" s="4"/>
      <c r="B934" s="4"/>
      <c r="C934" s="225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ht="15.75" customHeight="1">
      <c r="A935" s="4"/>
      <c r="B935" s="4"/>
      <c r="C935" s="225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ht="15.75" customHeight="1">
      <c r="A936" s="4"/>
      <c r="B936" s="4"/>
      <c r="C936" s="225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ht="15.75" customHeight="1">
      <c r="A937" s="4"/>
      <c r="B937" s="4"/>
      <c r="C937" s="225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ht="15.75" customHeight="1">
      <c r="A938" s="4"/>
      <c r="B938" s="4"/>
      <c r="C938" s="225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ht="15.75" customHeight="1">
      <c r="A939" s="4"/>
      <c r="B939" s="4"/>
      <c r="C939" s="225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ht="15.75" customHeight="1">
      <c r="A940" s="4"/>
      <c r="B940" s="4"/>
      <c r="C940" s="225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ht="15.75" customHeight="1">
      <c r="A941" s="4"/>
      <c r="B941" s="4"/>
      <c r="C941" s="225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ht="15.75" customHeight="1">
      <c r="A942" s="4"/>
      <c r="B942" s="4"/>
      <c r="C942" s="225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ht="15.75" customHeight="1">
      <c r="A943" s="4"/>
      <c r="B943" s="4"/>
      <c r="C943" s="225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ht="15.75" customHeight="1">
      <c r="A944" s="4"/>
      <c r="B944" s="4"/>
      <c r="C944" s="225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ht="15.75" customHeight="1">
      <c r="A945" s="4"/>
      <c r="B945" s="4"/>
      <c r="C945" s="225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ht="15.75" customHeight="1">
      <c r="A946" s="4"/>
      <c r="B946" s="4"/>
      <c r="C946" s="225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ht="15.75" customHeight="1">
      <c r="A947" s="4"/>
      <c r="B947" s="4"/>
      <c r="C947" s="225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ht="15.75" customHeight="1">
      <c r="A948" s="4"/>
      <c r="B948" s="4"/>
      <c r="C948" s="225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ht="15.75" customHeight="1">
      <c r="A949" s="4"/>
      <c r="B949" s="4"/>
      <c r="C949" s="225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ht="15.75" customHeight="1">
      <c r="A950" s="4"/>
      <c r="B950" s="4"/>
      <c r="C950" s="225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ht="15.75" customHeight="1">
      <c r="A951" s="4"/>
      <c r="B951" s="4"/>
      <c r="C951" s="225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ht="15.75" customHeight="1">
      <c r="A952" s="4"/>
      <c r="B952" s="4"/>
      <c r="C952" s="225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ht="15.75" customHeight="1">
      <c r="A953" s="4"/>
      <c r="B953" s="4"/>
      <c r="C953" s="225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ht="15.75" customHeight="1">
      <c r="A954" s="4"/>
      <c r="B954" s="4"/>
      <c r="C954" s="225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ht="15.75" customHeight="1">
      <c r="A955" s="4"/>
      <c r="B955" s="4"/>
      <c r="C955" s="225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ht="15.75" customHeight="1">
      <c r="A956" s="4"/>
      <c r="B956" s="4"/>
      <c r="C956" s="225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ht="15.75" customHeight="1">
      <c r="A957" s="4"/>
      <c r="B957" s="4"/>
      <c r="C957" s="225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ht="15.75" customHeight="1">
      <c r="A958" s="4"/>
      <c r="B958" s="4"/>
      <c r="C958" s="225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ht="15.75" customHeight="1">
      <c r="A959" s="4"/>
      <c r="B959" s="4"/>
      <c r="C959" s="225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ht="15.75" customHeight="1">
      <c r="A960" s="4"/>
      <c r="B960" s="4"/>
      <c r="C960" s="225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ht="15.75" customHeight="1">
      <c r="A961" s="4"/>
      <c r="B961" s="4"/>
      <c r="C961" s="225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ht="15.75" customHeight="1">
      <c r="A962" s="4"/>
      <c r="B962" s="4"/>
      <c r="C962" s="225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ht="15.75" customHeight="1">
      <c r="A963" s="4"/>
      <c r="B963" s="4"/>
      <c r="C963" s="225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ht="15.75" customHeight="1">
      <c r="A964" s="4"/>
      <c r="B964" s="4"/>
      <c r="C964" s="225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ht="15.75" customHeight="1">
      <c r="A965" s="4"/>
      <c r="B965" s="4"/>
      <c r="C965" s="225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ht="15.75" customHeight="1">
      <c r="A966" s="4"/>
      <c r="B966" s="4"/>
      <c r="C966" s="225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ht="15.75" customHeight="1">
      <c r="A967" s="4"/>
      <c r="B967" s="4"/>
      <c r="C967" s="225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ht="15.75" customHeight="1">
      <c r="A968" s="4"/>
      <c r="B968" s="4"/>
      <c r="C968" s="225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ht="15.75" customHeight="1">
      <c r="A969" s="4"/>
      <c r="B969" s="4"/>
      <c r="C969" s="225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ht="15.75" customHeight="1">
      <c r="A970" s="4"/>
      <c r="B970" s="4"/>
      <c r="C970" s="225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ht="15.75" customHeight="1">
      <c r="A971" s="4"/>
      <c r="B971" s="4"/>
      <c r="C971" s="225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ht="15.75" customHeight="1">
      <c r="A972" s="4"/>
      <c r="B972" s="4"/>
      <c r="C972" s="225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ht="15.75" customHeight="1">
      <c r="A973" s="4"/>
      <c r="B973" s="4"/>
      <c r="C973" s="225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ht="15.75" customHeight="1">
      <c r="A974" s="4"/>
      <c r="B974" s="4"/>
      <c r="C974" s="225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ht="15.75" customHeight="1">
      <c r="A975" s="4"/>
      <c r="B975" s="4"/>
      <c r="C975" s="225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ht="15.75" customHeight="1">
      <c r="A976" s="4"/>
      <c r="B976" s="4"/>
      <c r="C976" s="225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ht="15.75" customHeight="1">
      <c r="A977" s="4"/>
      <c r="B977" s="4"/>
      <c r="C977" s="225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ht="15.75" customHeight="1">
      <c r="A978" s="4"/>
      <c r="B978" s="4"/>
      <c r="C978" s="225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ht="15.75" customHeight="1">
      <c r="A979" s="4"/>
      <c r="B979" s="4"/>
      <c r="C979" s="225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ht="15.75" customHeight="1">
      <c r="A980" s="4"/>
      <c r="B980" s="4"/>
      <c r="C980" s="225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ht="15.75" customHeight="1">
      <c r="A981" s="4"/>
      <c r="B981" s="4"/>
      <c r="C981" s="225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ht="15.75" customHeight="1">
      <c r="A982" s="4"/>
      <c r="B982" s="4"/>
      <c r="C982" s="225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ht="15.75" customHeight="1">
      <c r="A983" s="4"/>
      <c r="B983" s="4"/>
      <c r="C983" s="225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ht="15.75" customHeight="1">
      <c r="A984" s="4"/>
      <c r="B984" s="4"/>
      <c r="C984" s="225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ht="15.75" customHeight="1">
      <c r="A985" s="4"/>
      <c r="B985" s="4"/>
      <c r="C985" s="225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ht="15.75" customHeight="1">
      <c r="A986" s="4"/>
      <c r="B986" s="4"/>
      <c r="C986" s="225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ht="15.75" customHeight="1">
      <c r="A987" s="4"/>
      <c r="B987" s="4"/>
      <c r="C987" s="225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ht="15.75" customHeight="1">
      <c r="A988" s="4"/>
      <c r="B988" s="4"/>
      <c r="C988" s="225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ht="15.75" customHeight="1">
      <c r="A989" s="4"/>
      <c r="B989" s="4"/>
      <c r="C989" s="225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ht="15.75" customHeight="1">
      <c r="A990" s="4"/>
      <c r="B990" s="4"/>
      <c r="C990" s="225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ht="15.75" customHeight="1">
      <c r="A991" s="4"/>
      <c r="B991" s="4"/>
      <c r="C991" s="225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ht="15.75" customHeight="1">
      <c r="A992" s="4"/>
      <c r="B992" s="4"/>
      <c r="C992" s="225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ht="15.75" customHeight="1">
      <c r="A993" s="4"/>
      <c r="B993" s="4"/>
      <c r="C993" s="225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ht="15.75" customHeight="1">
      <c r="A994" s="4"/>
      <c r="B994" s="4"/>
      <c r="C994" s="225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ht="15.75" customHeight="1">
      <c r="A995" s="4"/>
      <c r="B995" s="4"/>
      <c r="C995" s="225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ht="15.75" customHeight="1">
      <c r="A996" s="4"/>
      <c r="B996" s="4"/>
      <c r="C996" s="225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ht="15.75" customHeight="1">
      <c r="A997" s="4"/>
      <c r="B997" s="4"/>
      <c r="C997" s="225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ht="15.75" customHeight="1">
      <c r="A998" s="4"/>
      <c r="B998" s="4"/>
      <c r="C998" s="225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ht="15.75" customHeight="1">
      <c r="A999" s="4"/>
      <c r="B999" s="4"/>
      <c r="C999" s="225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ht="15.75" customHeight="1">
      <c r="A1000" s="4"/>
      <c r="B1000" s="4"/>
      <c r="C1000" s="225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  <row r="1001" ht="15.75" customHeight="1">
      <c r="A1001" s="4"/>
      <c r="B1001" s="4"/>
      <c r="C1001" s="225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</sheetData>
  <mergeCells count="21">
    <mergeCell ref="A1:D1"/>
    <mergeCell ref="B2:D2"/>
    <mergeCell ref="B3:C3"/>
    <mergeCell ref="B4:D4"/>
    <mergeCell ref="B5:D5"/>
    <mergeCell ref="A6:D6"/>
    <mergeCell ref="A7:D7"/>
    <mergeCell ref="A211:A218"/>
    <mergeCell ref="B211:B218"/>
    <mergeCell ref="A219:F219"/>
    <mergeCell ref="A221:F221"/>
    <mergeCell ref="A226:A229"/>
    <mergeCell ref="B226:B229"/>
    <mergeCell ref="G226:G229"/>
    <mergeCell ref="A8:D8"/>
    <mergeCell ref="B17:D17"/>
    <mergeCell ref="A53:C53"/>
    <mergeCell ref="B87:B89"/>
    <mergeCell ref="C87:C89"/>
    <mergeCell ref="B122:C122"/>
    <mergeCell ref="A127:C127"/>
  </mergeCells>
  <dataValidations>
    <dataValidation type="list" allowBlank="1" showInputMessage="1" showErrorMessage="1" prompt=" - " sqref="D53 D127">
      <formula1>#REF!</formula1>
    </dataValidation>
  </dataValidations>
  <hyperlinks>
    <hyperlink r:id="rId2" ref="A203"/>
    <hyperlink r:id="rId3" ref="B203"/>
    <hyperlink r:id="rId4" location="polycard_client=search-nordic&amp;position=2&amp;search_layout=grid&amp;type=item&amp;tracking_id=30407b1b-0607-4799-a117-ad07f40e7119" ref="C203"/>
    <hyperlink r:id="rId5" location="polycard_client=search-nordic&amp;position=6&amp;search_layout=grid&amp;type=item&amp;tracking_id=30407b1b-0607-4799-a117-ad07f40e7119" ref="D203"/>
  </hyperlinks>
  <printOptions/>
  <pageMargins bottom="0.75" footer="0.0" header="0.0" left="0.7" right="0.7" top="0.75"/>
  <pageSetup orientation="landscape"/>
  <drawing r:id="rId6"/>
  <legacyDrawing r:id="rId7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6AA84F"/>
    <outlinePr summaryBelow="0" summaryRight="0"/>
    <pageSetUpPr/>
  </sheetPr>
  <sheetViews>
    <sheetView showGridLines="0" workbookViewId="0"/>
  </sheetViews>
  <sheetFormatPr customHeight="1" defaultColWidth="12.63" defaultRowHeight="15.0"/>
  <cols>
    <col customWidth="1" min="1" max="1" width="30.38"/>
    <col customWidth="1" min="2" max="2" width="15.13"/>
    <col customWidth="1" min="3" max="3" width="23.38"/>
    <col customWidth="1" min="4" max="4" width="44.0"/>
    <col customWidth="1" min="5" max="5" width="15.13"/>
    <col customWidth="1" min="6" max="6" width="19.38"/>
    <col customWidth="1" min="7" max="7" width="16.88"/>
    <col customWidth="1" min="8" max="8" width="15.38"/>
    <col customWidth="1" min="9" max="9" width="17.38"/>
    <col customWidth="1" min="10" max="22" width="8.0"/>
    <col customWidth="1" min="23" max="26" width="14.38"/>
    <col customWidth="1" min="27" max="30" width="12.38"/>
  </cols>
  <sheetData>
    <row r="1" ht="15.75" customHeight="1">
      <c r="A1" s="1" t="s">
        <v>0</v>
      </c>
      <c r="B1" s="2"/>
      <c r="C1" s="2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</row>
    <row r="2" ht="12.75" customHeight="1">
      <c r="A2" s="5" t="s">
        <v>1</v>
      </c>
      <c r="B2" s="6" t="s">
        <v>244</v>
      </c>
      <c r="C2" s="2"/>
      <c r="D2" s="3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ht="12.75" customHeight="1">
      <c r="A3" s="7" t="s">
        <v>2</v>
      </c>
      <c r="B3" s="8" t="s">
        <v>245</v>
      </c>
      <c r="C3" s="3"/>
      <c r="D3" s="9" t="s">
        <v>246</v>
      </c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</row>
    <row r="4" ht="36.0" customHeight="1">
      <c r="A4" s="7" t="s">
        <v>3</v>
      </c>
      <c r="B4" s="10" t="s">
        <v>247</v>
      </c>
      <c r="C4" s="2"/>
      <c r="D4" s="3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</row>
    <row r="5" ht="12.75" customHeight="1">
      <c r="A5" s="11" t="s">
        <v>4</v>
      </c>
      <c r="B5" s="12">
        <v>45702.0</v>
      </c>
      <c r="C5" s="2"/>
      <c r="D5" s="3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</row>
    <row r="6" ht="12.75" customHeight="1">
      <c r="A6" s="13" t="s">
        <v>248</v>
      </c>
      <c r="B6" s="2"/>
      <c r="C6" s="2"/>
      <c r="D6" s="3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ht="27.75" customHeight="1">
      <c r="A7" s="14" t="s">
        <v>249</v>
      </c>
      <c r="B7" s="15"/>
      <c r="C7" s="15"/>
      <c r="D7" s="16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</row>
    <row r="8" ht="12.75" customHeight="1">
      <c r="A8" s="17" t="s">
        <v>5</v>
      </c>
      <c r="B8" s="2"/>
      <c r="C8" s="2"/>
      <c r="D8" s="3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</row>
    <row r="9" ht="12.75" customHeight="1">
      <c r="A9" s="18" t="s">
        <v>6</v>
      </c>
      <c r="B9" s="19"/>
      <c r="C9" s="20"/>
      <c r="D9" s="21" t="s">
        <v>250</v>
      </c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</row>
    <row r="10" ht="12.75" customHeight="1">
      <c r="A10" s="22" t="s">
        <v>8</v>
      </c>
      <c r="B10" s="23"/>
      <c r="C10" s="24"/>
      <c r="D10" s="25" t="s">
        <v>9</v>
      </c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</row>
    <row r="11" ht="12.75" customHeight="1">
      <c r="A11" s="22" t="s">
        <v>10</v>
      </c>
      <c r="B11" s="23"/>
      <c r="C11" s="24"/>
      <c r="D11" s="25">
        <v>3.0</v>
      </c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</row>
    <row r="12" ht="12.75" customHeight="1">
      <c r="A12" s="18" t="s">
        <v>11</v>
      </c>
      <c r="B12" s="19"/>
      <c r="C12" s="20"/>
      <c r="D12" s="25" t="s">
        <v>251</v>
      </c>
      <c r="E12" s="26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</row>
    <row r="13" ht="12.75" customHeight="1">
      <c r="A13" s="22" t="s">
        <v>13</v>
      </c>
      <c r="B13" s="23"/>
      <c r="C13" s="24"/>
      <c r="D13" s="27">
        <v>45413.0</v>
      </c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</row>
    <row r="14" ht="12.75" customHeight="1">
      <c r="A14" s="22" t="s">
        <v>14</v>
      </c>
      <c r="B14" s="23"/>
      <c r="C14" s="24"/>
      <c r="D14" s="28">
        <v>2234.0</v>
      </c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</row>
    <row r="15" ht="12.75" customHeight="1">
      <c r="A15" s="29"/>
      <c r="B15" s="19"/>
      <c r="C15" s="30"/>
      <c r="D15" s="31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</row>
    <row r="16" ht="12.75" customHeight="1">
      <c r="A16" s="32" t="s">
        <v>15</v>
      </c>
      <c r="B16" s="33"/>
      <c r="C16" s="34"/>
      <c r="D16" s="35"/>
      <c r="E16" s="26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</row>
    <row r="17" ht="12.75" customHeight="1">
      <c r="A17" s="36" t="s">
        <v>16</v>
      </c>
      <c r="B17" s="37" t="s">
        <v>252</v>
      </c>
      <c r="C17" s="2"/>
      <c r="D17" s="3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</row>
    <row r="18" ht="12.75" customHeight="1">
      <c r="A18" s="29"/>
      <c r="B18" s="19"/>
      <c r="C18" s="38"/>
      <c r="D18" s="19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4"/>
      <c r="X18" s="4"/>
      <c r="Y18" s="4"/>
      <c r="Z18" s="4"/>
      <c r="AA18" s="4"/>
      <c r="AB18" s="4"/>
      <c r="AC18" s="4"/>
      <c r="AD18" s="4"/>
    </row>
    <row r="19" ht="12.75" customHeight="1">
      <c r="A19" s="17" t="s">
        <v>18</v>
      </c>
      <c r="B19" s="39" t="s">
        <v>19</v>
      </c>
      <c r="C19" s="40" t="s">
        <v>20</v>
      </c>
      <c r="D19" s="41" t="s">
        <v>21</v>
      </c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</row>
    <row r="20" ht="12.75" customHeight="1">
      <c r="A20" s="42" t="s">
        <v>253</v>
      </c>
      <c r="B20" s="43"/>
      <c r="C20" s="44">
        <f>2234/220*200</f>
        <v>2030.909091</v>
      </c>
      <c r="D20" s="45" t="s">
        <v>251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</row>
    <row r="21" ht="12.75" customHeight="1">
      <c r="A21" s="46" t="s">
        <v>24</v>
      </c>
      <c r="B21" s="43"/>
      <c r="C21" s="47">
        <v>0.0</v>
      </c>
      <c r="D21" s="45" t="s">
        <v>23</v>
      </c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</row>
    <row r="22" ht="12.75" customHeight="1">
      <c r="A22" s="42" t="s">
        <v>25</v>
      </c>
      <c r="B22" s="43"/>
      <c r="C22" s="47">
        <v>0.0</v>
      </c>
      <c r="D22" s="45" t="s">
        <v>23</v>
      </c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</row>
    <row r="23" ht="12.75" customHeight="1">
      <c r="A23" s="42" t="s">
        <v>26</v>
      </c>
      <c r="B23" s="43"/>
      <c r="C23" s="47">
        <v>0.0</v>
      </c>
      <c r="D23" s="45" t="s">
        <v>23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</row>
    <row r="24" ht="12.75" customHeight="1">
      <c r="A24" s="42" t="s">
        <v>27</v>
      </c>
      <c r="B24" s="43"/>
      <c r="C24" s="47">
        <v>0.0</v>
      </c>
      <c r="D24" s="45" t="s">
        <v>23</v>
      </c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</row>
    <row r="25" ht="12.75" customHeight="1">
      <c r="A25" s="42" t="s">
        <v>28</v>
      </c>
      <c r="B25" s="43"/>
      <c r="C25" s="47">
        <f t="shared" ref="C25:C28" si="1">B25*$C$20</f>
        <v>0</v>
      </c>
      <c r="D25" s="45" t="s">
        <v>23</v>
      </c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</row>
    <row r="26" ht="12.75" customHeight="1">
      <c r="A26" s="42" t="s">
        <v>29</v>
      </c>
      <c r="B26" s="43"/>
      <c r="C26" s="47">
        <f t="shared" si="1"/>
        <v>0</v>
      </c>
      <c r="D26" s="45" t="s">
        <v>23</v>
      </c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</row>
    <row r="27" ht="12.75" customHeight="1">
      <c r="A27" s="42" t="s">
        <v>30</v>
      </c>
      <c r="B27" s="43"/>
      <c r="C27" s="47">
        <f t="shared" si="1"/>
        <v>0</v>
      </c>
      <c r="D27" s="45" t="s">
        <v>23</v>
      </c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</row>
    <row r="28" ht="12.75" customHeight="1">
      <c r="A28" s="42" t="s">
        <v>31</v>
      </c>
      <c r="B28" s="48"/>
      <c r="C28" s="47">
        <f t="shared" si="1"/>
        <v>0</v>
      </c>
      <c r="D28" s="45" t="s">
        <v>23</v>
      </c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</row>
    <row r="29" ht="12.75" customHeight="1">
      <c r="A29" s="49" t="s">
        <v>32</v>
      </c>
      <c r="B29" s="50">
        <f t="shared" ref="B29:C29" si="2">SUM(B20:B28)</f>
        <v>0</v>
      </c>
      <c r="C29" s="51">
        <f t="shared" si="2"/>
        <v>2030.909091</v>
      </c>
      <c r="D29" s="52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</row>
    <row r="30" ht="12.75" customHeight="1">
      <c r="A30" s="46"/>
      <c r="B30" s="53"/>
      <c r="C30" s="54"/>
      <c r="D30" s="55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</row>
    <row r="31" ht="12.75" customHeight="1">
      <c r="A31" s="56" t="s">
        <v>33</v>
      </c>
      <c r="B31" s="53"/>
      <c r="C31" s="54"/>
      <c r="D31" s="55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</row>
    <row r="32" ht="12.75" customHeight="1">
      <c r="A32" s="46" t="s">
        <v>34</v>
      </c>
      <c r="B32" s="53"/>
      <c r="C32" s="54"/>
      <c r="D32" s="55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</row>
    <row r="33" ht="12.75" customHeight="1">
      <c r="A33" s="57" t="s">
        <v>35</v>
      </c>
      <c r="B33" s="58" t="s">
        <v>36</v>
      </c>
      <c r="C33" s="40" t="s">
        <v>20</v>
      </c>
      <c r="D33" s="59" t="s">
        <v>37</v>
      </c>
      <c r="E33" s="26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</row>
    <row r="34" ht="12.75" customHeight="1">
      <c r="A34" s="42" t="s">
        <v>38</v>
      </c>
      <c r="B34" s="60"/>
      <c r="C34" s="44">
        <f>(6*2*22)-(C29*6%)</f>
        <v>142.1454545</v>
      </c>
      <c r="D34" s="61" t="s">
        <v>39</v>
      </c>
      <c r="F34" s="4"/>
      <c r="G34" s="4"/>
      <c r="H34" s="4"/>
      <c r="I34" s="62" t="s">
        <v>40</v>
      </c>
      <c r="J34" s="63">
        <f>366-52-52-7</f>
        <v>255</v>
      </c>
      <c r="K34" s="62">
        <f>J34/12</f>
        <v>21.25</v>
      </c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</row>
    <row r="35" ht="12.75" customHeight="1">
      <c r="A35" s="22" t="s">
        <v>41</v>
      </c>
      <c r="B35" s="60"/>
      <c r="C35" s="47">
        <f>560</f>
        <v>560</v>
      </c>
      <c r="D35" s="45" t="s">
        <v>254</v>
      </c>
      <c r="E35" s="66" t="s">
        <v>43</v>
      </c>
      <c r="F35" s="4"/>
      <c r="G35" s="67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</row>
    <row r="36" ht="12.75" customHeight="1">
      <c r="A36" s="68" t="s">
        <v>44</v>
      </c>
      <c r="B36" s="58"/>
      <c r="C36" s="44">
        <v>81.0</v>
      </c>
      <c r="D36" s="45" t="s">
        <v>254</v>
      </c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</row>
    <row r="37" ht="12.75" customHeight="1">
      <c r="A37" s="69" t="s">
        <v>46</v>
      </c>
      <c r="B37" s="58"/>
      <c r="C37" s="44">
        <v>26.0</v>
      </c>
      <c r="D37" s="45" t="s">
        <v>254</v>
      </c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</row>
    <row r="38" ht="12.75" customHeight="1">
      <c r="A38" s="70" t="s">
        <v>47</v>
      </c>
      <c r="B38" s="58"/>
      <c r="C38" s="44">
        <v>26.0</v>
      </c>
      <c r="D38" s="45" t="s">
        <v>254</v>
      </c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</row>
    <row r="39" ht="12.75" customHeight="1">
      <c r="A39" s="71" t="s">
        <v>48</v>
      </c>
      <c r="B39" s="58"/>
      <c r="C39" s="44">
        <v>160.0</v>
      </c>
      <c r="D39" s="45" t="s">
        <v>254</v>
      </c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</row>
    <row r="40" ht="12.75" customHeight="1">
      <c r="A40" s="71" t="s">
        <v>49</v>
      </c>
      <c r="B40" s="58"/>
      <c r="C40" s="44"/>
      <c r="D40" s="45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</row>
    <row r="41" ht="12.75" customHeight="1">
      <c r="A41" s="72" t="s">
        <v>50</v>
      </c>
      <c r="B41" s="73">
        <f t="shared" ref="B41:C41" si="3">SUM(B34:B40)</f>
        <v>0</v>
      </c>
      <c r="C41" s="74">
        <f t="shared" si="3"/>
        <v>995.1454545</v>
      </c>
      <c r="D41" s="75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</row>
    <row r="42" ht="9.0" customHeight="1">
      <c r="A42" s="46"/>
      <c r="B42" s="53"/>
      <c r="C42" s="54"/>
      <c r="D42" s="76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</row>
    <row r="43" ht="12.75" customHeight="1">
      <c r="A43" s="56" t="s">
        <v>51</v>
      </c>
      <c r="B43" s="53"/>
      <c r="C43" s="54"/>
      <c r="D43" s="55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</row>
    <row r="44" ht="21.75" customHeight="1">
      <c r="A44" s="57" t="s">
        <v>35</v>
      </c>
      <c r="B44" s="58" t="s">
        <v>36</v>
      </c>
      <c r="C44" s="40" t="s">
        <v>20</v>
      </c>
      <c r="D44" s="59" t="s">
        <v>37</v>
      </c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</row>
    <row r="45" ht="33.75" customHeight="1">
      <c r="A45" s="77" t="s">
        <v>52</v>
      </c>
      <c r="B45" s="78"/>
      <c r="C45" s="79">
        <f>E179</f>
        <v>114.3333333</v>
      </c>
      <c r="D45" s="80" t="s">
        <v>53</v>
      </c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</row>
    <row r="46" ht="15.75" customHeight="1">
      <c r="A46" s="77" t="s">
        <v>54</v>
      </c>
      <c r="B46" s="78"/>
      <c r="C46" s="79">
        <f>E188</f>
        <v>94.15666667</v>
      </c>
      <c r="D46" s="80" t="s">
        <v>55</v>
      </c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</row>
    <row r="47" ht="12.75" customHeight="1">
      <c r="A47" s="70" t="s">
        <v>56</v>
      </c>
      <c r="B47" s="43"/>
      <c r="C47" s="44"/>
      <c r="D47" s="81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</row>
    <row r="48" ht="12.75" customHeight="1">
      <c r="A48" s="72" t="s">
        <v>57</v>
      </c>
      <c r="B48" s="82">
        <f t="shared" ref="B48:C48" si="4">SUM(B45:B47)</f>
        <v>0</v>
      </c>
      <c r="C48" s="74">
        <f t="shared" si="4"/>
        <v>208.49</v>
      </c>
      <c r="D48" s="52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</row>
    <row r="49" ht="7.5" customHeight="1">
      <c r="A49" s="46"/>
      <c r="B49" s="53"/>
      <c r="C49" s="54"/>
      <c r="D49" s="55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</row>
    <row r="50" ht="19.5" customHeight="1">
      <c r="A50" s="32" t="s">
        <v>58</v>
      </c>
      <c r="B50" s="83"/>
      <c r="C50" s="8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</row>
    <row r="51" ht="16.5" customHeight="1">
      <c r="A51" s="32"/>
      <c r="B51" s="83"/>
      <c r="C51" s="8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</row>
    <row r="52" ht="19.5" customHeight="1">
      <c r="A52" s="85" t="s">
        <v>59</v>
      </c>
      <c r="B52" s="63"/>
      <c r="C52" s="86"/>
      <c r="D52" s="87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</row>
    <row r="53" ht="36.0" customHeight="1">
      <c r="A53" s="88" t="s">
        <v>255</v>
      </c>
      <c r="B53" s="89"/>
      <c r="C53" s="90"/>
      <c r="D53" s="91" t="s">
        <v>61</v>
      </c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</row>
    <row r="54" ht="5.25" customHeight="1">
      <c r="A54" s="32"/>
      <c r="B54" s="83"/>
      <c r="C54" s="8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</row>
    <row r="55" ht="12.75" customHeight="1">
      <c r="A55" s="92" t="s">
        <v>62</v>
      </c>
      <c r="B55" s="83"/>
      <c r="C55" s="84"/>
      <c r="D55" s="4"/>
      <c r="E55" s="4"/>
      <c r="F55" s="26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</row>
    <row r="56" ht="22.5" customHeight="1">
      <c r="A56" s="93" t="s">
        <v>63</v>
      </c>
      <c r="B56" s="94" t="s">
        <v>19</v>
      </c>
      <c r="C56" s="95" t="s">
        <v>20</v>
      </c>
      <c r="D56" s="59" t="s">
        <v>37</v>
      </c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</row>
    <row r="57" ht="15.75" customHeight="1">
      <c r="A57" s="96" t="s">
        <v>64</v>
      </c>
      <c r="B57" s="43">
        <v>0.05</v>
      </c>
      <c r="C57" s="97">
        <f t="shared" ref="C57:C67" si="5">B57*$C$29</f>
        <v>101.5454545</v>
      </c>
      <c r="D57" s="98" t="s">
        <v>65</v>
      </c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</row>
    <row r="58" ht="15.75" customHeight="1">
      <c r="A58" s="70" t="s">
        <v>66</v>
      </c>
      <c r="B58" s="43">
        <v>0.015</v>
      </c>
      <c r="C58" s="97">
        <f t="shared" si="5"/>
        <v>30.46363636</v>
      </c>
      <c r="D58" s="99" t="s">
        <v>67</v>
      </c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</row>
    <row r="59" ht="15.75" customHeight="1">
      <c r="A59" s="70" t="s">
        <v>68</v>
      </c>
      <c r="B59" s="43">
        <v>0.002</v>
      </c>
      <c r="C59" s="97">
        <f t="shared" si="5"/>
        <v>4.061818182</v>
      </c>
      <c r="D59" s="99" t="s">
        <v>69</v>
      </c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</row>
    <row r="60" ht="15.75" customHeight="1">
      <c r="A60" s="70" t="s">
        <v>70</v>
      </c>
      <c r="B60" s="43">
        <v>0.01</v>
      </c>
      <c r="C60" s="97">
        <f t="shared" si="5"/>
        <v>20.30909091</v>
      </c>
      <c r="D60" s="99" t="s">
        <v>71</v>
      </c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</row>
    <row r="61" ht="15.75" customHeight="1">
      <c r="A61" s="70" t="s">
        <v>72</v>
      </c>
      <c r="B61" s="43">
        <v>0.025</v>
      </c>
      <c r="C61" s="97">
        <f t="shared" si="5"/>
        <v>50.77272727</v>
      </c>
      <c r="D61" s="99" t="s">
        <v>73</v>
      </c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</row>
    <row r="62" ht="15.75" customHeight="1">
      <c r="A62" s="70" t="s">
        <v>74</v>
      </c>
      <c r="B62" s="43">
        <v>0.03</v>
      </c>
      <c r="C62" s="97">
        <f t="shared" si="5"/>
        <v>60.92727273</v>
      </c>
      <c r="D62" s="99" t="s">
        <v>75</v>
      </c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</row>
    <row r="63" ht="15.75" customHeight="1">
      <c r="A63" s="70" t="s">
        <v>76</v>
      </c>
      <c r="B63" s="43">
        <v>0.08</v>
      </c>
      <c r="C63" s="97">
        <f t="shared" si="5"/>
        <v>162.4727273</v>
      </c>
      <c r="D63" s="99" t="s">
        <v>77</v>
      </c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</row>
    <row r="64" ht="27.75" customHeight="1">
      <c r="A64" s="70" t="s">
        <v>78</v>
      </c>
      <c r="B64" s="43">
        <v>0.006</v>
      </c>
      <c r="C64" s="97">
        <f t="shared" si="5"/>
        <v>12.18545455</v>
      </c>
      <c r="D64" s="99" t="s">
        <v>79</v>
      </c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</row>
    <row r="65" ht="12.75" customHeight="1">
      <c r="A65" s="100" t="s">
        <v>80</v>
      </c>
      <c r="B65" s="43"/>
      <c r="C65" s="97">
        <f t="shared" si="5"/>
        <v>0</v>
      </c>
      <c r="D65" s="101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</row>
    <row r="66" ht="12.75" customHeight="1">
      <c r="A66" s="36" t="s">
        <v>80</v>
      </c>
      <c r="B66" s="43">
        <v>0.0</v>
      </c>
      <c r="C66" s="97">
        <f t="shared" si="5"/>
        <v>0</v>
      </c>
      <c r="D66" s="101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</row>
    <row r="67" ht="12.75" customHeight="1">
      <c r="A67" s="70" t="s">
        <v>81</v>
      </c>
      <c r="B67" s="43">
        <v>0.0</v>
      </c>
      <c r="C67" s="97">
        <f t="shared" si="5"/>
        <v>0</v>
      </c>
      <c r="D67" s="101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</row>
    <row r="68" ht="12.75" customHeight="1">
      <c r="A68" s="102" t="s">
        <v>82</v>
      </c>
      <c r="B68" s="39">
        <f t="shared" ref="B68:C68" si="6">SUM(B57:B67)</f>
        <v>0.218</v>
      </c>
      <c r="C68" s="154">
        <f t="shared" si="6"/>
        <v>442.7381818</v>
      </c>
      <c r="D68" s="104" t="s">
        <v>83</v>
      </c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</row>
    <row r="69" ht="9.75" customHeight="1">
      <c r="A69" s="46"/>
      <c r="B69" s="105"/>
      <c r="C69" s="5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</row>
    <row r="70" ht="12.75" customHeight="1">
      <c r="A70" s="56" t="s">
        <v>84</v>
      </c>
      <c r="B70" s="105"/>
      <c r="C70" s="5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</row>
    <row r="71" ht="18.75" customHeight="1">
      <c r="A71" s="93" t="s">
        <v>63</v>
      </c>
      <c r="B71" s="94" t="s">
        <v>19</v>
      </c>
      <c r="C71" s="95" t="s">
        <v>20</v>
      </c>
      <c r="D71" s="59" t="s">
        <v>37</v>
      </c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</row>
    <row r="72" ht="12.75" customHeight="1">
      <c r="A72" s="106"/>
      <c r="B72" s="107"/>
      <c r="C72" s="97"/>
      <c r="D72" s="108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</row>
    <row r="73" ht="12.75" customHeight="1">
      <c r="A73" s="36" t="s">
        <v>85</v>
      </c>
      <c r="B73" s="43">
        <v>0.0833</v>
      </c>
      <c r="C73" s="97">
        <f t="shared" ref="C73:C75" si="7">B73*$C$29</f>
        <v>169.1747273</v>
      </c>
      <c r="D73" s="108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</row>
    <row r="74" ht="12.75" customHeight="1">
      <c r="A74" s="102" t="s">
        <v>86</v>
      </c>
      <c r="B74" s="39">
        <f>B72+B73</f>
        <v>0.0833</v>
      </c>
      <c r="C74" s="97">
        <f t="shared" si="7"/>
        <v>169.1747273</v>
      </c>
      <c r="D74" s="108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</row>
    <row r="75" ht="12.75" customHeight="1">
      <c r="A75" s="114" t="s">
        <v>87</v>
      </c>
      <c r="B75" s="107">
        <v>0.03065</v>
      </c>
      <c r="C75" s="97">
        <f t="shared" si="7"/>
        <v>62.24736364</v>
      </c>
      <c r="D75" s="108"/>
      <c r="E75" s="4"/>
      <c r="F75" s="4"/>
      <c r="G75" s="4"/>
      <c r="H75" s="4"/>
      <c r="I75" s="4"/>
      <c r="J75" s="26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</row>
    <row r="76" ht="12.75" customHeight="1">
      <c r="A76" s="109" t="s">
        <v>88</v>
      </c>
      <c r="B76" s="39">
        <f t="shared" ref="B76:C76" si="8">B74+B75</f>
        <v>0.11395</v>
      </c>
      <c r="C76" s="110">
        <f t="shared" si="8"/>
        <v>231.4220909</v>
      </c>
      <c r="D76" s="108"/>
      <c r="E76" s="4"/>
      <c r="F76" s="4"/>
      <c r="G76" s="4"/>
      <c r="H76" s="4"/>
      <c r="I76" s="4"/>
      <c r="J76" s="26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</row>
    <row r="77" ht="6.75" customHeight="1">
      <c r="A77" s="111"/>
      <c r="B77" s="112"/>
      <c r="C77" s="54"/>
      <c r="D77" s="4"/>
      <c r="E77" s="4"/>
      <c r="F77" s="4"/>
      <c r="G77" s="4"/>
      <c r="H77" s="4"/>
      <c r="I77" s="4"/>
      <c r="J77" s="26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</row>
    <row r="78" ht="12.75" customHeight="1">
      <c r="A78" s="56" t="s">
        <v>89</v>
      </c>
      <c r="B78" s="105"/>
      <c r="C78" s="54"/>
      <c r="D78" s="4"/>
      <c r="E78" s="4"/>
      <c r="F78" s="4"/>
      <c r="G78" s="4"/>
      <c r="H78" s="4"/>
      <c r="I78" s="4"/>
      <c r="J78" s="26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</row>
    <row r="79" ht="18.75" customHeight="1">
      <c r="A79" s="93" t="s">
        <v>63</v>
      </c>
      <c r="B79" s="94" t="s">
        <v>19</v>
      </c>
      <c r="C79" s="95" t="s">
        <v>20</v>
      </c>
      <c r="D79" s="59" t="s">
        <v>37</v>
      </c>
      <c r="E79" s="4"/>
      <c r="F79" s="4"/>
      <c r="G79" s="4"/>
      <c r="H79" s="4"/>
      <c r="I79" s="4"/>
      <c r="J79" s="26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</row>
    <row r="80" ht="12.75" customHeight="1">
      <c r="A80" s="113" t="s">
        <v>90</v>
      </c>
      <c r="B80" s="43">
        <v>3.0E-4</v>
      </c>
      <c r="C80" s="97">
        <f t="shared" ref="C80:C81" si="9">B80*$C$29</f>
        <v>0.6092727273</v>
      </c>
      <c r="D80" s="108"/>
      <c r="E80" s="4"/>
      <c r="F80" s="4"/>
      <c r="G80" s="4"/>
      <c r="H80" s="4"/>
      <c r="I80" s="4"/>
      <c r="J80" s="26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</row>
    <row r="81" ht="12.75" customHeight="1">
      <c r="A81" s="113" t="s">
        <v>91</v>
      </c>
      <c r="B81" s="43">
        <v>1.1E-4</v>
      </c>
      <c r="C81" s="97">
        <f t="shared" si="9"/>
        <v>0.2234</v>
      </c>
      <c r="D81" s="108"/>
      <c r="E81" s="4"/>
      <c r="F81" s="4"/>
      <c r="G81" s="4"/>
      <c r="H81" s="4"/>
      <c r="I81" s="4"/>
      <c r="J81" s="26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</row>
    <row r="82" ht="12.75" customHeight="1">
      <c r="A82" s="115" t="s">
        <v>92</v>
      </c>
      <c r="B82" s="39">
        <f>B80+B81</f>
        <v>0.00041</v>
      </c>
      <c r="C82" s="110">
        <f>SUM(C80:C81)</f>
        <v>0.8326727273</v>
      </c>
      <c r="D82" s="108"/>
      <c r="E82" s="4"/>
      <c r="F82" s="4"/>
      <c r="G82" s="4"/>
      <c r="H82" s="4"/>
      <c r="I82" s="4"/>
      <c r="J82" s="26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</row>
    <row r="83" ht="6.75" customHeight="1">
      <c r="A83" s="29"/>
      <c r="B83" s="116"/>
      <c r="C83" s="117"/>
      <c r="D83" s="4"/>
      <c r="E83" s="4"/>
      <c r="F83" s="4"/>
      <c r="G83" s="4"/>
      <c r="H83" s="4"/>
      <c r="I83" s="4"/>
      <c r="J83" s="26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</row>
    <row r="84" ht="12.75" customHeight="1">
      <c r="A84" s="92" t="s">
        <v>93</v>
      </c>
      <c r="B84" s="116"/>
      <c r="C84" s="117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</row>
    <row r="85" ht="18.75" customHeight="1">
      <c r="A85" s="93" t="s">
        <v>63</v>
      </c>
      <c r="B85" s="39" t="s">
        <v>19</v>
      </c>
      <c r="C85" s="95" t="s">
        <v>20</v>
      </c>
      <c r="D85" s="59" t="s">
        <v>37</v>
      </c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</row>
    <row r="86" ht="12.75" customHeight="1">
      <c r="A86" s="113" t="s">
        <v>94</v>
      </c>
      <c r="B86" s="118">
        <v>0.0042</v>
      </c>
      <c r="C86" s="119">
        <f t="shared" ref="C86:C87" si="10">B86*$C$29</f>
        <v>8.529818182</v>
      </c>
      <c r="D86" s="120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</row>
    <row r="87" ht="12.75" customHeight="1">
      <c r="A87" s="113" t="s">
        <v>95</v>
      </c>
      <c r="B87" s="48">
        <v>3.4E-4</v>
      </c>
      <c r="C87" s="119">
        <f t="shared" si="10"/>
        <v>0.6905090909</v>
      </c>
      <c r="D87" s="121" t="s">
        <v>96</v>
      </c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</row>
    <row r="88" ht="9.0" customHeight="1">
      <c r="A88" s="106"/>
      <c r="B88" s="122"/>
      <c r="C88" s="122"/>
      <c r="D88" s="123" t="s">
        <v>97</v>
      </c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</row>
    <row r="89" ht="9.0" customHeight="1">
      <c r="A89" s="96"/>
      <c r="B89" s="124"/>
      <c r="C89" s="122"/>
      <c r="D89" s="125" t="s">
        <v>98</v>
      </c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</row>
    <row r="90" ht="12.75" customHeight="1">
      <c r="A90" s="126" t="s">
        <v>99</v>
      </c>
      <c r="B90" s="127">
        <f>B87*50%</f>
        <v>0.00017</v>
      </c>
      <c r="C90" s="119">
        <f t="shared" ref="C90:C96" si="11">B90*$C$29</f>
        <v>0.3452545455</v>
      </c>
      <c r="D90" s="96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</row>
    <row r="91" ht="11.25" customHeight="1">
      <c r="A91" s="36"/>
      <c r="B91" s="127"/>
      <c r="C91" s="119">
        <f t="shared" si="11"/>
        <v>0</v>
      </c>
      <c r="D91" s="96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</row>
    <row r="92" ht="12.75" customHeight="1">
      <c r="A92" s="36" t="s">
        <v>100</v>
      </c>
      <c r="B92" s="43">
        <v>4.0E-4</v>
      </c>
      <c r="C92" s="119">
        <f t="shared" si="11"/>
        <v>0.8123636364</v>
      </c>
      <c r="D92" s="70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</row>
    <row r="93" ht="12.75" customHeight="1">
      <c r="A93" s="36" t="s">
        <v>101</v>
      </c>
      <c r="B93" s="43">
        <v>0.0194</v>
      </c>
      <c r="C93" s="119">
        <f t="shared" si="11"/>
        <v>39.39963636</v>
      </c>
      <c r="D93" s="81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</row>
    <row r="94" ht="12.75" customHeight="1">
      <c r="A94" s="36" t="s">
        <v>102</v>
      </c>
      <c r="B94" s="43">
        <v>0.00729</v>
      </c>
      <c r="C94" s="119">
        <f t="shared" si="11"/>
        <v>14.80532727</v>
      </c>
      <c r="D94" s="70"/>
      <c r="E94" s="26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</row>
    <row r="95" ht="12.75" customHeight="1">
      <c r="A95" s="36" t="s">
        <v>103</v>
      </c>
      <c r="B95" s="43">
        <v>0.05</v>
      </c>
      <c r="C95" s="119">
        <f t="shared" si="11"/>
        <v>101.5454545</v>
      </c>
      <c r="D95" s="70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</row>
    <row r="96" ht="12.75" customHeight="1">
      <c r="A96" s="36" t="s">
        <v>104</v>
      </c>
      <c r="B96" s="43">
        <v>8.0E-4</v>
      </c>
      <c r="C96" s="119">
        <f t="shared" si="11"/>
        <v>1.624727273</v>
      </c>
      <c r="D96" s="70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</row>
    <row r="97" ht="12.75" customHeight="1">
      <c r="A97" s="115" t="s">
        <v>105</v>
      </c>
      <c r="B97" s="39">
        <f t="shared" ref="B97:C97" si="12">SUM(B86:B96)</f>
        <v>0.0826</v>
      </c>
      <c r="C97" s="110">
        <f t="shared" si="12"/>
        <v>167.7530909</v>
      </c>
      <c r="D97" s="70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</row>
    <row r="98" ht="9.0" customHeight="1">
      <c r="A98" s="29"/>
      <c r="B98" s="116"/>
      <c r="C98" s="117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</row>
    <row r="99" ht="12.75" customHeight="1">
      <c r="A99" s="92" t="s">
        <v>106</v>
      </c>
      <c r="B99" s="116"/>
      <c r="C99" s="117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</row>
    <row r="100" ht="18.75" customHeight="1">
      <c r="A100" s="93" t="s">
        <v>63</v>
      </c>
      <c r="B100" s="39" t="s">
        <v>19</v>
      </c>
      <c r="C100" s="128" t="s">
        <v>20</v>
      </c>
      <c r="D100" s="59" t="s">
        <v>37</v>
      </c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</row>
    <row r="101" ht="12.75" customHeight="1">
      <c r="A101" s="70" t="s">
        <v>107</v>
      </c>
      <c r="B101" s="129">
        <v>0.1111</v>
      </c>
      <c r="C101" s="130">
        <f t="shared" ref="C101:C106" si="13">B101*$C$29</f>
        <v>225.634</v>
      </c>
      <c r="D101" s="131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</row>
    <row r="102" ht="12.75" customHeight="1">
      <c r="A102" s="70" t="s">
        <v>108</v>
      </c>
      <c r="B102" s="39">
        <v>0.0139</v>
      </c>
      <c r="C102" s="130">
        <f t="shared" si="13"/>
        <v>28.22963636</v>
      </c>
      <c r="D102" s="108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</row>
    <row r="103" ht="12.75" customHeight="1">
      <c r="A103" s="70" t="s">
        <v>109</v>
      </c>
      <c r="B103" s="39">
        <v>2.0E-4</v>
      </c>
      <c r="C103" s="130">
        <f t="shared" si="13"/>
        <v>0.4061818182</v>
      </c>
      <c r="D103" s="108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</row>
    <row r="104" ht="12.75" customHeight="1">
      <c r="A104" s="70" t="s">
        <v>110</v>
      </c>
      <c r="B104" s="39">
        <v>0.0028</v>
      </c>
      <c r="C104" s="130">
        <f t="shared" si="13"/>
        <v>5.686545455</v>
      </c>
      <c r="D104" s="108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</row>
    <row r="105" ht="12.75" customHeight="1">
      <c r="A105" s="70" t="s">
        <v>111</v>
      </c>
      <c r="B105" s="39">
        <v>3.0E-4</v>
      </c>
      <c r="C105" s="130">
        <f t="shared" si="13"/>
        <v>0.6092727273</v>
      </c>
      <c r="D105" s="108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</row>
    <row r="106" ht="12.75" customHeight="1">
      <c r="A106" s="70" t="s">
        <v>112</v>
      </c>
      <c r="B106" s="48"/>
      <c r="C106" s="130">
        <f t="shared" si="13"/>
        <v>0</v>
      </c>
      <c r="D106" s="108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</row>
    <row r="107" ht="12.75" customHeight="1">
      <c r="A107" s="102" t="s">
        <v>113</v>
      </c>
      <c r="B107" s="39">
        <f t="shared" ref="B107:C107" si="14">SUM(B101:B106)</f>
        <v>0.1283</v>
      </c>
      <c r="C107" s="130">
        <f t="shared" si="14"/>
        <v>260.5656364</v>
      </c>
      <c r="D107" s="108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</row>
    <row r="108" ht="12.75" customHeight="1">
      <c r="A108" s="70" t="s">
        <v>114</v>
      </c>
      <c r="B108" s="39">
        <f>B107*B68</f>
        <v>0.0279694</v>
      </c>
      <c r="C108" s="130">
        <f>B108*$C$29</f>
        <v>56.80330873</v>
      </c>
      <c r="D108" s="108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</row>
    <row r="109" ht="12.75" customHeight="1">
      <c r="A109" s="102" t="s">
        <v>115</v>
      </c>
      <c r="B109" s="39">
        <f>B107+B108</f>
        <v>0.1562694</v>
      </c>
      <c r="C109" s="132">
        <f>C108+C107</f>
        <v>317.3689451</v>
      </c>
      <c r="D109" s="108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</row>
    <row r="110" ht="7.5" customHeight="1">
      <c r="A110" s="46"/>
      <c r="B110" s="19"/>
      <c r="C110" s="5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</row>
    <row r="111" ht="12.75" customHeight="1">
      <c r="A111" s="56" t="s">
        <v>116</v>
      </c>
      <c r="B111" s="116"/>
      <c r="C111" s="117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</row>
    <row r="112" ht="8.25" customHeight="1">
      <c r="A112" s="56"/>
      <c r="B112" s="116"/>
      <c r="C112" s="117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</row>
    <row r="113" ht="18.75" customHeight="1">
      <c r="A113" s="133" t="s">
        <v>117</v>
      </c>
      <c r="B113" s="39" t="s">
        <v>19</v>
      </c>
      <c r="C113" s="128" t="s">
        <v>20</v>
      </c>
      <c r="D113" s="59" t="s">
        <v>37</v>
      </c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</row>
    <row r="114" ht="12.75" customHeight="1">
      <c r="A114" s="70" t="s">
        <v>118</v>
      </c>
      <c r="B114" s="43">
        <f t="shared" ref="B114:C114" si="15">B68</f>
        <v>0.218</v>
      </c>
      <c r="C114" s="97">
        <f t="shared" si="15"/>
        <v>442.7381818</v>
      </c>
      <c r="D114" s="108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</row>
    <row r="115" ht="12.75" customHeight="1">
      <c r="A115" s="36" t="s">
        <v>119</v>
      </c>
      <c r="B115" s="43">
        <f t="shared" ref="B115:C115" si="16">B76</f>
        <v>0.11395</v>
      </c>
      <c r="C115" s="97">
        <f t="shared" si="16"/>
        <v>231.4220909</v>
      </c>
      <c r="D115" s="108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</row>
    <row r="116" ht="12.75" customHeight="1">
      <c r="A116" s="70" t="s">
        <v>120</v>
      </c>
      <c r="B116" s="107">
        <f t="shared" ref="B116:C116" si="17">B82</f>
        <v>0.00041</v>
      </c>
      <c r="C116" s="97">
        <f t="shared" si="17"/>
        <v>0.8326727273</v>
      </c>
      <c r="D116" s="108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</row>
    <row r="117" ht="12.75" customHeight="1">
      <c r="A117" s="70" t="s">
        <v>121</v>
      </c>
      <c r="B117" s="43">
        <f t="shared" ref="B117:C117" si="18">B97</f>
        <v>0.0826</v>
      </c>
      <c r="C117" s="97">
        <f t="shared" si="18"/>
        <v>167.7530909</v>
      </c>
      <c r="D117" s="108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</row>
    <row r="118" ht="12.75" customHeight="1">
      <c r="A118" s="70" t="s">
        <v>122</v>
      </c>
      <c r="B118" s="43">
        <f t="shared" ref="B118:C118" si="19">B109</f>
        <v>0.1562694</v>
      </c>
      <c r="C118" s="97">
        <f t="shared" si="19"/>
        <v>317.3689451</v>
      </c>
      <c r="D118" s="108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</row>
    <row r="119" ht="12.75" customHeight="1">
      <c r="A119" s="70" t="s">
        <v>123</v>
      </c>
      <c r="B119" s="43"/>
      <c r="C119" s="130"/>
      <c r="D119" s="108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</row>
    <row r="120" ht="12.75" customHeight="1">
      <c r="A120" s="134" t="s">
        <v>124</v>
      </c>
      <c r="B120" s="135">
        <f t="shared" ref="B120:C120" si="20">SUM(B114:B119)</f>
        <v>0.5712294</v>
      </c>
      <c r="C120" s="74">
        <f t="shared" si="20"/>
        <v>1160.114981</v>
      </c>
      <c r="D120" s="136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</row>
    <row r="121" ht="8.25" customHeight="1">
      <c r="A121" s="35"/>
      <c r="B121" s="137"/>
      <c r="C121" s="138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</row>
    <row r="122" ht="31.5" customHeight="1">
      <c r="A122" s="72" t="s">
        <v>125</v>
      </c>
      <c r="B122" s="255">
        <f>C29+C41+C48+C120</f>
        <v>4394.659527</v>
      </c>
      <c r="C122" s="3"/>
      <c r="D122" s="140" t="s">
        <v>126</v>
      </c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</row>
    <row r="123" ht="7.5" customHeight="1">
      <c r="A123" s="4"/>
      <c r="B123" s="83"/>
      <c r="C123" s="8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</row>
    <row r="124" ht="15.0" customHeight="1">
      <c r="A124" s="141" t="s">
        <v>127</v>
      </c>
      <c r="B124" s="83"/>
      <c r="C124" s="8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</row>
    <row r="125" ht="8.25" customHeight="1">
      <c r="A125" s="141"/>
      <c r="B125" s="83"/>
      <c r="C125" s="8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</row>
    <row r="126" ht="20.25" customHeight="1">
      <c r="A126" s="142" t="s">
        <v>128</v>
      </c>
      <c r="B126" s="143"/>
      <c r="C126" s="144"/>
      <c r="D126" s="145"/>
      <c r="E126" s="146"/>
      <c r="F126" s="146"/>
      <c r="G126" s="146"/>
      <c r="H126" s="146"/>
      <c r="I126" s="146"/>
      <c r="J126" s="146"/>
      <c r="K126" s="146"/>
      <c r="L126" s="146"/>
      <c r="M126" s="146"/>
      <c r="N126" s="146"/>
      <c r="O126" s="146"/>
      <c r="P126" s="146"/>
      <c r="Q126" s="146"/>
      <c r="R126" s="146"/>
      <c r="S126" s="146"/>
      <c r="T126" s="146"/>
      <c r="U126" s="146"/>
      <c r="V126" s="146"/>
      <c r="W126" s="146"/>
      <c r="X126" s="146"/>
      <c r="Y126" s="146"/>
      <c r="Z126" s="146"/>
      <c r="AA126" s="146"/>
      <c r="AB126" s="146"/>
      <c r="AC126" s="146"/>
      <c r="AD126" s="146"/>
    </row>
    <row r="127" ht="51.0" customHeight="1">
      <c r="A127" s="147" t="s">
        <v>256</v>
      </c>
      <c r="B127" s="89"/>
      <c r="C127" s="90"/>
      <c r="D127" s="148"/>
      <c r="E127" s="55"/>
      <c r="F127" s="146"/>
      <c r="G127" s="146"/>
      <c r="H127" s="146"/>
      <c r="I127" s="146"/>
      <c r="J127" s="146"/>
      <c r="K127" s="146"/>
      <c r="L127" s="146"/>
      <c r="M127" s="146"/>
      <c r="N127" s="146"/>
      <c r="O127" s="146"/>
      <c r="P127" s="146"/>
      <c r="Q127" s="146"/>
      <c r="R127" s="146"/>
      <c r="S127" s="146"/>
      <c r="T127" s="146"/>
      <c r="U127" s="146"/>
      <c r="V127" s="146"/>
      <c r="W127" s="146"/>
      <c r="X127" s="146"/>
      <c r="Y127" s="146"/>
      <c r="Z127" s="146"/>
      <c r="AA127" s="146"/>
      <c r="AB127" s="146"/>
      <c r="AC127" s="146"/>
      <c r="AD127" s="146"/>
    </row>
    <row r="128" ht="13.5" customHeight="1">
      <c r="A128" s="141"/>
      <c r="B128" s="83"/>
      <c r="C128" s="84"/>
      <c r="D128" s="26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</row>
    <row r="129" ht="12.75" customHeight="1">
      <c r="A129" s="141" t="s">
        <v>130</v>
      </c>
      <c r="B129" s="83"/>
      <c r="C129" s="8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</row>
    <row r="130" ht="18.75" customHeight="1">
      <c r="A130" s="57" t="s">
        <v>131</v>
      </c>
      <c r="B130" s="39" t="s">
        <v>132</v>
      </c>
      <c r="C130" s="128" t="s">
        <v>20</v>
      </c>
      <c r="D130" s="59" t="s">
        <v>37</v>
      </c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</row>
    <row r="131" ht="12.75" customHeight="1">
      <c r="A131" s="149" t="s">
        <v>133</v>
      </c>
      <c r="B131" s="150">
        <v>0.0</v>
      </c>
      <c r="C131" s="151">
        <f>B131*B122</f>
        <v>0</v>
      </c>
      <c r="D131" s="108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</row>
    <row r="132" ht="12.75" customHeight="1">
      <c r="A132" s="152" t="s">
        <v>134</v>
      </c>
      <c r="B132" s="39"/>
      <c r="C132" s="151"/>
      <c r="D132" s="108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</row>
    <row r="133" ht="12.75" customHeight="1">
      <c r="A133" s="153" t="s">
        <v>135</v>
      </c>
      <c r="B133" s="129">
        <f t="shared" ref="B133:C133" si="21">SUM(B131:B132)</f>
        <v>0</v>
      </c>
      <c r="C133" s="154">
        <f t="shared" si="21"/>
        <v>0</v>
      </c>
      <c r="D133" s="108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</row>
    <row r="134" ht="6.75" customHeight="1">
      <c r="A134" s="4"/>
      <c r="B134" s="83"/>
      <c r="C134" s="8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</row>
    <row r="135" ht="12.75" customHeight="1">
      <c r="A135" s="141" t="s">
        <v>136</v>
      </c>
      <c r="B135" s="53"/>
      <c r="C135" s="155"/>
      <c r="D135" s="156"/>
      <c r="E135" s="4"/>
      <c r="F135" s="26"/>
      <c r="G135" s="26"/>
      <c r="H135" s="26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</row>
    <row r="136" ht="18.75" customHeight="1">
      <c r="A136" s="70"/>
      <c r="B136" s="39" t="s">
        <v>132</v>
      </c>
      <c r="C136" s="128" t="s">
        <v>20</v>
      </c>
      <c r="D136" s="59" t="s">
        <v>37</v>
      </c>
      <c r="E136" s="4"/>
      <c r="F136" s="26"/>
      <c r="G136" s="26"/>
      <c r="H136" s="26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</row>
    <row r="137" ht="12.75" customHeight="1">
      <c r="A137" s="22" t="s">
        <v>137</v>
      </c>
      <c r="B137" s="157">
        <v>0.0</v>
      </c>
      <c r="C137" s="158">
        <f>(B122+C133)*B137</f>
        <v>0</v>
      </c>
      <c r="D137" s="159"/>
      <c r="E137" s="4"/>
      <c r="F137" s="26"/>
      <c r="G137" s="26"/>
      <c r="H137" s="26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</row>
    <row r="138" ht="12.75" customHeight="1">
      <c r="A138" s="160" t="s">
        <v>138</v>
      </c>
      <c r="B138" s="43">
        <f t="shared" ref="B138:C138" si="22">B137</f>
        <v>0</v>
      </c>
      <c r="C138" s="154">
        <f t="shared" si="22"/>
        <v>0</v>
      </c>
      <c r="D138" s="161"/>
      <c r="E138" s="4"/>
      <c r="F138" s="26"/>
      <c r="G138" s="26"/>
      <c r="H138" s="26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</row>
    <row r="139" ht="6.75" customHeight="1">
      <c r="A139" s="4"/>
      <c r="B139" s="83"/>
      <c r="C139" s="84"/>
      <c r="D139" s="4"/>
      <c r="E139" s="4"/>
      <c r="F139" s="26"/>
      <c r="G139" s="26"/>
      <c r="H139" s="26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</row>
    <row r="140" ht="15.75" customHeight="1">
      <c r="A140" s="141" t="s">
        <v>139</v>
      </c>
      <c r="B140" s="83"/>
      <c r="C140" s="86"/>
      <c r="D140" s="4"/>
      <c r="E140" s="4"/>
      <c r="F140" s="26"/>
      <c r="G140" s="26"/>
      <c r="H140" s="26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</row>
    <row r="141" ht="9.0" customHeight="1">
      <c r="A141" s="4"/>
      <c r="B141" s="83"/>
      <c r="C141" s="84"/>
      <c r="D141" s="4"/>
      <c r="E141" s="4"/>
      <c r="F141" s="26"/>
      <c r="G141" s="26"/>
      <c r="H141" s="26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</row>
    <row r="142" ht="18.75" customHeight="1">
      <c r="A142" s="93" t="s">
        <v>140</v>
      </c>
      <c r="B142" s="39" t="s">
        <v>141</v>
      </c>
      <c r="C142" s="128" t="s">
        <v>20</v>
      </c>
      <c r="D142" s="59" t="s">
        <v>37</v>
      </c>
      <c r="E142" s="4"/>
      <c r="F142" s="4"/>
      <c r="G142" s="4"/>
      <c r="H142" s="4"/>
      <c r="I142" s="26"/>
      <c r="J142" s="162" t="s">
        <v>142</v>
      </c>
      <c r="K142" s="162" t="s">
        <v>143</v>
      </c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</row>
    <row r="143" ht="12.75" customHeight="1">
      <c r="A143" s="163" t="s">
        <v>144</v>
      </c>
      <c r="B143" s="164">
        <v>0.02</v>
      </c>
      <c r="C143" s="44">
        <f t="shared" ref="C143:C146" si="23">(SUM($B$122+$C$133+$C$138)/(100%-$B$147)*B143)</f>
        <v>103.2215978</v>
      </c>
      <c r="D143" s="108"/>
      <c r="E143" s="4"/>
      <c r="F143" s="4"/>
      <c r="G143" s="4"/>
      <c r="H143" s="4"/>
      <c r="I143" s="163" t="s">
        <v>144</v>
      </c>
      <c r="J143" s="165">
        <v>0.02</v>
      </c>
      <c r="K143" s="166">
        <v>0.02</v>
      </c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</row>
    <row r="144" ht="12.75" customHeight="1">
      <c r="A144" s="42" t="s">
        <v>145</v>
      </c>
      <c r="B144" s="167">
        <v>0.076</v>
      </c>
      <c r="C144" s="44">
        <f t="shared" si="23"/>
        <v>392.2420717</v>
      </c>
      <c r="D144" s="108"/>
      <c r="E144" s="4"/>
      <c r="F144" s="4"/>
      <c r="G144" s="4"/>
      <c r="H144" s="4"/>
      <c r="I144" s="42" t="s">
        <v>145</v>
      </c>
      <c r="J144" s="165">
        <v>0.03</v>
      </c>
      <c r="K144" s="165">
        <v>0.076</v>
      </c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</row>
    <row r="145" ht="12.75" customHeight="1">
      <c r="A145" s="42" t="s">
        <v>146</v>
      </c>
      <c r="B145" s="167">
        <v>0.0165</v>
      </c>
      <c r="C145" s="44">
        <f t="shared" si="23"/>
        <v>85.1578182</v>
      </c>
      <c r="D145" s="108"/>
      <c r="E145" s="4"/>
      <c r="F145" s="4"/>
      <c r="G145" s="4"/>
      <c r="H145" s="4"/>
      <c r="I145" s="42" t="s">
        <v>146</v>
      </c>
      <c r="J145" s="165">
        <v>0.0065</v>
      </c>
      <c r="K145" s="165">
        <v>0.0165</v>
      </c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</row>
    <row r="146" ht="12.75" customHeight="1">
      <c r="A146" s="168" t="s">
        <v>147</v>
      </c>
      <c r="B146" s="164">
        <v>0.036</v>
      </c>
      <c r="C146" s="44">
        <f t="shared" si="23"/>
        <v>185.7988761</v>
      </c>
      <c r="D146" s="108"/>
      <c r="E146" s="4"/>
      <c r="F146" s="169"/>
      <c r="G146" s="26"/>
      <c r="H146" s="26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</row>
    <row r="147" ht="12.75" customHeight="1">
      <c r="A147" s="160" t="s">
        <v>148</v>
      </c>
      <c r="B147" s="170">
        <f t="shared" ref="B147:C147" si="24">SUM(B143:B146)</f>
        <v>0.1485</v>
      </c>
      <c r="C147" s="154">
        <f t="shared" si="24"/>
        <v>766.4203638</v>
      </c>
      <c r="D147" s="108"/>
      <c r="E147" s="4"/>
      <c r="F147" s="26"/>
      <c r="G147" s="26"/>
      <c r="H147" s="26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</row>
    <row r="148" ht="6.75" customHeight="1">
      <c r="A148" s="4"/>
      <c r="B148" s="83"/>
      <c r="C148" s="84"/>
      <c r="D148" s="4"/>
      <c r="E148" s="4"/>
      <c r="F148" s="26"/>
      <c r="G148" s="26"/>
      <c r="H148" s="26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</row>
    <row r="149" ht="12.75" customHeight="1">
      <c r="A149" s="171" t="s">
        <v>149</v>
      </c>
      <c r="B149" s="172"/>
      <c r="C149" s="154">
        <f>C133+C138+C147</f>
        <v>766.4203638</v>
      </c>
      <c r="D149" s="173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</row>
    <row r="150" ht="6.75" customHeight="1">
      <c r="A150" s="174"/>
      <c r="B150" s="19"/>
      <c r="C150" s="86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</row>
    <row r="151" ht="18.75" customHeight="1">
      <c r="A151" s="8" t="s">
        <v>150</v>
      </c>
      <c r="B151" s="175"/>
      <c r="C151" s="154">
        <f>B122+C149</f>
        <v>5161.079891</v>
      </c>
      <c r="D151" s="9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</row>
    <row r="152" ht="12.75" customHeight="1">
      <c r="A152" s="4"/>
      <c r="B152" s="83"/>
      <c r="C152" s="8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</row>
    <row r="153" ht="13.5" customHeight="1">
      <c r="A153" s="4"/>
      <c r="B153" s="83"/>
      <c r="C153" s="84"/>
      <c r="D153" s="4"/>
      <c r="E153" s="26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</row>
    <row r="154" ht="13.5" customHeight="1">
      <c r="A154" s="176" t="s">
        <v>151</v>
      </c>
      <c r="B154" s="177"/>
      <c r="C154" s="178"/>
      <c r="D154" s="179"/>
      <c r="E154" s="141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</row>
    <row r="155" ht="13.5" customHeight="1">
      <c r="A155" s="180" t="s">
        <v>152</v>
      </c>
      <c r="B155" s="181"/>
      <c r="C155" s="182"/>
      <c r="D155" s="183" t="s">
        <v>153</v>
      </c>
      <c r="E155" s="141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</row>
    <row r="156" ht="13.5" customHeight="1">
      <c r="A156" s="184" t="s">
        <v>154</v>
      </c>
      <c r="B156" s="185"/>
      <c r="C156" s="186"/>
      <c r="D156" s="187">
        <f>C29</f>
        <v>2030.909091</v>
      </c>
      <c r="E156" s="26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</row>
    <row r="157" ht="13.5" customHeight="1">
      <c r="A157" s="184" t="s">
        <v>155</v>
      </c>
      <c r="B157" s="185"/>
      <c r="C157" s="186"/>
      <c r="D157" s="187">
        <f>C41</f>
        <v>995.1454545</v>
      </c>
      <c r="E157" s="26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</row>
    <row r="158" ht="13.5" customHeight="1">
      <c r="A158" s="184" t="s">
        <v>156</v>
      </c>
      <c r="B158" s="185"/>
      <c r="C158" s="188"/>
      <c r="D158" s="187">
        <f>C48</f>
        <v>208.49</v>
      </c>
      <c r="E158" s="26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</row>
    <row r="159" ht="13.5" customHeight="1">
      <c r="A159" s="184" t="s">
        <v>157</v>
      </c>
      <c r="B159" s="185"/>
      <c r="C159" s="186"/>
      <c r="D159" s="187">
        <f>C120</f>
        <v>1160.114981</v>
      </c>
      <c r="E159" s="26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</row>
    <row r="160" ht="13.5" customHeight="1">
      <c r="A160" s="189" t="s">
        <v>158</v>
      </c>
      <c r="B160" s="190"/>
      <c r="C160" s="188"/>
      <c r="D160" s="187">
        <f>SUM(D156:D159)</f>
        <v>4394.659527</v>
      </c>
      <c r="E160" s="26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</row>
    <row r="161" ht="13.5" customHeight="1">
      <c r="A161" s="184" t="s">
        <v>159</v>
      </c>
      <c r="B161" s="185"/>
      <c r="C161" s="186"/>
      <c r="D161" s="187">
        <f>C149</f>
        <v>766.4203638</v>
      </c>
      <c r="E161" s="26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</row>
    <row r="162" ht="13.5" customHeight="1">
      <c r="A162" s="176" t="s">
        <v>160</v>
      </c>
      <c r="B162" s="177"/>
      <c r="C162" s="178"/>
      <c r="D162" s="191">
        <f>D160+D161</f>
        <v>5161.079891</v>
      </c>
      <c r="E162" s="141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</row>
    <row r="163" ht="12.75" customHeight="1">
      <c r="A163" s="4"/>
      <c r="B163" s="83"/>
      <c r="C163" s="84"/>
      <c r="D163" s="4"/>
      <c r="E163" s="26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</row>
    <row r="164" ht="12.75" customHeight="1">
      <c r="A164" s="4"/>
      <c r="B164" s="83"/>
      <c r="C164" s="84"/>
      <c r="D164" s="4"/>
      <c r="E164" s="26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</row>
    <row r="165" ht="12.75" customHeight="1">
      <c r="A165" s="4"/>
      <c r="B165" s="83"/>
      <c r="C165" s="84"/>
      <c r="D165" s="4"/>
      <c r="E165" s="26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</row>
    <row r="166" ht="12.75" customHeight="1">
      <c r="A166" s="192" t="s">
        <v>161</v>
      </c>
      <c r="B166" s="83"/>
      <c r="C166" s="8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</row>
    <row r="167" ht="24.75" customHeight="1">
      <c r="A167" s="193" t="s">
        <v>162</v>
      </c>
      <c r="B167" s="193" t="s">
        <v>163</v>
      </c>
      <c r="C167" s="194" t="s">
        <v>164</v>
      </c>
      <c r="D167" s="193" t="s">
        <v>165</v>
      </c>
      <c r="E167" s="193" t="s">
        <v>166</v>
      </c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</row>
    <row r="168" ht="12.75" customHeight="1">
      <c r="A168" s="195" t="s">
        <v>257</v>
      </c>
      <c r="B168" s="196">
        <v>3.0</v>
      </c>
      <c r="C168" s="197">
        <f>1</f>
        <v>1</v>
      </c>
      <c r="D168" s="198">
        <v>8.5</v>
      </c>
      <c r="E168" s="198">
        <f t="shared" ref="E168:E178" si="25">D168*C168/B168*1</f>
        <v>2.833333333</v>
      </c>
      <c r="F168" s="225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</row>
    <row r="169" ht="12.75" customHeight="1">
      <c r="A169" s="195" t="s">
        <v>258</v>
      </c>
      <c r="B169" s="196">
        <v>3.0</v>
      </c>
      <c r="C169" s="197">
        <v>1.0</v>
      </c>
      <c r="D169" s="198">
        <v>50.0</v>
      </c>
      <c r="E169" s="198">
        <f t="shared" si="25"/>
        <v>16.66666667</v>
      </c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</row>
    <row r="170" ht="12.75" customHeight="1">
      <c r="A170" s="195" t="s">
        <v>169</v>
      </c>
      <c r="B170" s="196">
        <v>3.0</v>
      </c>
      <c r="C170" s="197">
        <v>1.0</v>
      </c>
      <c r="D170" s="198">
        <v>35.0</v>
      </c>
      <c r="E170" s="198">
        <f t="shared" si="25"/>
        <v>11.66666667</v>
      </c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</row>
    <row r="171" ht="12.75" customHeight="1">
      <c r="A171" s="195" t="s">
        <v>170</v>
      </c>
      <c r="B171" s="196">
        <v>3.0</v>
      </c>
      <c r="C171" s="197">
        <v>1.0</v>
      </c>
      <c r="D171" s="198">
        <v>36.0</v>
      </c>
      <c r="E171" s="198">
        <f t="shared" si="25"/>
        <v>12</v>
      </c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</row>
    <row r="172" ht="12.75" customHeight="1">
      <c r="A172" s="195" t="s">
        <v>171</v>
      </c>
      <c r="B172" s="196">
        <v>3.0</v>
      </c>
      <c r="C172" s="197">
        <v>1.0</v>
      </c>
      <c r="D172" s="198">
        <v>70.0</v>
      </c>
      <c r="E172" s="198">
        <f t="shared" si="25"/>
        <v>23.33333333</v>
      </c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</row>
    <row r="173" ht="12.75" customHeight="1">
      <c r="A173" s="26" t="s">
        <v>172</v>
      </c>
      <c r="B173" s="196">
        <v>3.0</v>
      </c>
      <c r="C173" s="197">
        <v>1.0</v>
      </c>
      <c r="D173" s="198">
        <v>30.0</v>
      </c>
      <c r="E173" s="198">
        <f t="shared" si="25"/>
        <v>10</v>
      </c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</row>
    <row r="174" ht="12.75" customHeight="1">
      <c r="A174" s="108" t="s">
        <v>173</v>
      </c>
      <c r="B174" s="196">
        <v>3.0</v>
      </c>
      <c r="C174" s="197">
        <v>3.0</v>
      </c>
      <c r="D174" s="198">
        <v>15.0</v>
      </c>
      <c r="E174" s="198">
        <f t="shared" si="25"/>
        <v>15</v>
      </c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</row>
    <row r="175" ht="12.75" customHeight="1">
      <c r="A175" s="195" t="s">
        <v>174</v>
      </c>
      <c r="B175" s="196">
        <v>3.0</v>
      </c>
      <c r="C175" s="197">
        <v>3.0</v>
      </c>
      <c r="D175" s="198">
        <v>6.0</v>
      </c>
      <c r="E175" s="198">
        <f t="shared" si="25"/>
        <v>6</v>
      </c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</row>
    <row r="176" ht="12.75" customHeight="1">
      <c r="A176" s="195" t="s">
        <v>175</v>
      </c>
      <c r="B176" s="196">
        <v>3.0</v>
      </c>
      <c r="C176" s="197">
        <v>1.0</v>
      </c>
      <c r="D176" s="198">
        <v>5.0</v>
      </c>
      <c r="E176" s="198">
        <f t="shared" si="25"/>
        <v>1.666666667</v>
      </c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</row>
    <row r="177" ht="12.75" customHeight="1">
      <c r="A177" s="195" t="s">
        <v>176</v>
      </c>
      <c r="B177" s="196">
        <v>3.0</v>
      </c>
      <c r="C177" s="197">
        <v>1.0</v>
      </c>
      <c r="D177" s="198">
        <v>3.5</v>
      </c>
      <c r="E177" s="198">
        <f t="shared" si="25"/>
        <v>1.166666667</v>
      </c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</row>
    <row r="178" ht="12.75" customHeight="1">
      <c r="A178" s="195" t="s">
        <v>177</v>
      </c>
      <c r="B178" s="196">
        <v>3.0</v>
      </c>
      <c r="C178" s="197">
        <f>B178*4</f>
        <v>12</v>
      </c>
      <c r="D178" s="198">
        <v>3.5</v>
      </c>
      <c r="E178" s="198">
        <f t="shared" si="25"/>
        <v>14</v>
      </c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</row>
    <row r="179" ht="12.75" customHeight="1">
      <c r="A179" s="200"/>
      <c r="B179" s="201"/>
      <c r="C179" s="202"/>
      <c r="D179" s="93" t="s">
        <v>179</v>
      </c>
      <c r="E179" s="203">
        <f>SUM(E168:E178)</f>
        <v>114.3333333</v>
      </c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</row>
    <row r="180" ht="12.75" customHeight="1">
      <c r="A180" s="4"/>
      <c r="B180" s="83"/>
      <c r="C180" s="8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</row>
    <row r="181" ht="12.75" customHeight="1">
      <c r="A181" s="4"/>
      <c r="B181" s="83"/>
      <c r="C181" s="8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</row>
    <row r="182" ht="12.75" customHeight="1">
      <c r="A182" s="192" t="s">
        <v>180</v>
      </c>
      <c r="B182" s="83"/>
      <c r="C182" s="8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</row>
    <row r="183" ht="15.75" customHeight="1">
      <c r="A183" s="193" t="s">
        <v>162</v>
      </c>
      <c r="B183" s="193" t="s">
        <v>163</v>
      </c>
      <c r="C183" s="194" t="s">
        <v>164</v>
      </c>
      <c r="D183" s="193" t="s">
        <v>165</v>
      </c>
      <c r="E183" s="193" t="s">
        <v>166</v>
      </c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</row>
    <row r="184" ht="12.75" customHeight="1">
      <c r="A184" s="195" t="s">
        <v>259</v>
      </c>
      <c r="B184" s="196">
        <v>12.0</v>
      </c>
      <c r="C184" s="197">
        <v>1.0</v>
      </c>
      <c r="D184" s="198">
        <v>650.0</v>
      </c>
      <c r="E184" s="198">
        <f t="shared" ref="E184:E187" si="26">D184*C184/B184*1</f>
        <v>54.16666667</v>
      </c>
      <c r="F184" s="66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</row>
    <row r="185" ht="12.75" customHeight="1">
      <c r="A185" s="195" t="s">
        <v>260</v>
      </c>
      <c r="B185" s="196">
        <v>1.0</v>
      </c>
      <c r="C185" s="197">
        <v>1.0</v>
      </c>
      <c r="D185" s="198">
        <v>39.99</v>
      </c>
      <c r="E185" s="198">
        <f t="shared" si="26"/>
        <v>39.99</v>
      </c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</row>
    <row r="186" ht="12.75" customHeight="1">
      <c r="A186" s="195"/>
      <c r="B186" s="196">
        <v>3.0</v>
      </c>
      <c r="C186" s="197"/>
      <c r="D186" s="198"/>
      <c r="E186" s="198">
        <f t="shared" si="26"/>
        <v>0</v>
      </c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</row>
    <row r="187" ht="12.75" customHeight="1">
      <c r="A187" s="195"/>
      <c r="B187" s="196">
        <v>3.0</v>
      </c>
      <c r="C187" s="197"/>
      <c r="D187" s="198"/>
      <c r="E187" s="198">
        <f t="shared" si="26"/>
        <v>0</v>
      </c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</row>
    <row r="188" ht="12.75" customHeight="1">
      <c r="A188" s="200"/>
      <c r="B188" s="201"/>
      <c r="C188" s="202"/>
      <c r="D188" s="93" t="s">
        <v>179</v>
      </c>
      <c r="E188" s="203">
        <f>SUM(E184:E187)</f>
        <v>94.15666667</v>
      </c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</row>
    <row r="189" ht="12.75" customHeight="1">
      <c r="A189" s="4"/>
      <c r="B189" s="83"/>
      <c r="C189" s="8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</row>
    <row r="190" ht="12.75" customHeight="1">
      <c r="A190" s="4"/>
      <c r="B190" s="83"/>
      <c r="C190" s="8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</row>
    <row r="191" ht="15.75" customHeight="1">
      <c r="A191" s="204" t="s">
        <v>181</v>
      </c>
      <c r="B191" s="205"/>
      <c r="C191" s="205"/>
      <c r="D191" s="205"/>
      <c r="E191" s="205"/>
      <c r="F191" s="205"/>
      <c r="G191" s="205"/>
      <c r="H191" s="205"/>
      <c r="I191" s="205"/>
      <c r="J191" s="205"/>
      <c r="K191" s="205"/>
      <c r="L191" s="205"/>
      <c r="M191" s="205"/>
      <c r="N191" s="205"/>
      <c r="O191" s="205"/>
      <c r="P191" s="205"/>
      <c r="Q191" s="205"/>
      <c r="R191" s="205"/>
      <c r="S191" s="205"/>
      <c r="T191" s="205"/>
      <c r="U191" s="205"/>
      <c r="V191" s="205"/>
      <c r="W191" s="256"/>
      <c r="X191" s="256"/>
      <c r="Y191" s="205"/>
      <c r="Z191" s="205"/>
      <c r="AA191" s="205"/>
      <c r="AB191" s="205"/>
      <c r="AC191" s="205"/>
      <c r="AD191" s="205"/>
    </row>
    <row r="192" ht="15.75" customHeight="1">
      <c r="A192" s="204"/>
      <c r="B192" s="205"/>
      <c r="C192" s="205"/>
      <c r="D192" s="205"/>
      <c r="E192" s="205"/>
      <c r="F192" s="205"/>
      <c r="G192" s="205"/>
      <c r="H192" s="205"/>
      <c r="I192" s="205"/>
      <c r="J192" s="205"/>
      <c r="K192" s="205"/>
      <c r="L192" s="205"/>
      <c r="M192" s="205"/>
      <c r="N192" s="205"/>
      <c r="O192" s="205"/>
      <c r="P192" s="205"/>
      <c r="Q192" s="205"/>
      <c r="R192" s="205"/>
      <c r="S192" s="205"/>
      <c r="T192" s="205"/>
      <c r="U192" s="205"/>
      <c r="V192" s="205"/>
      <c r="W192" s="205"/>
      <c r="X192" s="205"/>
      <c r="Y192" s="205"/>
      <c r="Z192" s="205"/>
      <c r="AA192" s="205"/>
      <c r="AB192" s="205"/>
      <c r="AC192" s="205"/>
      <c r="AD192" s="205"/>
    </row>
    <row r="193" ht="15.75" customHeight="1">
      <c r="A193" s="204" t="s">
        <v>182</v>
      </c>
      <c r="B193" s="204"/>
      <c r="C193" s="206"/>
      <c r="D193" s="206"/>
      <c r="E193" s="206"/>
      <c r="F193" s="206"/>
      <c r="G193" s="206"/>
      <c r="H193" s="206"/>
      <c r="I193" s="206"/>
      <c r="J193" s="206"/>
      <c r="K193" s="206"/>
      <c r="L193" s="206"/>
      <c r="M193" s="206"/>
      <c r="N193" s="206"/>
      <c r="O193" s="206"/>
      <c r="P193" s="206"/>
      <c r="Q193" s="206"/>
      <c r="R193" s="206"/>
      <c r="S193" s="206"/>
      <c r="T193" s="206"/>
      <c r="U193" s="206"/>
      <c r="V193" s="206"/>
      <c r="W193" s="206"/>
      <c r="X193" s="206"/>
      <c r="Y193" s="206"/>
      <c r="Z193" s="206"/>
      <c r="AA193" s="206"/>
      <c r="AB193" s="206"/>
      <c r="AC193" s="206"/>
      <c r="AD193" s="206"/>
    </row>
    <row r="194" ht="15.75" customHeight="1">
      <c r="A194" s="207" t="s">
        <v>183</v>
      </c>
      <c r="B194" s="208" t="s">
        <v>184</v>
      </c>
      <c r="C194" s="207" t="s">
        <v>185</v>
      </c>
      <c r="D194" s="207" t="s">
        <v>186</v>
      </c>
      <c r="E194" s="207" t="s">
        <v>187</v>
      </c>
      <c r="F194" s="207" t="s">
        <v>188</v>
      </c>
      <c r="G194" s="207" t="s">
        <v>189</v>
      </c>
      <c r="H194" s="206"/>
      <c r="I194" s="206"/>
      <c r="J194" s="206"/>
      <c r="K194" s="206"/>
      <c r="L194" s="206"/>
      <c r="M194" s="206"/>
      <c r="N194" s="206"/>
      <c r="O194" s="206"/>
      <c r="P194" s="206"/>
      <c r="Q194" s="206"/>
      <c r="R194" s="206"/>
      <c r="S194" s="206"/>
      <c r="T194" s="206"/>
      <c r="U194" s="206"/>
      <c r="V194" s="206"/>
      <c r="W194" s="206"/>
      <c r="X194" s="206"/>
      <c r="Y194" s="206"/>
      <c r="Z194" s="206"/>
      <c r="AA194" s="206"/>
      <c r="AB194" s="206"/>
      <c r="AC194" s="206"/>
      <c r="AD194" s="206"/>
    </row>
    <row r="195" ht="15.75" customHeight="1">
      <c r="A195" s="209" t="s">
        <v>190</v>
      </c>
      <c r="B195" s="210" t="s">
        <v>261</v>
      </c>
      <c r="C195" s="211" t="s">
        <v>192</v>
      </c>
      <c r="D195" s="212">
        <v>6.04</v>
      </c>
      <c r="E195" s="211">
        <v>0.6</v>
      </c>
      <c r="F195" s="211">
        <f t="shared" ref="F195:F196" si="27">40*22</f>
        <v>880</v>
      </c>
      <c r="G195" s="213">
        <f t="shared" ref="G195:G196" si="28">F195*D195*E195</f>
        <v>3189.12</v>
      </c>
      <c r="H195" s="214"/>
      <c r="I195" s="214"/>
      <c r="J195" s="214"/>
      <c r="K195" s="214"/>
      <c r="L195" s="214"/>
      <c r="M195" s="214"/>
      <c r="N195" s="214"/>
      <c r="O195" s="214"/>
      <c r="P195" s="214"/>
      <c r="Q195" s="214"/>
      <c r="R195" s="214"/>
      <c r="S195" s="214"/>
      <c r="T195" s="214"/>
      <c r="U195" s="214"/>
      <c r="V195" s="214"/>
      <c r="W195" s="214"/>
      <c r="X195" s="214"/>
      <c r="Y195" s="214"/>
      <c r="Z195" s="214"/>
      <c r="AA195" s="214"/>
      <c r="AB195" s="214"/>
      <c r="AC195" s="214"/>
      <c r="AD195" s="214"/>
    </row>
    <row r="196" ht="15.75" customHeight="1">
      <c r="A196" s="209" t="s">
        <v>262</v>
      </c>
      <c r="B196" s="210" t="s">
        <v>263</v>
      </c>
      <c r="C196" s="211" t="s">
        <v>192</v>
      </c>
      <c r="D196" s="213">
        <v>6.04</v>
      </c>
      <c r="E196" s="211">
        <v>0.6</v>
      </c>
      <c r="F196" s="211">
        <f t="shared" si="27"/>
        <v>880</v>
      </c>
      <c r="G196" s="213">
        <f t="shared" si="28"/>
        <v>3189.12</v>
      </c>
      <c r="H196" s="214"/>
      <c r="I196" s="214"/>
      <c r="J196" s="214"/>
      <c r="K196" s="214"/>
      <c r="L196" s="214"/>
      <c r="M196" s="214"/>
      <c r="N196" s="214"/>
      <c r="O196" s="214"/>
      <c r="P196" s="214"/>
      <c r="Q196" s="214"/>
      <c r="R196" s="214"/>
      <c r="S196" s="214"/>
      <c r="T196" s="214"/>
      <c r="U196" s="214"/>
      <c r="V196" s="214"/>
      <c r="W196" s="214"/>
      <c r="X196" s="214"/>
      <c r="Y196" s="214"/>
      <c r="Z196" s="214"/>
      <c r="AA196" s="214"/>
      <c r="AB196" s="214"/>
      <c r="AC196" s="214"/>
      <c r="AD196" s="214"/>
    </row>
    <row r="197" ht="15.75" customHeight="1">
      <c r="A197" s="215"/>
      <c r="B197" s="215"/>
      <c r="C197" s="215"/>
      <c r="D197" s="215"/>
      <c r="E197" s="215"/>
      <c r="F197" s="216" t="s">
        <v>193</v>
      </c>
      <c r="G197" s="217">
        <f>SUM(G195:G196)</f>
        <v>6378.24</v>
      </c>
      <c r="H197" s="214"/>
      <c r="I197" s="214"/>
      <c r="J197" s="214"/>
      <c r="K197" s="214"/>
      <c r="L197" s="214"/>
      <c r="M197" s="214"/>
      <c r="N197" s="214"/>
      <c r="O197" s="214"/>
      <c r="P197" s="214"/>
      <c r="Q197" s="214"/>
      <c r="R197" s="214"/>
      <c r="S197" s="214"/>
      <c r="T197" s="214"/>
      <c r="U197" s="214"/>
      <c r="V197" s="214"/>
      <c r="W197" s="214"/>
      <c r="X197" s="214"/>
      <c r="Y197" s="214"/>
      <c r="Z197" s="214"/>
      <c r="AA197" s="214"/>
      <c r="AB197" s="214"/>
      <c r="AC197" s="214"/>
      <c r="AD197" s="214"/>
    </row>
    <row r="198" ht="12.75" customHeight="1">
      <c r="A198" s="4"/>
      <c r="B198" s="83"/>
      <c r="C198" s="8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</row>
    <row r="199" ht="12.75" customHeight="1">
      <c r="A199" s="204" t="s">
        <v>194</v>
      </c>
      <c r="B199" s="83"/>
      <c r="C199" s="8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</row>
    <row r="200" ht="15.75" customHeight="1">
      <c r="A200" s="207" t="s">
        <v>183</v>
      </c>
      <c r="B200" s="208" t="s">
        <v>184</v>
      </c>
      <c r="C200" s="208" t="s">
        <v>195</v>
      </c>
      <c r="D200" s="207" t="s">
        <v>196</v>
      </c>
      <c r="E200" s="208" t="s">
        <v>197</v>
      </c>
      <c r="F200" s="207" t="s">
        <v>189</v>
      </c>
      <c r="G200" s="218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</row>
    <row r="201" ht="15.75" customHeight="1">
      <c r="A201" s="209" t="s">
        <v>198</v>
      </c>
      <c r="B201" s="210" t="str">
        <f t="shared" ref="B201:B202" si="29">B195</f>
        <v>Caminhão Basculante Cabine Estendida 4x2,  capacidade da caçamba de 6m³</v>
      </c>
      <c r="C201" s="257">
        <v>114695.0</v>
      </c>
      <c r="D201" s="222">
        <f>C201-G238</f>
        <v>105199.1</v>
      </c>
      <c r="E201" s="221">
        <v>0.00675</v>
      </c>
      <c r="F201" s="222">
        <f t="shared" ref="F201:F202" si="30">D201*E201</f>
        <v>710.093925</v>
      </c>
      <c r="G201" s="66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</row>
    <row r="202" ht="15.75" customHeight="1">
      <c r="A202" s="209" t="s">
        <v>264</v>
      </c>
      <c r="B202" s="210" t="str">
        <f t="shared" si="29"/>
        <v>Caminhão Carroceria Aberta com comprimento de no mínimo 6 metros - Toco</v>
      </c>
      <c r="C202" s="257">
        <v>114695.0</v>
      </c>
      <c r="D202" s="222">
        <f>C202-G240</f>
        <v>105199.1</v>
      </c>
      <c r="E202" s="221">
        <v>0.00675</v>
      </c>
      <c r="F202" s="222">
        <f t="shared" si="30"/>
        <v>710.093925</v>
      </c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</row>
    <row r="203" ht="15.0" customHeight="1">
      <c r="A203" s="223"/>
      <c r="B203" s="258" t="s">
        <v>265</v>
      </c>
      <c r="C203" s="226"/>
      <c r="E203" s="216" t="s">
        <v>200</v>
      </c>
      <c r="F203" s="217">
        <f>SUM(F201:F202)</f>
        <v>1420.18785</v>
      </c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</row>
    <row r="204">
      <c r="A204" s="4"/>
      <c r="B204" s="259" t="s">
        <v>266</v>
      </c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</row>
    <row r="205" ht="12.75" customHeight="1">
      <c r="A205" s="204" t="s">
        <v>205</v>
      </c>
      <c r="B205" s="83"/>
      <c r="C205" s="8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</row>
    <row r="206" ht="15.75" customHeight="1">
      <c r="A206" s="208" t="s">
        <v>183</v>
      </c>
      <c r="B206" s="208" t="s">
        <v>184</v>
      </c>
      <c r="C206" s="208" t="s">
        <v>206</v>
      </c>
      <c r="D206" s="208" t="s">
        <v>207</v>
      </c>
      <c r="E206" s="208" t="s">
        <v>208</v>
      </c>
      <c r="F206" s="208" t="s">
        <v>189</v>
      </c>
      <c r="G206" s="218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</row>
    <row r="207" ht="15.75" customHeight="1">
      <c r="A207" s="209" t="s">
        <v>209</v>
      </c>
      <c r="B207" s="210" t="str">
        <f t="shared" ref="B207:B208" si="31">B195</f>
        <v>Caminhão Basculante Cabine Estendida 4x2,  capacidade da caçamba de 6m³</v>
      </c>
      <c r="C207" s="231">
        <f t="shared" ref="C207:C208" si="32">C201*1%</f>
        <v>1146.95</v>
      </c>
      <c r="D207" s="231">
        <v>90.94</v>
      </c>
      <c r="E207" s="231">
        <v>1036.0</v>
      </c>
      <c r="F207" s="230">
        <f t="shared" ref="F207:F208" si="33">SUM(C207:E207)/12</f>
        <v>189.4908333</v>
      </c>
      <c r="G207" s="232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</row>
    <row r="208" ht="15.75" customHeight="1">
      <c r="A208" s="209" t="s">
        <v>267</v>
      </c>
      <c r="B208" s="210" t="str">
        <f t="shared" si="31"/>
        <v>Caminhão Carroceria Aberta com comprimento de no mínimo 6 metros - Toco</v>
      </c>
      <c r="C208" s="231">
        <f t="shared" si="32"/>
        <v>1146.95</v>
      </c>
      <c r="D208" s="230">
        <v>90.94</v>
      </c>
      <c r="E208" s="230">
        <v>1036.0</v>
      </c>
      <c r="F208" s="230">
        <f t="shared" si="33"/>
        <v>189.4908333</v>
      </c>
      <c r="G208" s="232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</row>
    <row r="209" ht="15.0" customHeight="1">
      <c r="A209" s="4"/>
      <c r="B209" s="83"/>
      <c r="C209" s="84"/>
      <c r="D209" s="4"/>
      <c r="E209" s="216" t="s">
        <v>210</v>
      </c>
      <c r="F209" s="233">
        <f>F207+F208</f>
        <v>378.9816667</v>
      </c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</row>
    <row r="210" ht="12.75" customHeight="1">
      <c r="A210" s="4"/>
      <c r="B210" s="83"/>
      <c r="C210" s="8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</row>
    <row r="211" ht="12.75" customHeight="1">
      <c r="A211" s="204" t="s">
        <v>211</v>
      </c>
      <c r="B211" s="83"/>
      <c r="C211" s="8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</row>
    <row r="212" ht="15.75" customHeight="1">
      <c r="A212" s="208" t="s">
        <v>183</v>
      </c>
      <c r="B212" s="208" t="s">
        <v>184</v>
      </c>
      <c r="C212" s="208" t="s">
        <v>212</v>
      </c>
      <c r="D212" s="208" t="s">
        <v>213</v>
      </c>
      <c r="E212" s="208" t="s">
        <v>214</v>
      </c>
      <c r="F212" s="208" t="s">
        <v>215</v>
      </c>
      <c r="G212" s="208" t="s">
        <v>189</v>
      </c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</row>
    <row r="213" ht="15.75" customHeight="1">
      <c r="A213" s="234" t="s">
        <v>216</v>
      </c>
      <c r="B213" s="235" t="str">
        <f>B195</f>
        <v>Caminhão Basculante Cabine Estendida 4x2,  capacidade da caçamba de 6m³</v>
      </c>
      <c r="C213" s="236" t="s">
        <v>268</v>
      </c>
      <c r="D213" s="237">
        <f>395/20</f>
        <v>19.75</v>
      </c>
      <c r="E213" s="238">
        <v>0.001375</v>
      </c>
      <c r="F213" s="238">
        <f t="shared" ref="F213:F220" si="34">$F$195</f>
        <v>880</v>
      </c>
      <c r="G213" s="239">
        <f t="shared" ref="G213:G220" si="35">D213*E213*F213</f>
        <v>23.8975</v>
      </c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</row>
    <row r="214" ht="15.75" customHeight="1">
      <c r="A214" s="122"/>
      <c r="B214" s="122"/>
      <c r="C214" s="236" t="s">
        <v>269</v>
      </c>
      <c r="D214" s="237">
        <f>541/20</f>
        <v>27.05</v>
      </c>
      <c r="E214" s="238">
        <v>3.17E-4</v>
      </c>
      <c r="F214" s="238">
        <f t="shared" si="34"/>
        <v>880</v>
      </c>
      <c r="G214" s="239">
        <f t="shared" si="35"/>
        <v>7.545868</v>
      </c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</row>
    <row r="215" ht="15.75" customHeight="1">
      <c r="A215" s="122"/>
      <c r="B215" s="122"/>
      <c r="C215" s="236" t="s">
        <v>270</v>
      </c>
      <c r="D215" s="237">
        <v>35.0</v>
      </c>
      <c r="E215" s="238">
        <v>8.83E-5</v>
      </c>
      <c r="F215" s="238">
        <f t="shared" si="34"/>
        <v>880</v>
      </c>
      <c r="G215" s="239">
        <f t="shared" si="35"/>
        <v>2.71964</v>
      </c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</row>
    <row r="216" ht="15.75" customHeight="1">
      <c r="A216" s="122"/>
      <c r="B216" s="122"/>
      <c r="C216" s="236" t="s">
        <v>222</v>
      </c>
      <c r="D216" s="237">
        <f>305/20</f>
        <v>15.25</v>
      </c>
      <c r="E216" s="238">
        <v>0.0015</v>
      </c>
      <c r="F216" s="238">
        <f t="shared" si="34"/>
        <v>880</v>
      </c>
      <c r="G216" s="239">
        <f t="shared" si="35"/>
        <v>20.13</v>
      </c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</row>
    <row r="217" ht="15.75" customHeight="1">
      <c r="A217" s="122"/>
      <c r="B217" s="122"/>
      <c r="C217" s="236" t="s">
        <v>271</v>
      </c>
      <c r="D217" s="237">
        <f>D216</f>
        <v>15.25</v>
      </c>
      <c r="E217" s="238">
        <v>0.0015</v>
      </c>
      <c r="F217" s="238">
        <f t="shared" si="34"/>
        <v>880</v>
      </c>
      <c r="G217" s="239">
        <f t="shared" si="35"/>
        <v>20.13</v>
      </c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</row>
    <row r="218" ht="15.75" customHeight="1">
      <c r="A218" s="122"/>
      <c r="B218" s="122"/>
      <c r="C218" s="236" t="s">
        <v>272</v>
      </c>
      <c r="D218" s="237">
        <f>699/20</f>
        <v>34.95</v>
      </c>
      <c r="E218" s="238">
        <v>1.53E-4</v>
      </c>
      <c r="F218" s="238">
        <f t="shared" si="34"/>
        <v>880</v>
      </c>
      <c r="G218" s="239">
        <f t="shared" si="35"/>
        <v>4.705668</v>
      </c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</row>
    <row r="219" ht="15.75" customHeight="1">
      <c r="A219" s="122"/>
      <c r="B219" s="122"/>
      <c r="C219" s="236"/>
      <c r="D219" s="239"/>
      <c r="E219" s="69"/>
      <c r="F219" s="238">
        <f t="shared" si="34"/>
        <v>880</v>
      </c>
      <c r="G219" s="239">
        <f t="shared" si="35"/>
        <v>0</v>
      </c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</row>
    <row r="220" ht="15.75" customHeight="1">
      <c r="A220" s="124"/>
      <c r="B220" s="124"/>
      <c r="C220" s="236"/>
      <c r="D220" s="239"/>
      <c r="E220" s="69"/>
      <c r="F220" s="238">
        <f t="shared" si="34"/>
        <v>880</v>
      </c>
      <c r="G220" s="239">
        <f t="shared" si="35"/>
        <v>0</v>
      </c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</row>
    <row r="221" ht="15.75" customHeight="1">
      <c r="A221" s="240" t="s">
        <v>223</v>
      </c>
      <c r="B221" s="89"/>
      <c r="C221" s="89"/>
      <c r="D221" s="89"/>
      <c r="E221" s="89"/>
      <c r="F221" s="90"/>
      <c r="G221" s="233">
        <f>SUM(G213:G220)</f>
        <v>79.128676</v>
      </c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</row>
    <row r="222" ht="15.75" customHeight="1">
      <c r="A222" s="241"/>
      <c r="B222" s="241"/>
      <c r="C222" s="241"/>
      <c r="D222" s="241"/>
      <c r="E222" s="241"/>
      <c r="F222" s="241"/>
      <c r="G222" s="242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</row>
    <row r="223" ht="15.75" customHeight="1">
      <c r="A223" s="234" t="s">
        <v>273</v>
      </c>
      <c r="B223" s="235" t="str">
        <f>B196</f>
        <v>Caminhão Carroceria Aberta com comprimento de no mínimo 6 metros - Toco</v>
      </c>
      <c r="C223" s="236" t="s">
        <v>268</v>
      </c>
      <c r="D223" s="237">
        <f>395/20</f>
        <v>19.75</v>
      </c>
      <c r="E223" s="238">
        <v>0.001375</v>
      </c>
      <c r="F223" s="238">
        <f t="shared" ref="F223:F230" si="36">$F$196</f>
        <v>880</v>
      </c>
      <c r="G223" s="239">
        <f t="shared" ref="G223:G230" si="37">D223*E223*F223</f>
        <v>23.8975</v>
      </c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</row>
    <row r="224" ht="15.75" customHeight="1">
      <c r="A224" s="122"/>
      <c r="B224" s="122"/>
      <c r="C224" s="236" t="s">
        <v>269</v>
      </c>
      <c r="D224" s="237">
        <f>541/20</f>
        <v>27.05</v>
      </c>
      <c r="E224" s="238">
        <v>3.17E-4</v>
      </c>
      <c r="F224" s="238">
        <f t="shared" si="36"/>
        <v>880</v>
      </c>
      <c r="G224" s="239">
        <f t="shared" si="37"/>
        <v>7.545868</v>
      </c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</row>
    <row r="225" ht="15.75" customHeight="1">
      <c r="A225" s="122"/>
      <c r="B225" s="122"/>
      <c r="C225" s="236" t="s">
        <v>270</v>
      </c>
      <c r="D225" s="237">
        <v>35.0</v>
      </c>
      <c r="E225" s="238">
        <v>8.83E-5</v>
      </c>
      <c r="F225" s="238">
        <f t="shared" si="36"/>
        <v>880</v>
      </c>
      <c r="G225" s="239">
        <f t="shared" si="37"/>
        <v>2.71964</v>
      </c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</row>
    <row r="226" ht="12.75" customHeight="1">
      <c r="A226" s="122"/>
      <c r="B226" s="122"/>
      <c r="C226" s="236" t="s">
        <v>222</v>
      </c>
      <c r="D226" s="237">
        <f>305/20</f>
        <v>15.25</v>
      </c>
      <c r="E226" s="238">
        <v>0.0015</v>
      </c>
      <c r="F226" s="238">
        <f t="shared" si="36"/>
        <v>880</v>
      </c>
      <c r="G226" s="239">
        <f t="shared" si="37"/>
        <v>20.13</v>
      </c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</row>
    <row r="227" ht="12.75" customHeight="1">
      <c r="A227" s="122"/>
      <c r="B227" s="122"/>
      <c r="C227" s="236" t="s">
        <v>271</v>
      </c>
      <c r="D227" s="237">
        <f>D226</f>
        <v>15.25</v>
      </c>
      <c r="E227" s="238">
        <v>0.0015</v>
      </c>
      <c r="F227" s="238">
        <f t="shared" si="36"/>
        <v>880</v>
      </c>
      <c r="G227" s="239">
        <f t="shared" si="37"/>
        <v>20.13</v>
      </c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</row>
    <row r="228" ht="12.75" customHeight="1">
      <c r="A228" s="122"/>
      <c r="B228" s="122"/>
      <c r="C228" s="236" t="s">
        <v>272</v>
      </c>
      <c r="D228" s="237">
        <f>699/20</f>
        <v>34.95</v>
      </c>
      <c r="E228" s="238">
        <v>1.53E-4</v>
      </c>
      <c r="F228" s="238">
        <f t="shared" si="36"/>
        <v>880</v>
      </c>
      <c r="G228" s="239">
        <f t="shared" si="37"/>
        <v>4.705668</v>
      </c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</row>
    <row r="229" ht="12.75" customHeight="1">
      <c r="A229" s="122"/>
      <c r="B229" s="122"/>
      <c r="C229" s="236"/>
      <c r="D229" s="239"/>
      <c r="E229" s="69"/>
      <c r="F229" s="238">
        <f t="shared" si="36"/>
        <v>880</v>
      </c>
      <c r="G229" s="239">
        <f t="shared" si="37"/>
        <v>0</v>
      </c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</row>
    <row r="230" ht="12.75" customHeight="1">
      <c r="A230" s="124"/>
      <c r="B230" s="124"/>
      <c r="C230" s="236"/>
      <c r="D230" s="239"/>
      <c r="E230" s="69"/>
      <c r="F230" s="238">
        <f t="shared" si="36"/>
        <v>880</v>
      </c>
      <c r="G230" s="239">
        <f t="shared" si="37"/>
        <v>0</v>
      </c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</row>
    <row r="231" ht="15.75" customHeight="1">
      <c r="A231" s="240" t="s">
        <v>274</v>
      </c>
      <c r="B231" s="89"/>
      <c r="C231" s="89"/>
      <c r="D231" s="89"/>
      <c r="E231" s="89"/>
      <c r="F231" s="90"/>
      <c r="G231" s="233">
        <f>SUM(G223:G230)</f>
        <v>79.128676</v>
      </c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</row>
    <row r="232" ht="15.75" customHeight="1">
      <c r="A232" s="241"/>
      <c r="B232" s="241"/>
      <c r="C232" s="241"/>
      <c r="D232" s="241"/>
      <c r="E232" s="241"/>
      <c r="F232" s="241"/>
      <c r="G232" s="242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</row>
    <row r="233" ht="12.75" customHeight="1">
      <c r="A233" s="243" t="s">
        <v>224</v>
      </c>
      <c r="B233" s="2"/>
      <c r="C233" s="2"/>
      <c r="D233" s="2"/>
      <c r="E233" s="2"/>
      <c r="F233" s="3"/>
      <c r="G233" s="233">
        <f>G231+G221</f>
        <v>158.257352</v>
      </c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</row>
    <row r="234" ht="12.75" customHeight="1">
      <c r="A234" s="4"/>
      <c r="B234" s="83"/>
      <c r="C234" s="8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</row>
    <row r="235" ht="12.75" customHeight="1">
      <c r="A235" s="4"/>
      <c r="B235" s="83"/>
      <c r="C235" s="8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</row>
    <row r="236" ht="12.75" customHeight="1">
      <c r="A236" s="204" t="s">
        <v>225</v>
      </c>
      <c r="B236" s="83"/>
      <c r="C236" s="8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</row>
    <row r="237" ht="15.75" customHeight="1">
      <c r="A237" s="208" t="s">
        <v>183</v>
      </c>
      <c r="B237" s="208" t="s">
        <v>184</v>
      </c>
      <c r="C237" s="208" t="s">
        <v>226</v>
      </c>
      <c r="D237" s="208" t="s">
        <v>213</v>
      </c>
      <c r="E237" s="208" t="s">
        <v>227</v>
      </c>
      <c r="F237" s="208" t="s">
        <v>189</v>
      </c>
      <c r="G237" s="208" t="s">
        <v>228</v>
      </c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</row>
    <row r="238" ht="20.25" customHeight="1">
      <c r="A238" s="234" t="s">
        <v>229</v>
      </c>
      <c r="B238" s="235" t="str">
        <f>B195</f>
        <v>Caminhão Basculante Cabine Estendida 4x2,  capacidade da caçamba de 6m³</v>
      </c>
      <c r="C238" s="97" t="s">
        <v>275</v>
      </c>
      <c r="D238" s="237">
        <v>1582.65</v>
      </c>
      <c r="E238" s="238">
        <v>6.0</v>
      </c>
      <c r="F238" s="239">
        <f t="shared" ref="F238:F241" si="38">D238*E238</f>
        <v>9495.9</v>
      </c>
      <c r="G238" s="244">
        <f>F238+F239</f>
        <v>9495.9</v>
      </c>
      <c r="H238" s="223"/>
      <c r="I238" s="223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</row>
    <row r="239" ht="21.0" customHeight="1">
      <c r="A239" s="124"/>
      <c r="B239" s="124"/>
      <c r="C239" s="97" t="s">
        <v>276</v>
      </c>
      <c r="D239" s="237"/>
      <c r="E239" s="238">
        <v>12.0</v>
      </c>
      <c r="F239" s="239">
        <f t="shared" si="38"/>
        <v>0</v>
      </c>
      <c r="G239" s="124"/>
      <c r="H239" s="223"/>
      <c r="I239" s="223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</row>
    <row r="240" ht="24.75" customHeight="1">
      <c r="A240" s="234" t="s">
        <v>277</v>
      </c>
      <c r="B240" s="235" t="str">
        <f>B196</f>
        <v>Caminhão Carroceria Aberta com comprimento de no mínimo 6 metros - Toco</v>
      </c>
      <c r="C240" s="97" t="s">
        <v>278</v>
      </c>
      <c r="D240" s="237">
        <v>1582.65</v>
      </c>
      <c r="E240" s="238">
        <v>6.0</v>
      </c>
      <c r="F240" s="239">
        <f t="shared" si="38"/>
        <v>9495.9</v>
      </c>
      <c r="G240" s="244">
        <f>F240+F241</f>
        <v>9495.9</v>
      </c>
      <c r="H240" s="223"/>
      <c r="I240" s="223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</row>
    <row r="241" ht="24.0" customHeight="1">
      <c r="A241" s="124"/>
      <c r="B241" s="124"/>
      <c r="C241" s="97" t="s">
        <v>276</v>
      </c>
      <c r="D241" s="237"/>
      <c r="E241" s="238">
        <v>12.0</v>
      </c>
      <c r="F241" s="239">
        <f t="shared" si="38"/>
        <v>0</v>
      </c>
      <c r="G241" s="124"/>
      <c r="H241" s="223"/>
      <c r="I241" s="223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</row>
    <row r="242" ht="12.75" customHeight="1">
      <c r="A242" s="4"/>
      <c r="B242" s="83"/>
      <c r="C242" s="226"/>
      <c r="D242" s="223"/>
      <c r="E242" s="223"/>
      <c r="F242" s="223"/>
      <c r="G242" s="223"/>
      <c r="H242" s="223"/>
      <c r="I242" s="223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</row>
    <row r="243" ht="12.75" customHeight="1">
      <c r="A243" s="4"/>
      <c r="B243" s="83"/>
      <c r="C243" s="226"/>
      <c r="D243" s="223"/>
      <c r="E243" s="223"/>
      <c r="F243" s="223"/>
      <c r="G243" s="223"/>
      <c r="H243" s="223"/>
      <c r="I243" s="223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</row>
    <row r="244" ht="15.75" customHeight="1">
      <c r="A244" s="208" t="s">
        <v>183</v>
      </c>
      <c r="B244" s="208" t="s">
        <v>184</v>
      </c>
      <c r="C244" s="208" t="s">
        <v>228</v>
      </c>
      <c r="D244" s="208" t="s">
        <v>234</v>
      </c>
      <c r="E244" s="208" t="s">
        <v>235</v>
      </c>
      <c r="F244" s="208" t="s">
        <v>215</v>
      </c>
      <c r="G244" s="208" t="s">
        <v>189</v>
      </c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</row>
    <row r="245" ht="15.75" customHeight="1">
      <c r="A245" s="209" t="s">
        <v>229</v>
      </c>
      <c r="B245" s="210" t="str">
        <f>B238</f>
        <v>Caminhão Basculante Cabine Estendida 4x2,  capacidade da caçamba de 6m³</v>
      </c>
      <c r="C245" s="97">
        <f>G238</f>
        <v>9495.9</v>
      </c>
      <c r="D245" s="260">
        <v>80000.0</v>
      </c>
      <c r="E245" s="246">
        <f t="shared" ref="E245:E246" si="39">C245/D245</f>
        <v>0.11869875</v>
      </c>
      <c r="F245" s="260">
        <f t="shared" ref="F245:F246" si="40">F195</f>
        <v>880</v>
      </c>
      <c r="G245" s="239">
        <f t="shared" ref="G245:G246" si="41">F245*E245</f>
        <v>104.4549</v>
      </c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</row>
    <row r="246" ht="48.0" customHeight="1">
      <c r="A246" s="209" t="s">
        <v>277</v>
      </c>
      <c r="B246" s="210" t="str">
        <f>B240</f>
        <v>Caminhão Carroceria Aberta com comprimento de no mínimo 6 metros - Toco</v>
      </c>
      <c r="C246" s="97">
        <f>G240</f>
        <v>9495.9</v>
      </c>
      <c r="D246" s="260">
        <v>80000.0</v>
      </c>
      <c r="E246" s="246">
        <f t="shared" si="39"/>
        <v>0.11869875</v>
      </c>
      <c r="F246" s="260">
        <f t="shared" si="40"/>
        <v>880</v>
      </c>
      <c r="G246" s="239">
        <f t="shared" si="41"/>
        <v>104.4549</v>
      </c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</row>
    <row r="247" ht="12.75" customHeight="1">
      <c r="A247" s="4"/>
      <c r="B247" s="83"/>
      <c r="C247" s="84"/>
      <c r="D247" s="4"/>
      <c r="E247" s="4"/>
      <c r="F247" s="216" t="s">
        <v>236</v>
      </c>
      <c r="G247" s="233">
        <f>G245+G246</f>
        <v>208.9098</v>
      </c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</row>
    <row r="248" ht="12.75" customHeight="1">
      <c r="A248" s="4"/>
      <c r="B248" s="83"/>
      <c r="C248" s="8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</row>
    <row r="249" ht="15.75" customHeight="1">
      <c r="A249" s="4"/>
      <c r="B249" s="4"/>
      <c r="C249" s="225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</row>
    <row r="250" ht="12.75" customHeight="1">
      <c r="A250" s="4"/>
      <c r="B250" s="83"/>
      <c r="C250" s="8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</row>
    <row r="251" ht="12.75" customHeight="1">
      <c r="A251" s="204" t="s">
        <v>237</v>
      </c>
      <c r="B251" s="83"/>
      <c r="C251" s="8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</row>
    <row r="252" ht="15.75" customHeight="1">
      <c r="A252" s="207" t="s">
        <v>183</v>
      </c>
      <c r="B252" s="208" t="s">
        <v>184</v>
      </c>
      <c r="C252" s="207" t="s">
        <v>189</v>
      </c>
      <c r="D252" s="4" t="s">
        <v>279</v>
      </c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</row>
    <row r="253" ht="15.75" customHeight="1">
      <c r="A253" s="209" t="s">
        <v>239</v>
      </c>
      <c r="B253" s="210" t="str">
        <f t="shared" ref="B253:B254" si="42">B195</f>
        <v>Caminhão Basculante Cabine Estendida 4x2,  capacidade da caçamba de 6m³</v>
      </c>
      <c r="C253" s="97">
        <f t="shared" ref="C253:C254" si="43">D253</f>
        <v>4272.288334</v>
      </c>
      <c r="D253" s="97">
        <f>G195+F201+F207+G221+G245</f>
        <v>4272.288334</v>
      </c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</row>
    <row r="254" ht="52.5" customHeight="1">
      <c r="A254" s="209" t="s">
        <v>280</v>
      </c>
      <c r="B254" s="210" t="str">
        <f t="shared" si="42"/>
        <v>Caminhão Carroceria Aberta com comprimento de no mínimo 6 metros - Toco</v>
      </c>
      <c r="C254" s="97">
        <f t="shared" si="43"/>
        <v>4272.288334</v>
      </c>
      <c r="D254" s="97">
        <f>G196+F202+F208+G231+G246</f>
        <v>4272.288334</v>
      </c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</row>
    <row r="255" ht="12.75" customHeight="1">
      <c r="A255" s="223"/>
      <c r="B255" s="248"/>
      <c r="C255" s="226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</row>
    <row r="256" ht="12.75" customHeight="1">
      <c r="A256" s="223"/>
      <c r="B256" s="248"/>
      <c r="C256" s="226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</row>
    <row r="257" ht="12.75" customHeight="1">
      <c r="A257" s="4"/>
      <c r="B257" s="83"/>
      <c r="C257" s="8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</row>
    <row r="258" ht="12.75" customHeight="1">
      <c r="A258" s="250" t="s">
        <v>281</v>
      </c>
      <c r="B258" s="83"/>
      <c r="C258" s="8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</row>
    <row r="259" ht="15.75" customHeight="1">
      <c r="A259" s="251" t="s">
        <v>282</v>
      </c>
      <c r="B259" s="251" t="s">
        <v>283</v>
      </c>
      <c r="C259" s="252" t="s">
        <v>243</v>
      </c>
      <c r="D259" s="252" t="s">
        <v>189</v>
      </c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</row>
    <row r="260" ht="15.75" customHeight="1">
      <c r="A260" s="261" t="str">
        <f t="shared" ref="A260:A261" si="44">B253</f>
        <v>Caminhão Basculante Cabine Estendida 4x2,  capacidade da caçamba de 6m³</v>
      </c>
      <c r="B260" s="262">
        <f t="shared" ref="B260:B261" si="45">D253</f>
        <v>4272.288334</v>
      </c>
      <c r="C260" s="263">
        <f>D162</f>
        <v>5161.079891</v>
      </c>
      <c r="D260" s="254">
        <f>B260+C260</f>
        <v>9433.368225</v>
      </c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</row>
    <row r="261" ht="15.75" customHeight="1">
      <c r="A261" s="261" t="str">
        <f t="shared" si="44"/>
        <v>Caminhão Carroceria Aberta com comprimento de no mínimo 6 metros - Toco</v>
      </c>
      <c r="B261" s="262">
        <f t="shared" si="45"/>
        <v>4272.288334</v>
      </c>
      <c r="C261" s="124"/>
      <c r="D261" s="254">
        <f>B261+C260</f>
        <v>9433.368225</v>
      </c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</row>
    <row r="262" ht="12.75" customHeight="1">
      <c r="A262" s="4"/>
      <c r="B262" s="83"/>
      <c r="C262" s="8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</row>
    <row r="263" ht="12.75" customHeight="1">
      <c r="A263" s="4"/>
      <c r="B263" s="83"/>
      <c r="C263" s="8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</row>
    <row r="264" ht="12.75" customHeight="1">
      <c r="A264" s="4"/>
      <c r="B264" s="83"/>
      <c r="C264" s="8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</row>
    <row r="265" ht="12.75" customHeight="1">
      <c r="A265" s="4"/>
      <c r="B265" s="83"/>
      <c r="C265" s="8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</row>
    <row r="266" ht="12.75" customHeight="1">
      <c r="A266" s="4"/>
      <c r="B266" s="83"/>
      <c r="C266" s="8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</row>
    <row r="267" ht="12.75" customHeight="1">
      <c r="A267" s="4"/>
      <c r="B267" s="83"/>
      <c r="C267" s="8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</row>
    <row r="268" ht="12.75" customHeight="1">
      <c r="A268" s="4"/>
      <c r="B268" s="83"/>
      <c r="C268" s="8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</row>
    <row r="269" ht="12.75" customHeight="1">
      <c r="A269" s="4"/>
      <c r="B269" s="83"/>
      <c r="C269" s="8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</row>
    <row r="270" ht="12.75" customHeight="1">
      <c r="A270" s="4"/>
      <c r="B270" s="83"/>
      <c r="C270" s="8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</row>
    <row r="271" ht="12.75" customHeight="1">
      <c r="A271" s="4"/>
      <c r="B271" s="83"/>
      <c r="C271" s="8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</row>
    <row r="272" ht="12.75" customHeight="1">
      <c r="A272" s="4"/>
      <c r="B272" s="83"/>
      <c r="C272" s="8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</row>
    <row r="273" ht="12.75" customHeight="1">
      <c r="A273" s="4"/>
      <c r="B273" s="83"/>
      <c r="C273" s="8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</row>
    <row r="274" ht="12.75" customHeight="1">
      <c r="A274" s="4"/>
      <c r="B274" s="83"/>
      <c r="C274" s="8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</row>
    <row r="275" ht="12.75" customHeight="1">
      <c r="A275" s="4"/>
      <c r="B275" s="83"/>
      <c r="C275" s="8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</row>
    <row r="276" ht="12.75" customHeight="1">
      <c r="A276" s="4"/>
      <c r="B276" s="83"/>
      <c r="C276" s="8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</row>
    <row r="277" ht="12.75" customHeight="1">
      <c r="A277" s="4"/>
      <c r="B277" s="83"/>
      <c r="C277" s="8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</row>
    <row r="278" ht="12.75" customHeight="1">
      <c r="A278" s="4"/>
      <c r="B278" s="83"/>
      <c r="C278" s="8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</row>
    <row r="279" ht="12.75" customHeight="1">
      <c r="A279" s="4"/>
      <c r="B279" s="83"/>
      <c r="C279" s="8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</row>
    <row r="280" ht="12.75" customHeight="1">
      <c r="A280" s="4"/>
      <c r="B280" s="83"/>
      <c r="C280" s="8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</row>
    <row r="281" ht="12.75" customHeight="1">
      <c r="A281" s="4"/>
      <c r="B281" s="83"/>
      <c r="C281" s="8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</row>
    <row r="282" ht="12.75" customHeight="1">
      <c r="A282" s="4"/>
      <c r="B282" s="83"/>
      <c r="C282" s="8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</row>
    <row r="283" ht="12.75" customHeight="1">
      <c r="A283" s="4"/>
      <c r="B283" s="83"/>
      <c r="C283" s="8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</row>
    <row r="284" ht="12.75" customHeight="1">
      <c r="A284" s="4"/>
      <c r="B284" s="83"/>
      <c r="C284" s="8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</row>
    <row r="285" ht="12.75" customHeight="1">
      <c r="A285" s="4"/>
      <c r="B285" s="83"/>
      <c r="C285" s="8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</row>
    <row r="286" ht="12.75" customHeight="1">
      <c r="A286" s="4"/>
      <c r="B286" s="83"/>
      <c r="C286" s="8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</row>
    <row r="287" ht="12.75" customHeight="1">
      <c r="A287" s="4"/>
      <c r="B287" s="83"/>
      <c r="C287" s="8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</row>
    <row r="288" ht="15.75" customHeight="1">
      <c r="A288" s="4"/>
      <c r="B288" s="4"/>
      <c r="C288" s="225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</row>
    <row r="289" ht="15.75" customHeight="1">
      <c r="A289" s="4"/>
      <c r="B289" s="4"/>
      <c r="C289" s="225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</row>
    <row r="290" ht="15.75" customHeight="1">
      <c r="A290" s="4"/>
      <c r="B290" s="4"/>
      <c r="C290" s="225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</row>
    <row r="291" ht="15.75" customHeight="1">
      <c r="A291" s="4"/>
      <c r="B291" s="4"/>
      <c r="C291" s="225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</row>
    <row r="292" ht="15.75" customHeight="1">
      <c r="A292" s="4"/>
      <c r="B292" s="4"/>
      <c r="C292" s="225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</row>
    <row r="293" ht="15.75" customHeight="1">
      <c r="A293" s="4"/>
      <c r="B293" s="4"/>
      <c r="C293" s="225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</row>
    <row r="294" ht="15.75" customHeight="1">
      <c r="A294" s="4"/>
      <c r="B294" s="4"/>
      <c r="C294" s="225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</row>
    <row r="295" ht="15.75" customHeight="1">
      <c r="A295" s="4"/>
      <c r="B295" s="4"/>
      <c r="C295" s="225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</row>
    <row r="296" ht="15.75" customHeight="1">
      <c r="A296" s="4"/>
      <c r="B296" s="4"/>
      <c r="C296" s="225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</row>
    <row r="297" ht="15.75" customHeight="1">
      <c r="A297" s="4"/>
      <c r="B297" s="4"/>
      <c r="C297" s="225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</row>
    <row r="298" ht="15.75" customHeight="1">
      <c r="A298" s="4"/>
      <c r="B298" s="4"/>
      <c r="C298" s="225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</row>
    <row r="299" ht="15.75" customHeight="1">
      <c r="A299" s="4"/>
      <c r="B299" s="4"/>
      <c r="C299" s="225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</row>
    <row r="300" ht="15.75" customHeight="1">
      <c r="A300" s="4"/>
      <c r="B300" s="4"/>
      <c r="C300" s="225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</row>
    <row r="301" ht="15.75" customHeight="1">
      <c r="A301" s="4"/>
      <c r="B301" s="4"/>
      <c r="C301" s="225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</row>
    <row r="302" ht="15.75" customHeight="1">
      <c r="A302" s="4"/>
      <c r="B302" s="4"/>
      <c r="C302" s="225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</row>
    <row r="303" ht="15.75" customHeight="1">
      <c r="A303" s="4"/>
      <c r="B303" s="4"/>
      <c r="C303" s="225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</row>
    <row r="304" ht="15.75" customHeight="1">
      <c r="A304" s="4"/>
      <c r="B304" s="4"/>
      <c r="C304" s="225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</row>
    <row r="305" ht="15.75" customHeight="1">
      <c r="A305" s="4"/>
      <c r="B305" s="4"/>
      <c r="C305" s="225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</row>
    <row r="306" ht="15.75" customHeight="1">
      <c r="A306" s="4"/>
      <c r="B306" s="4"/>
      <c r="C306" s="225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</row>
    <row r="307" ht="15.75" customHeight="1">
      <c r="A307" s="4"/>
      <c r="B307" s="4"/>
      <c r="C307" s="225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</row>
    <row r="308" ht="15.75" customHeight="1">
      <c r="A308" s="4"/>
      <c r="B308" s="4"/>
      <c r="C308" s="225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</row>
    <row r="309" ht="15.75" customHeight="1">
      <c r="A309" s="4"/>
      <c r="B309" s="4"/>
      <c r="C309" s="225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</row>
    <row r="310" ht="15.75" customHeight="1">
      <c r="A310" s="4"/>
      <c r="B310" s="4"/>
      <c r="C310" s="225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</row>
    <row r="311" ht="15.75" customHeight="1">
      <c r="A311" s="4"/>
      <c r="B311" s="4"/>
      <c r="C311" s="225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</row>
    <row r="312" ht="15.75" customHeight="1">
      <c r="A312" s="4"/>
      <c r="B312" s="4"/>
      <c r="C312" s="225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</row>
    <row r="313" ht="15.75" customHeight="1">
      <c r="A313" s="4"/>
      <c r="B313" s="4"/>
      <c r="C313" s="225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</row>
    <row r="314" ht="15.75" customHeight="1">
      <c r="A314" s="4"/>
      <c r="B314" s="4"/>
      <c r="C314" s="225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</row>
    <row r="315" ht="15.75" customHeight="1">
      <c r="A315" s="4"/>
      <c r="B315" s="4"/>
      <c r="C315" s="225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</row>
    <row r="316" ht="15.75" customHeight="1">
      <c r="A316" s="4"/>
      <c r="B316" s="4"/>
      <c r="C316" s="225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</row>
    <row r="317" ht="15.75" customHeight="1">
      <c r="A317" s="4"/>
      <c r="B317" s="4"/>
      <c r="C317" s="225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</row>
    <row r="318" ht="15.75" customHeight="1">
      <c r="A318" s="4"/>
      <c r="B318" s="4"/>
      <c r="C318" s="225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</row>
    <row r="319" ht="15.75" customHeight="1">
      <c r="A319" s="4"/>
      <c r="B319" s="4"/>
      <c r="C319" s="225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</row>
    <row r="320" ht="15.75" customHeight="1">
      <c r="A320" s="4"/>
      <c r="B320" s="4"/>
      <c r="C320" s="225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</row>
    <row r="321" ht="15.75" customHeight="1">
      <c r="A321" s="4"/>
      <c r="B321" s="4"/>
      <c r="C321" s="225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</row>
    <row r="322" ht="15.75" customHeight="1">
      <c r="A322" s="4"/>
      <c r="B322" s="4"/>
      <c r="C322" s="225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</row>
    <row r="323" ht="15.75" customHeight="1">
      <c r="A323" s="4"/>
      <c r="B323" s="4"/>
      <c r="C323" s="225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</row>
    <row r="324" ht="15.75" customHeight="1">
      <c r="A324" s="4"/>
      <c r="B324" s="4"/>
      <c r="C324" s="225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</row>
    <row r="325" ht="15.75" customHeight="1">
      <c r="A325" s="4"/>
      <c r="B325" s="4"/>
      <c r="C325" s="225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</row>
    <row r="326" ht="15.75" customHeight="1">
      <c r="A326" s="4"/>
      <c r="B326" s="4"/>
      <c r="C326" s="225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</row>
    <row r="327" ht="15.75" customHeight="1">
      <c r="A327" s="4"/>
      <c r="B327" s="4"/>
      <c r="C327" s="225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</row>
    <row r="328" ht="15.75" customHeight="1">
      <c r="A328" s="4"/>
      <c r="B328" s="4"/>
      <c r="C328" s="225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</row>
    <row r="329" ht="15.75" customHeight="1">
      <c r="A329" s="4"/>
      <c r="B329" s="4"/>
      <c r="C329" s="225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</row>
    <row r="330" ht="15.75" customHeight="1">
      <c r="A330" s="4"/>
      <c r="B330" s="4"/>
      <c r="C330" s="225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</row>
    <row r="331" ht="15.75" customHeight="1">
      <c r="A331" s="4"/>
      <c r="B331" s="4"/>
      <c r="C331" s="225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</row>
    <row r="332" ht="15.75" customHeight="1">
      <c r="A332" s="4"/>
      <c r="B332" s="4"/>
      <c r="C332" s="225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</row>
    <row r="333" ht="15.75" customHeight="1">
      <c r="A333" s="4"/>
      <c r="B333" s="4"/>
      <c r="C333" s="225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</row>
    <row r="334" ht="15.75" customHeight="1">
      <c r="A334" s="4"/>
      <c r="B334" s="4"/>
      <c r="C334" s="225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</row>
    <row r="335" ht="15.75" customHeight="1">
      <c r="A335" s="4"/>
      <c r="B335" s="4"/>
      <c r="C335" s="225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</row>
    <row r="336" ht="15.75" customHeight="1">
      <c r="A336" s="4"/>
      <c r="B336" s="4"/>
      <c r="C336" s="225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</row>
    <row r="337" ht="15.75" customHeight="1">
      <c r="A337" s="4"/>
      <c r="B337" s="4"/>
      <c r="C337" s="225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</row>
    <row r="338" ht="15.75" customHeight="1">
      <c r="A338" s="4"/>
      <c r="B338" s="4"/>
      <c r="C338" s="225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</row>
    <row r="339" ht="15.75" customHeight="1">
      <c r="A339" s="4"/>
      <c r="B339" s="4"/>
      <c r="C339" s="225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</row>
    <row r="340" ht="15.75" customHeight="1">
      <c r="A340" s="4"/>
      <c r="B340" s="4"/>
      <c r="C340" s="225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</row>
    <row r="341" ht="15.75" customHeight="1">
      <c r="A341" s="4"/>
      <c r="B341" s="4"/>
      <c r="C341" s="225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</row>
    <row r="342" ht="15.75" customHeight="1">
      <c r="A342" s="4"/>
      <c r="B342" s="4"/>
      <c r="C342" s="225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</row>
    <row r="343" ht="15.75" customHeight="1">
      <c r="A343" s="4"/>
      <c r="B343" s="4"/>
      <c r="C343" s="225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</row>
    <row r="344" ht="15.75" customHeight="1">
      <c r="A344" s="4"/>
      <c r="B344" s="4"/>
      <c r="C344" s="225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</row>
    <row r="345" ht="15.75" customHeight="1">
      <c r="A345" s="4"/>
      <c r="B345" s="4"/>
      <c r="C345" s="225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</row>
    <row r="346" ht="15.75" customHeight="1">
      <c r="A346" s="4"/>
      <c r="B346" s="4"/>
      <c r="C346" s="225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</row>
    <row r="347" ht="15.75" customHeight="1">
      <c r="A347" s="4"/>
      <c r="B347" s="4"/>
      <c r="C347" s="225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</row>
    <row r="348" ht="15.75" customHeight="1">
      <c r="A348" s="4"/>
      <c r="B348" s="4"/>
      <c r="C348" s="225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</row>
    <row r="349" ht="15.75" customHeight="1">
      <c r="A349" s="4"/>
      <c r="B349" s="4"/>
      <c r="C349" s="225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</row>
    <row r="350" ht="15.75" customHeight="1">
      <c r="A350" s="4"/>
      <c r="B350" s="4"/>
      <c r="C350" s="225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</row>
    <row r="351" ht="15.75" customHeight="1">
      <c r="A351" s="4"/>
      <c r="B351" s="4"/>
      <c r="C351" s="225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</row>
    <row r="352" ht="15.75" customHeight="1">
      <c r="A352" s="4"/>
      <c r="B352" s="4"/>
      <c r="C352" s="225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</row>
    <row r="353" ht="15.75" customHeight="1">
      <c r="A353" s="4"/>
      <c r="B353" s="4"/>
      <c r="C353" s="225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  <c r="AC353" s="4"/>
      <c r="AD353" s="4"/>
    </row>
    <row r="354" ht="15.75" customHeight="1">
      <c r="A354" s="4"/>
      <c r="B354" s="4"/>
      <c r="C354" s="225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  <c r="AC354" s="4"/>
      <c r="AD354" s="4"/>
    </row>
    <row r="355" ht="15.75" customHeight="1">
      <c r="A355" s="4"/>
      <c r="B355" s="4"/>
      <c r="C355" s="225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4"/>
      <c r="AD355" s="4"/>
    </row>
    <row r="356" ht="15.75" customHeight="1">
      <c r="A356" s="4"/>
      <c r="B356" s="4"/>
      <c r="C356" s="225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  <c r="AC356" s="4"/>
      <c r="AD356" s="4"/>
    </row>
    <row r="357" ht="15.75" customHeight="1">
      <c r="A357" s="4"/>
      <c r="B357" s="4"/>
      <c r="C357" s="225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  <c r="AC357" s="4"/>
      <c r="AD357" s="4"/>
    </row>
    <row r="358" ht="15.75" customHeight="1">
      <c r="A358" s="4"/>
      <c r="B358" s="4"/>
      <c r="C358" s="225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  <c r="AD358" s="4"/>
    </row>
    <row r="359" ht="15.75" customHeight="1">
      <c r="A359" s="4"/>
      <c r="B359" s="4"/>
      <c r="C359" s="225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  <c r="AC359" s="4"/>
      <c r="AD359" s="4"/>
    </row>
    <row r="360" ht="15.75" customHeight="1">
      <c r="A360" s="4"/>
      <c r="B360" s="4"/>
      <c r="C360" s="225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  <c r="AC360" s="4"/>
      <c r="AD360" s="4"/>
    </row>
    <row r="361" ht="15.75" customHeight="1">
      <c r="A361" s="4"/>
      <c r="B361" s="4"/>
      <c r="C361" s="225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  <c r="AC361" s="4"/>
      <c r="AD361" s="4"/>
    </row>
    <row r="362" ht="15.75" customHeight="1">
      <c r="A362" s="4"/>
      <c r="B362" s="4"/>
      <c r="C362" s="225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  <c r="AC362" s="4"/>
      <c r="AD362" s="4"/>
    </row>
    <row r="363" ht="15.75" customHeight="1">
      <c r="A363" s="4"/>
      <c r="B363" s="4"/>
      <c r="C363" s="225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  <c r="AC363" s="4"/>
      <c r="AD363" s="4"/>
    </row>
    <row r="364" ht="15.75" customHeight="1">
      <c r="A364" s="4"/>
      <c r="B364" s="4"/>
      <c r="C364" s="225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  <c r="AC364" s="4"/>
      <c r="AD364" s="4"/>
    </row>
    <row r="365" ht="15.75" customHeight="1">
      <c r="A365" s="4"/>
      <c r="B365" s="4"/>
      <c r="C365" s="225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  <c r="AC365" s="4"/>
      <c r="AD365" s="4"/>
    </row>
    <row r="366" ht="15.75" customHeight="1">
      <c r="A366" s="4"/>
      <c r="B366" s="4"/>
      <c r="C366" s="225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  <c r="AC366" s="4"/>
      <c r="AD366" s="4"/>
    </row>
    <row r="367" ht="15.75" customHeight="1">
      <c r="A367" s="4"/>
      <c r="B367" s="4"/>
      <c r="C367" s="225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  <c r="AC367" s="4"/>
      <c r="AD367" s="4"/>
    </row>
    <row r="368" ht="15.75" customHeight="1">
      <c r="A368" s="4"/>
      <c r="B368" s="4"/>
      <c r="C368" s="225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  <c r="AC368" s="4"/>
      <c r="AD368" s="4"/>
    </row>
    <row r="369" ht="15.75" customHeight="1">
      <c r="A369" s="4"/>
      <c r="B369" s="4"/>
      <c r="C369" s="225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  <c r="AC369" s="4"/>
      <c r="AD369" s="4"/>
    </row>
    <row r="370" ht="15.75" customHeight="1">
      <c r="A370" s="4"/>
      <c r="B370" s="4"/>
      <c r="C370" s="225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  <c r="AC370" s="4"/>
      <c r="AD370" s="4"/>
    </row>
    <row r="371" ht="15.75" customHeight="1">
      <c r="A371" s="4"/>
      <c r="B371" s="4"/>
      <c r="C371" s="225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  <c r="AC371" s="4"/>
      <c r="AD371" s="4"/>
    </row>
    <row r="372" ht="15.75" customHeight="1">
      <c r="A372" s="4"/>
      <c r="B372" s="4"/>
      <c r="C372" s="225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  <c r="AC372" s="4"/>
      <c r="AD372" s="4"/>
    </row>
    <row r="373" ht="15.75" customHeight="1">
      <c r="A373" s="4"/>
      <c r="B373" s="4"/>
      <c r="C373" s="225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  <c r="AC373" s="4"/>
      <c r="AD373" s="4"/>
    </row>
    <row r="374" ht="15.75" customHeight="1">
      <c r="A374" s="4"/>
      <c r="B374" s="4"/>
      <c r="C374" s="225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  <c r="AC374" s="4"/>
      <c r="AD374" s="4"/>
    </row>
    <row r="375" ht="15.75" customHeight="1">
      <c r="A375" s="4"/>
      <c r="B375" s="4"/>
      <c r="C375" s="225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  <c r="AC375" s="4"/>
      <c r="AD375" s="4"/>
    </row>
    <row r="376" ht="15.75" customHeight="1">
      <c r="A376" s="4"/>
      <c r="B376" s="4"/>
      <c r="C376" s="225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</row>
    <row r="377" ht="15.75" customHeight="1">
      <c r="A377" s="4"/>
      <c r="B377" s="4"/>
      <c r="C377" s="225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  <c r="AC377" s="4"/>
      <c r="AD377" s="4"/>
    </row>
    <row r="378" ht="15.75" customHeight="1">
      <c r="A378" s="4"/>
      <c r="B378" s="4"/>
      <c r="C378" s="225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  <c r="AC378" s="4"/>
      <c r="AD378" s="4"/>
    </row>
    <row r="379" ht="15.75" customHeight="1">
      <c r="A379" s="4"/>
      <c r="B379" s="4"/>
      <c r="C379" s="225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  <c r="AC379" s="4"/>
      <c r="AD379" s="4"/>
    </row>
    <row r="380" ht="15.75" customHeight="1">
      <c r="A380" s="4"/>
      <c r="B380" s="4"/>
      <c r="C380" s="225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  <c r="AC380" s="4"/>
      <c r="AD380" s="4"/>
    </row>
    <row r="381" ht="15.75" customHeight="1">
      <c r="A381" s="4"/>
      <c r="B381" s="4"/>
      <c r="C381" s="225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  <c r="AC381" s="4"/>
      <c r="AD381" s="4"/>
    </row>
    <row r="382" ht="15.75" customHeight="1">
      <c r="A382" s="4"/>
      <c r="B382" s="4"/>
      <c r="C382" s="225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  <c r="AC382" s="4"/>
      <c r="AD382" s="4"/>
    </row>
    <row r="383" ht="15.75" customHeight="1">
      <c r="A383" s="4"/>
      <c r="B383" s="4"/>
      <c r="C383" s="225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  <c r="AC383" s="4"/>
      <c r="AD383" s="4"/>
    </row>
    <row r="384" ht="15.75" customHeight="1">
      <c r="A384" s="4"/>
      <c r="B384" s="4"/>
      <c r="C384" s="225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  <c r="AC384" s="4"/>
      <c r="AD384" s="4"/>
    </row>
    <row r="385" ht="15.75" customHeight="1">
      <c r="A385" s="4"/>
      <c r="B385" s="4"/>
      <c r="C385" s="225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  <c r="AC385" s="4"/>
      <c r="AD385" s="4"/>
    </row>
    <row r="386" ht="15.75" customHeight="1">
      <c r="A386" s="4"/>
      <c r="B386" s="4"/>
      <c r="C386" s="225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  <c r="AC386" s="4"/>
      <c r="AD386" s="4"/>
    </row>
    <row r="387" ht="15.75" customHeight="1">
      <c r="A387" s="4"/>
      <c r="B387" s="4"/>
      <c r="C387" s="225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  <c r="AC387" s="4"/>
      <c r="AD387" s="4"/>
    </row>
    <row r="388" ht="15.75" customHeight="1">
      <c r="A388" s="4"/>
      <c r="B388" s="4"/>
      <c r="C388" s="225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  <c r="AC388" s="4"/>
      <c r="AD388" s="4"/>
    </row>
    <row r="389" ht="15.75" customHeight="1">
      <c r="A389" s="4"/>
      <c r="B389" s="4"/>
      <c r="C389" s="225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  <c r="AC389" s="4"/>
      <c r="AD389" s="4"/>
    </row>
    <row r="390" ht="15.75" customHeight="1">
      <c r="A390" s="4"/>
      <c r="B390" s="4"/>
      <c r="C390" s="225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  <c r="AC390" s="4"/>
      <c r="AD390" s="4"/>
    </row>
    <row r="391" ht="15.75" customHeight="1">
      <c r="A391" s="4"/>
      <c r="B391" s="4"/>
      <c r="C391" s="225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  <c r="AC391" s="4"/>
      <c r="AD391" s="4"/>
    </row>
    <row r="392" ht="15.75" customHeight="1">
      <c r="A392" s="4"/>
      <c r="B392" s="4"/>
      <c r="C392" s="225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  <c r="AC392" s="4"/>
      <c r="AD392" s="4"/>
    </row>
    <row r="393" ht="15.75" customHeight="1">
      <c r="A393" s="4"/>
      <c r="B393" s="4"/>
      <c r="C393" s="225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  <c r="AC393" s="4"/>
      <c r="AD393" s="4"/>
    </row>
    <row r="394" ht="15.75" customHeight="1">
      <c r="A394" s="4"/>
      <c r="B394" s="4"/>
      <c r="C394" s="225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  <c r="AC394" s="4"/>
      <c r="AD394" s="4"/>
    </row>
    <row r="395" ht="15.75" customHeight="1">
      <c r="A395" s="4"/>
      <c r="B395" s="4"/>
      <c r="C395" s="225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  <c r="AC395" s="4"/>
      <c r="AD395" s="4"/>
    </row>
    <row r="396" ht="15.75" customHeight="1">
      <c r="A396" s="4"/>
      <c r="B396" s="4"/>
      <c r="C396" s="225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  <c r="AC396" s="4"/>
      <c r="AD396" s="4"/>
    </row>
    <row r="397" ht="15.75" customHeight="1">
      <c r="A397" s="4"/>
      <c r="B397" s="4"/>
      <c r="C397" s="225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  <c r="AC397" s="4"/>
      <c r="AD397" s="4"/>
    </row>
    <row r="398" ht="15.75" customHeight="1">
      <c r="A398" s="4"/>
      <c r="B398" s="4"/>
      <c r="C398" s="225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  <c r="AC398" s="4"/>
      <c r="AD398" s="4"/>
    </row>
    <row r="399" ht="15.75" customHeight="1">
      <c r="A399" s="4"/>
      <c r="B399" s="4"/>
      <c r="C399" s="225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  <c r="AC399" s="4"/>
      <c r="AD399" s="4"/>
    </row>
    <row r="400" ht="15.75" customHeight="1">
      <c r="A400" s="4"/>
      <c r="B400" s="4"/>
      <c r="C400" s="225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  <c r="AC400" s="4"/>
      <c r="AD400" s="4"/>
    </row>
    <row r="401" ht="15.75" customHeight="1">
      <c r="A401" s="4"/>
      <c r="B401" s="4"/>
      <c r="C401" s="225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  <c r="AC401" s="4"/>
      <c r="AD401" s="4"/>
    </row>
    <row r="402" ht="15.75" customHeight="1">
      <c r="A402" s="4"/>
      <c r="B402" s="4"/>
      <c r="C402" s="225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  <c r="AC402" s="4"/>
      <c r="AD402" s="4"/>
    </row>
    <row r="403" ht="15.75" customHeight="1">
      <c r="A403" s="4"/>
      <c r="B403" s="4"/>
      <c r="C403" s="225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  <c r="AC403" s="4"/>
      <c r="AD403" s="4"/>
    </row>
    <row r="404" ht="15.75" customHeight="1">
      <c r="A404" s="4"/>
      <c r="B404" s="4"/>
      <c r="C404" s="225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  <c r="AC404" s="4"/>
      <c r="AD404" s="4"/>
    </row>
    <row r="405" ht="15.75" customHeight="1">
      <c r="A405" s="4"/>
      <c r="B405" s="4"/>
      <c r="C405" s="225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  <c r="AC405" s="4"/>
      <c r="AD405" s="4"/>
    </row>
    <row r="406" ht="15.75" customHeight="1">
      <c r="A406" s="4"/>
      <c r="B406" s="4"/>
      <c r="C406" s="225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  <c r="AC406" s="4"/>
      <c r="AD406" s="4"/>
    </row>
    <row r="407" ht="15.75" customHeight="1">
      <c r="A407" s="4"/>
      <c r="B407" s="4"/>
      <c r="C407" s="225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  <c r="AC407" s="4"/>
      <c r="AD407" s="4"/>
    </row>
    <row r="408" ht="15.75" customHeight="1">
      <c r="A408" s="4"/>
      <c r="B408" s="4"/>
      <c r="C408" s="225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4"/>
      <c r="AD408" s="4"/>
    </row>
    <row r="409" ht="15.75" customHeight="1">
      <c r="A409" s="4"/>
      <c r="B409" s="4"/>
      <c r="C409" s="225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  <c r="AC409" s="4"/>
      <c r="AD409" s="4"/>
    </row>
    <row r="410" ht="15.75" customHeight="1">
      <c r="A410" s="4"/>
      <c r="B410" s="4"/>
      <c r="C410" s="225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  <c r="AC410" s="4"/>
      <c r="AD410" s="4"/>
    </row>
    <row r="411" ht="15.75" customHeight="1">
      <c r="A411" s="4"/>
      <c r="B411" s="4"/>
      <c r="C411" s="225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  <c r="AC411" s="4"/>
      <c r="AD411" s="4"/>
    </row>
    <row r="412" ht="15.75" customHeight="1">
      <c r="A412" s="4"/>
      <c r="B412" s="4"/>
      <c r="C412" s="225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  <c r="AC412" s="4"/>
      <c r="AD412" s="4"/>
    </row>
    <row r="413" ht="15.75" customHeight="1">
      <c r="A413" s="4"/>
      <c r="B413" s="4"/>
      <c r="C413" s="225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  <c r="AC413" s="4"/>
      <c r="AD413" s="4"/>
    </row>
    <row r="414" ht="15.75" customHeight="1">
      <c r="A414" s="4"/>
      <c r="B414" s="4"/>
      <c r="C414" s="225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  <c r="AC414" s="4"/>
      <c r="AD414" s="4"/>
    </row>
    <row r="415" ht="15.75" customHeight="1">
      <c r="A415" s="4"/>
      <c r="B415" s="4"/>
      <c r="C415" s="225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  <c r="AC415" s="4"/>
      <c r="AD415" s="4"/>
    </row>
    <row r="416" ht="15.75" customHeight="1">
      <c r="A416" s="4"/>
      <c r="B416" s="4"/>
      <c r="C416" s="225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  <c r="AC416" s="4"/>
      <c r="AD416" s="4"/>
    </row>
    <row r="417" ht="15.75" customHeight="1">
      <c r="A417" s="4"/>
      <c r="B417" s="4"/>
      <c r="C417" s="225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  <c r="AC417" s="4"/>
      <c r="AD417" s="4"/>
    </row>
    <row r="418" ht="15.75" customHeight="1">
      <c r="A418" s="4"/>
      <c r="B418" s="4"/>
      <c r="C418" s="225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  <c r="AC418" s="4"/>
      <c r="AD418" s="4"/>
    </row>
    <row r="419" ht="15.75" customHeight="1">
      <c r="A419" s="4"/>
      <c r="B419" s="4"/>
      <c r="C419" s="225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  <c r="AC419" s="4"/>
      <c r="AD419" s="4"/>
    </row>
    <row r="420" ht="15.75" customHeight="1">
      <c r="A420" s="4"/>
      <c r="B420" s="4"/>
      <c r="C420" s="225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  <c r="AC420" s="4"/>
      <c r="AD420" s="4"/>
    </row>
    <row r="421" ht="15.75" customHeight="1">
      <c r="A421" s="4"/>
      <c r="B421" s="4"/>
      <c r="C421" s="225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  <c r="AC421" s="4"/>
      <c r="AD421" s="4"/>
    </row>
    <row r="422" ht="15.75" customHeight="1">
      <c r="A422" s="4"/>
      <c r="B422" s="4"/>
      <c r="C422" s="225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  <c r="AC422" s="4"/>
      <c r="AD422" s="4"/>
    </row>
    <row r="423" ht="15.75" customHeight="1">
      <c r="A423" s="4"/>
      <c r="B423" s="4"/>
      <c r="C423" s="225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  <c r="AC423" s="4"/>
      <c r="AD423" s="4"/>
    </row>
    <row r="424" ht="15.75" customHeight="1">
      <c r="A424" s="4"/>
      <c r="B424" s="4"/>
      <c r="C424" s="225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  <c r="AC424" s="4"/>
      <c r="AD424" s="4"/>
    </row>
    <row r="425" ht="15.75" customHeight="1">
      <c r="A425" s="4"/>
      <c r="B425" s="4"/>
      <c r="C425" s="225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  <c r="AC425" s="4"/>
      <c r="AD425" s="4"/>
    </row>
    <row r="426" ht="15.75" customHeight="1">
      <c r="A426" s="4"/>
      <c r="B426" s="4"/>
      <c r="C426" s="225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  <c r="AC426" s="4"/>
      <c r="AD426" s="4"/>
    </row>
    <row r="427" ht="15.75" customHeight="1">
      <c r="A427" s="4"/>
      <c r="B427" s="4"/>
      <c r="C427" s="225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  <c r="AC427" s="4"/>
      <c r="AD427" s="4"/>
    </row>
    <row r="428" ht="15.75" customHeight="1">
      <c r="A428" s="4"/>
      <c r="B428" s="4"/>
      <c r="C428" s="225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  <c r="AC428" s="4"/>
      <c r="AD428" s="4"/>
    </row>
    <row r="429" ht="15.75" customHeight="1">
      <c r="A429" s="4"/>
      <c r="B429" s="4"/>
      <c r="C429" s="225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  <c r="AC429" s="4"/>
      <c r="AD429" s="4"/>
    </row>
    <row r="430" ht="15.75" customHeight="1">
      <c r="A430" s="4"/>
      <c r="B430" s="4"/>
      <c r="C430" s="225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  <c r="AC430" s="4"/>
      <c r="AD430" s="4"/>
    </row>
    <row r="431" ht="15.75" customHeight="1">
      <c r="A431" s="4"/>
      <c r="B431" s="4"/>
      <c r="C431" s="225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  <c r="AC431" s="4"/>
      <c r="AD431" s="4"/>
    </row>
    <row r="432" ht="15.75" customHeight="1">
      <c r="A432" s="4"/>
      <c r="B432" s="4"/>
      <c r="C432" s="225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  <c r="AC432" s="4"/>
      <c r="AD432" s="4"/>
    </row>
    <row r="433" ht="15.75" customHeight="1">
      <c r="A433" s="4"/>
      <c r="B433" s="4"/>
      <c r="C433" s="225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  <c r="AC433" s="4"/>
      <c r="AD433" s="4"/>
    </row>
    <row r="434" ht="15.75" customHeight="1">
      <c r="A434" s="4"/>
      <c r="B434" s="4"/>
      <c r="C434" s="225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  <c r="AC434" s="4"/>
      <c r="AD434" s="4"/>
    </row>
    <row r="435" ht="15.75" customHeight="1">
      <c r="A435" s="4"/>
      <c r="B435" s="4"/>
      <c r="C435" s="225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  <c r="AC435" s="4"/>
      <c r="AD435" s="4"/>
    </row>
    <row r="436" ht="15.75" customHeight="1">
      <c r="A436" s="4"/>
      <c r="B436" s="4"/>
      <c r="C436" s="225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  <c r="AC436" s="4"/>
      <c r="AD436" s="4"/>
    </row>
    <row r="437" ht="15.75" customHeight="1">
      <c r="A437" s="4"/>
      <c r="B437" s="4"/>
      <c r="C437" s="225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  <c r="AC437" s="4"/>
      <c r="AD437" s="4"/>
    </row>
    <row r="438" ht="15.75" customHeight="1">
      <c r="A438" s="4"/>
      <c r="B438" s="4"/>
      <c r="C438" s="225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  <c r="AC438" s="4"/>
      <c r="AD438" s="4"/>
    </row>
    <row r="439" ht="15.75" customHeight="1">
      <c r="A439" s="4"/>
      <c r="B439" s="4"/>
      <c r="C439" s="225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  <c r="AC439" s="4"/>
      <c r="AD439" s="4"/>
    </row>
    <row r="440" ht="15.75" customHeight="1">
      <c r="A440" s="4"/>
      <c r="B440" s="4"/>
      <c r="C440" s="225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  <c r="AC440" s="4"/>
      <c r="AD440" s="4"/>
    </row>
    <row r="441" ht="15.75" customHeight="1">
      <c r="A441" s="4"/>
      <c r="B441" s="4"/>
      <c r="C441" s="225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  <c r="AC441" s="4"/>
      <c r="AD441" s="4"/>
    </row>
    <row r="442" ht="15.75" customHeight="1">
      <c r="A442" s="4"/>
      <c r="B442" s="4"/>
      <c r="C442" s="225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  <c r="AC442" s="4"/>
      <c r="AD442" s="4"/>
    </row>
    <row r="443" ht="15.75" customHeight="1">
      <c r="A443" s="4"/>
      <c r="B443" s="4"/>
      <c r="C443" s="225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  <c r="AC443" s="4"/>
      <c r="AD443" s="4"/>
    </row>
    <row r="444" ht="15.75" customHeight="1">
      <c r="A444" s="4"/>
      <c r="B444" s="4"/>
      <c r="C444" s="225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  <c r="AC444" s="4"/>
      <c r="AD444" s="4"/>
    </row>
    <row r="445" ht="15.75" customHeight="1">
      <c r="A445" s="4"/>
      <c r="B445" s="4"/>
      <c r="C445" s="225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  <c r="AC445" s="4"/>
      <c r="AD445" s="4"/>
    </row>
    <row r="446" ht="15.75" customHeight="1">
      <c r="A446" s="4"/>
      <c r="B446" s="4"/>
      <c r="C446" s="225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  <c r="AC446" s="4"/>
      <c r="AD446" s="4"/>
    </row>
    <row r="447" ht="15.75" customHeight="1">
      <c r="A447" s="4"/>
      <c r="B447" s="4"/>
      <c r="C447" s="225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  <c r="AC447" s="4"/>
      <c r="AD447" s="4"/>
    </row>
    <row r="448" ht="15.75" customHeight="1">
      <c r="A448" s="4"/>
      <c r="B448" s="4"/>
      <c r="C448" s="225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  <c r="AC448" s="4"/>
      <c r="AD448" s="4"/>
    </row>
    <row r="449" ht="15.75" customHeight="1">
      <c r="A449" s="4"/>
      <c r="B449" s="4"/>
      <c r="C449" s="225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  <c r="AC449" s="4"/>
      <c r="AD449" s="4"/>
    </row>
    <row r="450" ht="15.75" customHeight="1">
      <c r="A450" s="4"/>
      <c r="B450" s="4"/>
      <c r="C450" s="225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  <c r="AC450" s="4"/>
      <c r="AD450" s="4"/>
    </row>
    <row r="451" ht="15.75" customHeight="1">
      <c r="A451" s="4"/>
      <c r="B451" s="4"/>
      <c r="C451" s="225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  <c r="AC451" s="4"/>
      <c r="AD451" s="4"/>
    </row>
    <row r="452" ht="15.75" customHeight="1">
      <c r="A452" s="4"/>
      <c r="B452" s="4"/>
      <c r="C452" s="225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  <c r="AC452" s="4"/>
      <c r="AD452" s="4"/>
    </row>
    <row r="453" ht="15.75" customHeight="1">
      <c r="A453" s="4"/>
      <c r="B453" s="4"/>
      <c r="C453" s="225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  <c r="AC453" s="4"/>
      <c r="AD453" s="4"/>
    </row>
    <row r="454" ht="15.75" customHeight="1">
      <c r="A454" s="4"/>
      <c r="B454" s="4"/>
      <c r="C454" s="225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  <c r="AC454" s="4"/>
      <c r="AD454" s="4"/>
    </row>
    <row r="455" ht="15.75" customHeight="1">
      <c r="A455" s="4"/>
      <c r="B455" s="4"/>
      <c r="C455" s="225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  <c r="AC455" s="4"/>
      <c r="AD455" s="4"/>
    </row>
    <row r="456" ht="15.75" customHeight="1">
      <c r="A456" s="4"/>
      <c r="B456" s="4"/>
      <c r="C456" s="225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  <c r="AC456" s="4"/>
      <c r="AD456" s="4"/>
    </row>
    <row r="457" ht="15.75" customHeight="1">
      <c r="A457" s="4"/>
      <c r="B457" s="4"/>
      <c r="C457" s="225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  <c r="AC457" s="4"/>
      <c r="AD457" s="4"/>
    </row>
    <row r="458" ht="15.75" customHeight="1">
      <c r="A458" s="4"/>
      <c r="B458" s="4"/>
      <c r="C458" s="225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  <c r="AC458" s="4"/>
      <c r="AD458" s="4"/>
    </row>
    <row r="459" ht="15.75" customHeight="1">
      <c r="A459" s="4"/>
      <c r="B459" s="4"/>
      <c r="C459" s="225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  <c r="AC459" s="4"/>
      <c r="AD459" s="4"/>
    </row>
    <row r="460" ht="15.75" customHeight="1">
      <c r="A460" s="4"/>
      <c r="B460" s="4"/>
      <c r="C460" s="225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  <c r="AC460" s="4"/>
      <c r="AD460" s="4"/>
    </row>
    <row r="461" ht="15.75" customHeight="1">
      <c r="A461" s="4"/>
      <c r="B461" s="4"/>
      <c r="C461" s="225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  <c r="AC461" s="4"/>
      <c r="AD461" s="4"/>
    </row>
    <row r="462" ht="15.75" customHeight="1">
      <c r="A462" s="4"/>
      <c r="B462" s="4"/>
      <c r="C462" s="225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  <c r="AC462" s="4"/>
      <c r="AD462" s="4"/>
    </row>
    <row r="463" ht="15.75" customHeight="1">
      <c r="A463" s="4"/>
      <c r="B463" s="4"/>
      <c r="C463" s="225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  <c r="AC463" s="4"/>
      <c r="AD463" s="4"/>
    </row>
    <row r="464" ht="15.75" customHeight="1">
      <c r="A464" s="4"/>
      <c r="B464" s="4"/>
      <c r="C464" s="225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  <c r="AC464" s="4"/>
      <c r="AD464" s="4"/>
    </row>
    <row r="465" ht="15.75" customHeight="1">
      <c r="A465" s="4"/>
      <c r="B465" s="4"/>
      <c r="C465" s="225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  <c r="AC465" s="4"/>
      <c r="AD465" s="4"/>
    </row>
    <row r="466" ht="15.75" customHeight="1">
      <c r="A466" s="4"/>
      <c r="B466" s="4"/>
      <c r="C466" s="225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  <c r="AC466" s="4"/>
      <c r="AD466" s="4"/>
    </row>
    <row r="467" ht="15.75" customHeight="1">
      <c r="A467" s="4"/>
      <c r="B467" s="4"/>
      <c r="C467" s="225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  <c r="AC467" s="4"/>
      <c r="AD467" s="4"/>
    </row>
    <row r="468" ht="15.75" customHeight="1">
      <c r="A468" s="4"/>
      <c r="B468" s="4"/>
      <c r="C468" s="225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  <c r="AC468" s="4"/>
      <c r="AD468" s="4"/>
    </row>
    <row r="469" ht="15.75" customHeight="1">
      <c r="A469" s="4"/>
      <c r="B469" s="4"/>
      <c r="C469" s="225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  <c r="AC469" s="4"/>
      <c r="AD469" s="4"/>
    </row>
    <row r="470" ht="15.75" customHeight="1">
      <c r="A470" s="4"/>
      <c r="B470" s="4"/>
      <c r="C470" s="225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  <c r="AC470" s="4"/>
      <c r="AD470" s="4"/>
    </row>
    <row r="471" ht="15.75" customHeight="1">
      <c r="A471" s="4"/>
      <c r="B471" s="4"/>
      <c r="C471" s="225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  <c r="AC471" s="4"/>
      <c r="AD471" s="4"/>
    </row>
    <row r="472" ht="15.75" customHeight="1">
      <c r="A472" s="4"/>
      <c r="B472" s="4"/>
      <c r="C472" s="225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  <c r="AC472" s="4"/>
      <c r="AD472" s="4"/>
    </row>
    <row r="473" ht="15.75" customHeight="1">
      <c r="A473" s="4"/>
      <c r="B473" s="4"/>
      <c r="C473" s="225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  <c r="AC473" s="4"/>
      <c r="AD473" s="4"/>
    </row>
    <row r="474" ht="15.75" customHeight="1">
      <c r="A474" s="4"/>
      <c r="B474" s="4"/>
      <c r="C474" s="225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  <c r="AC474" s="4"/>
      <c r="AD474" s="4"/>
    </row>
    <row r="475" ht="15.75" customHeight="1">
      <c r="A475" s="4"/>
      <c r="B475" s="4"/>
      <c r="C475" s="225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  <c r="AC475" s="4"/>
      <c r="AD475" s="4"/>
    </row>
    <row r="476" ht="15.75" customHeight="1">
      <c r="A476" s="4"/>
      <c r="B476" s="4"/>
      <c r="C476" s="225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  <c r="AC476" s="4"/>
      <c r="AD476" s="4"/>
    </row>
    <row r="477" ht="15.75" customHeight="1">
      <c r="A477" s="4"/>
      <c r="B477" s="4"/>
      <c r="C477" s="225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  <c r="AC477" s="4"/>
      <c r="AD477" s="4"/>
    </row>
    <row r="478" ht="15.75" customHeight="1">
      <c r="A478" s="4"/>
      <c r="B478" s="4"/>
      <c r="C478" s="225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  <c r="AC478" s="4"/>
      <c r="AD478" s="4"/>
    </row>
    <row r="479" ht="15.75" customHeight="1">
      <c r="A479" s="4"/>
      <c r="B479" s="4"/>
      <c r="C479" s="225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  <c r="AC479" s="4"/>
      <c r="AD479" s="4"/>
    </row>
    <row r="480" ht="15.75" customHeight="1">
      <c r="A480" s="4"/>
      <c r="B480" s="4"/>
      <c r="C480" s="225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  <c r="AC480" s="4"/>
      <c r="AD480" s="4"/>
    </row>
    <row r="481" ht="15.75" customHeight="1">
      <c r="A481" s="4"/>
      <c r="B481" s="4"/>
      <c r="C481" s="225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  <c r="AC481" s="4"/>
      <c r="AD481" s="4"/>
    </row>
    <row r="482" ht="15.75" customHeight="1">
      <c r="A482" s="4"/>
      <c r="B482" s="4"/>
      <c r="C482" s="225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  <c r="AC482" s="4"/>
      <c r="AD482" s="4"/>
    </row>
    <row r="483" ht="15.75" customHeight="1">
      <c r="A483" s="4"/>
      <c r="B483" s="4"/>
      <c r="C483" s="225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  <c r="AC483" s="4"/>
      <c r="AD483" s="4"/>
    </row>
    <row r="484" ht="15.75" customHeight="1">
      <c r="A484" s="4"/>
      <c r="B484" s="4"/>
      <c r="C484" s="225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  <c r="AC484" s="4"/>
      <c r="AD484" s="4"/>
    </row>
    <row r="485" ht="15.75" customHeight="1">
      <c r="A485" s="4"/>
      <c r="B485" s="4"/>
      <c r="C485" s="225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  <c r="AC485" s="4"/>
      <c r="AD485" s="4"/>
    </row>
    <row r="486" ht="15.75" customHeight="1">
      <c r="A486" s="4"/>
      <c r="B486" s="4"/>
      <c r="C486" s="225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  <c r="AC486" s="4"/>
      <c r="AD486" s="4"/>
    </row>
    <row r="487" ht="15.75" customHeight="1">
      <c r="A487" s="4"/>
      <c r="B487" s="4"/>
      <c r="C487" s="225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  <c r="AC487" s="4"/>
      <c r="AD487" s="4"/>
    </row>
    <row r="488" ht="15.75" customHeight="1">
      <c r="A488" s="4"/>
      <c r="B488" s="4"/>
      <c r="C488" s="225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  <c r="AC488" s="4"/>
      <c r="AD488" s="4"/>
    </row>
    <row r="489" ht="15.75" customHeight="1">
      <c r="A489" s="4"/>
      <c r="B489" s="4"/>
      <c r="C489" s="225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  <c r="AC489" s="4"/>
      <c r="AD489" s="4"/>
    </row>
    <row r="490" ht="15.75" customHeight="1">
      <c r="A490" s="4"/>
      <c r="B490" s="4"/>
      <c r="C490" s="225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  <c r="AC490" s="4"/>
      <c r="AD490" s="4"/>
    </row>
    <row r="491" ht="15.75" customHeight="1">
      <c r="A491" s="4"/>
      <c r="B491" s="4"/>
      <c r="C491" s="225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  <c r="AC491" s="4"/>
      <c r="AD491" s="4"/>
    </row>
    <row r="492" ht="15.75" customHeight="1">
      <c r="A492" s="4"/>
      <c r="B492" s="4"/>
      <c r="C492" s="225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  <c r="AC492" s="4"/>
      <c r="AD492" s="4"/>
    </row>
    <row r="493" ht="15.75" customHeight="1">
      <c r="A493" s="4"/>
      <c r="B493" s="4"/>
      <c r="C493" s="225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  <c r="AB493" s="4"/>
      <c r="AC493" s="4"/>
      <c r="AD493" s="4"/>
    </row>
    <row r="494" ht="15.75" customHeight="1">
      <c r="A494" s="4"/>
      <c r="B494" s="4"/>
      <c r="C494" s="225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  <c r="AC494" s="4"/>
      <c r="AD494" s="4"/>
    </row>
    <row r="495" ht="15.75" customHeight="1">
      <c r="A495" s="4"/>
      <c r="B495" s="4"/>
      <c r="C495" s="225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  <c r="AC495" s="4"/>
      <c r="AD495" s="4"/>
    </row>
    <row r="496" ht="15.75" customHeight="1">
      <c r="A496" s="4"/>
      <c r="B496" s="4"/>
      <c r="C496" s="225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  <c r="AC496" s="4"/>
      <c r="AD496" s="4"/>
    </row>
    <row r="497" ht="15.75" customHeight="1">
      <c r="A497" s="4"/>
      <c r="B497" s="4"/>
      <c r="C497" s="225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  <c r="AC497" s="4"/>
      <c r="AD497" s="4"/>
    </row>
    <row r="498" ht="15.75" customHeight="1">
      <c r="A498" s="4"/>
      <c r="B498" s="4"/>
      <c r="C498" s="225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  <c r="AC498" s="4"/>
      <c r="AD498" s="4"/>
    </row>
    <row r="499" ht="15.75" customHeight="1">
      <c r="A499" s="4"/>
      <c r="B499" s="4"/>
      <c r="C499" s="225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  <c r="AC499" s="4"/>
      <c r="AD499" s="4"/>
    </row>
    <row r="500" ht="15.75" customHeight="1">
      <c r="A500" s="4"/>
      <c r="B500" s="4"/>
      <c r="C500" s="225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  <c r="AC500" s="4"/>
      <c r="AD500" s="4"/>
    </row>
    <row r="501" ht="15.75" customHeight="1">
      <c r="A501" s="4"/>
      <c r="B501" s="4"/>
      <c r="C501" s="225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  <c r="AC501" s="4"/>
      <c r="AD501" s="4"/>
    </row>
    <row r="502" ht="15.75" customHeight="1">
      <c r="A502" s="4"/>
      <c r="B502" s="4"/>
      <c r="C502" s="225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  <c r="AC502" s="4"/>
      <c r="AD502" s="4"/>
    </row>
    <row r="503" ht="15.75" customHeight="1">
      <c r="A503" s="4"/>
      <c r="B503" s="4"/>
      <c r="C503" s="225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  <c r="AC503" s="4"/>
      <c r="AD503" s="4"/>
    </row>
    <row r="504" ht="15.75" customHeight="1">
      <c r="A504" s="4"/>
      <c r="B504" s="4"/>
      <c r="C504" s="225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  <c r="AC504" s="4"/>
      <c r="AD504" s="4"/>
    </row>
    <row r="505" ht="15.75" customHeight="1">
      <c r="A505" s="4"/>
      <c r="B505" s="4"/>
      <c r="C505" s="225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  <c r="AC505" s="4"/>
      <c r="AD505" s="4"/>
    </row>
    <row r="506" ht="15.75" customHeight="1">
      <c r="A506" s="4"/>
      <c r="B506" s="4"/>
      <c r="C506" s="225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  <c r="AC506" s="4"/>
      <c r="AD506" s="4"/>
    </row>
    <row r="507" ht="15.75" customHeight="1">
      <c r="A507" s="4"/>
      <c r="B507" s="4"/>
      <c r="C507" s="225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  <c r="AB507" s="4"/>
      <c r="AC507" s="4"/>
      <c r="AD507" s="4"/>
    </row>
    <row r="508" ht="15.75" customHeight="1">
      <c r="A508" s="4"/>
      <c r="B508" s="4"/>
      <c r="C508" s="225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  <c r="AB508" s="4"/>
      <c r="AC508" s="4"/>
      <c r="AD508" s="4"/>
    </row>
    <row r="509" ht="15.75" customHeight="1">
      <c r="A509" s="4"/>
      <c r="B509" s="4"/>
      <c r="C509" s="225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  <c r="AC509" s="4"/>
      <c r="AD509" s="4"/>
    </row>
    <row r="510" ht="15.75" customHeight="1">
      <c r="A510" s="4"/>
      <c r="B510" s="4"/>
      <c r="C510" s="225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  <c r="AC510" s="4"/>
      <c r="AD510" s="4"/>
    </row>
    <row r="511" ht="15.75" customHeight="1">
      <c r="A511" s="4"/>
      <c r="B511" s="4"/>
      <c r="C511" s="225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  <c r="AC511" s="4"/>
      <c r="AD511" s="4"/>
    </row>
    <row r="512" ht="15.75" customHeight="1">
      <c r="A512" s="4"/>
      <c r="B512" s="4"/>
      <c r="C512" s="225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  <c r="AC512" s="4"/>
      <c r="AD512" s="4"/>
    </row>
    <row r="513" ht="15.75" customHeight="1">
      <c r="A513" s="4"/>
      <c r="B513" s="4"/>
      <c r="C513" s="225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  <c r="AC513" s="4"/>
      <c r="AD513" s="4"/>
    </row>
    <row r="514" ht="15.75" customHeight="1">
      <c r="A514" s="4"/>
      <c r="B514" s="4"/>
      <c r="C514" s="225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  <c r="AC514" s="4"/>
      <c r="AD514" s="4"/>
    </row>
    <row r="515" ht="15.75" customHeight="1">
      <c r="A515" s="4"/>
      <c r="B515" s="4"/>
      <c r="C515" s="225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  <c r="AC515" s="4"/>
      <c r="AD515" s="4"/>
    </row>
    <row r="516" ht="15.75" customHeight="1">
      <c r="A516" s="4"/>
      <c r="B516" s="4"/>
      <c r="C516" s="225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  <c r="AC516" s="4"/>
      <c r="AD516" s="4"/>
    </row>
    <row r="517" ht="15.75" customHeight="1">
      <c r="A517" s="4"/>
      <c r="B517" s="4"/>
      <c r="C517" s="225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  <c r="AC517" s="4"/>
      <c r="AD517" s="4"/>
    </row>
    <row r="518" ht="15.75" customHeight="1">
      <c r="A518" s="4"/>
      <c r="B518" s="4"/>
      <c r="C518" s="225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  <c r="AC518" s="4"/>
      <c r="AD518" s="4"/>
    </row>
    <row r="519" ht="15.75" customHeight="1">
      <c r="A519" s="4"/>
      <c r="B519" s="4"/>
      <c r="C519" s="225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  <c r="AC519" s="4"/>
      <c r="AD519" s="4"/>
    </row>
    <row r="520" ht="15.75" customHeight="1">
      <c r="A520" s="4"/>
      <c r="B520" s="4"/>
      <c r="C520" s="225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  <c r="AC520" s="4"/>
      <c r="AD520" s="4"/>
    </row>
    <row r="521" ht="15.75" customHeight="1">
      <c r="A521" s="4"/>
      <c r="B521" s="4"/>
      <c r="C521" s="225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  <c r="AC521" s="4"/>
      <c r="AD521" s="4"/>
    </row>
    <row r="522" ht="15.75" customHeight="1">
      <c r="A522" s="4"/>
      <c r="B522" s="4"/>
      <c r="C522" s="225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  <c r="AC522" s="4"/>
      <c r="AD522" s="4"/>
    </row>
    <row r="523" ht="15.75" customHeight="1">
      <c r="A523" s="4"/>
      <c r="B523" s="4"/>
      <c r="C523" s="225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  <c r="AC523" s="4"/>
      <c r="AD523" s="4"/>
    </row>
    <row r="524" ht="15.75" customHeight="1">
      <c r="A524" s="4"/>
      <c r="B524" s="4"/>
      <c r="C524" s="225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  <c r="AC524" s="4"/>
      <c r="AD524" s="4"/>
    </row>
    <row r="525" ht="15.75" customHeight="1">
      <c r="A525" s="4"/>
      <c r="B525" s="4"/>
      <c r="C525" s="225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  <c r="AC525" s="4"/>
      <c r="AD525" s="4"/>
    </row>
    <row r="526" ht="15.75" customHeight="1">
      <c r="A526" s="4"/>
      <c r="B526" s="4"/>
      <c r="C526" s="225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  <c r="AC526" s="4"/>
      <c r="AD526" s="4"/>
    </row>
    <row r="527" ht="15.75" customHeight="1">
      <c r="A527" s="4"/>
      <c r="B527" s="4"/>
      <c r="C527" s="225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  <c r="AC527" s="4"/>
      <c r="AD527" s="4"/>
    </row>
    <row r="528" ht="15.75" customHeight="1">
      <c r="A528" s="4"/>
      <c r="B528" s="4"/>
      <c r="C528" s="225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  <c r="AC528" s="4"/>
      <c r="AD528" s="4"/>
    </row>
    <row r="529" ht="15.75" customHeight="1">
      <c r="A529" s="4"/>
      <c r="B529" s="4"/>
      <c r="C529" s="225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  <c r="AC529" s="4"/>
      <c r="AD529" s="4"/>
    </row>
    <row r="530" ht="15.75" customHeight="1">
      <c r="A530" s="4"/>
      <c r="B530" s="4"/>
      <c r="C530" s="225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  <c r="AC530" s="4"/>
      <c r="AD530" s="4"/>
    </row>
    <row r="531" ht="15.75" customHeight="1">
      <c r="A531" s="4"/>
      <c r="B531" s="4"/>
      <c r="C531" s="225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  <c r="AB531" s="4"/>
      <c r="AC531" s="4"/>
      <c r="AD531" s="4"/>
    </row>
    <row r="532" ht="15.75" customHeight="1">
      <c r="A532" s="4"/>
      <c r="B532" s="4"/>
      <c r="C532" s="225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  <c r="AB532" s="4"/>
      <c r="AC532" s="4"/>
      <c r="AD532" s="4"/>
    </row>
    <row r="533" ht="15.75" customHeight="1">
      <c r="A533" s="4"/>
      <c r="B533" s="4"/>
      <c r="C533" s="225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  <c r="AC533" s="4"/>
      <c r="AD533" s="4"/>
    </row>
    <row r="534" ht="15.75" customHeight="1">
      <c r="A534" s="4"/>
      <c r="B534" s="4"/>
      <c r="C534" s="225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  <c r="AB534" s="4"/>
      <c r="AC534" s="4"/>
      <c r="AD534" s="4"/>
    </row>
    <row r="535" ht="15.75" customHeight="1">
      <c r="A535" s="4"/>
      <c r="B535" s="4"/>
      <c r="C535" s="225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  <c r="AB535" s="4"/>
      <c r="AC535" s="4"/>
      <c r="AD535" s="4"/>
    </row>
    <row r="536" ht="15.75" customHeight="1">
      <c r="A536" s="4"/>
      <c r="B536" s="4"/>
      <c r="C536" s="225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  <c r="AB536" s="4"/>
      <c r="AC536" s="4"/>
      <c r="AD536" s="4"/>
    </row>
    <row r="537" ht="15.75" customHeight="1">
      <c r="A537" s="4"/>
      <c r="B537" s="4"/>
      <c r="C537" s="225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  <c r="AB537" s="4"/>
      <c r="AC537" s="4"/>
      <c r="AD537" s="4"/>
    </row>
    <row r="538" ht="15.75" customHeight="1">
      <c r="A538" s="4"/>
      <c r="B538" s="4"/>
      <c r="C538" s="225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  <c r="AB538" s="4"/>
      <c r="AC538" s="4"/>
      <c r="AD538" s="4"/>
    </row>
    <row r="539" ht="15.75" customHeight="1">
      <c r="A539" s="4"/>
      <c r="B539" s="4"/>
      <c r="C539" s="225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  <c r="AC539" s="4"/>
      <c r="AD539" s="4"/>
    </row>
    <row r="540" ht="15.75" customHeight="1">
      <c r="A540" s="4"/>
      <c r="B540" s="4"/>
      <c r="C540" s="225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  <c r="AB540" s="4"/>
      <c r="AC540" s="4"/>
      <c r="AD540" s="4"/>
    </row>
    <row r="541" ht="15.75" customHeight="1">
      <c r="A541" s="4"/>
      <c r="B541" s="4"/>
      <c r="C541" s="225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  <c r="AC541" s="4"/>
      <c r="AD541" s="4"/>
    </row>
    <row r="542" ht="15.75" customHeight="1">
      <c r="A542" s="4"/>
      <c r="B542" s="4"/>
      <c r="C542" s="225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  <c r="AC542" s="4"/>
      <c r="AD542" s="4"/>
    </row>
    <row r="543" ht="15.75" customHeight="1">
      <c r="A543" s="4"/>
      <c r="B543" s="4"/>
      <c r="C543" s="225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  <c r="AC543" s="4"/>
      <c r="AD543" s="4"/>
    </row>
    <row r="544" ht="15.75" customHeight="1">
      <c r="A544" s="4"/>
      <c r="B544" s="4"/>
      <c r="C544" s="225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  <c r="AC544" s="4"/>
      <c r="AD544" s="4"/>
    </row>
    <row r="545" ht="15.75" customHeight="1">
      <c r="A545" s="4"/>
      <c r="B545" s="4"/>
      <c r="C545" s="225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  <c r="AB545" s="4"/>
      <c r="AC545" s="4"/>
      <c r="AD545" s="4"/>
    </row>
    <row r="546" ht="15.75" customHeight="1">
      <c r="A546" s="4"/>
      <c r="B546" s="4"/>
      <c r="C546" s="225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  <c r="AB546" s="4"/>
      <c r="AC546" s="4"/>
      <c r="AD546" s="4"/>
    </row>
    <row r="547" ht="15.75" customHeight="1">
      <c r="A547" s="4"/>
      <c r="B547" s="4"/>
      <c r="C547" s="225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  <c r="AB547" s="4"/>
      <c r="AC547" s="4"/>
      <c r="AD547" s="4"/>
    </row>
    <row r="548" ht="15.75" customHeight="1">
      <c r="A548" s="4"/>
      <c r="B548" s="4"/>
      <c r="C548" s="225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  <c r="AB548" s="4"/>
      <c r="AC548" s="4"/>
      <c r="AD548" s="4"/>
    </row>
    <row r="549" ht="15.75" customHeight="1">
      <c r="A549" s="4"/>
      <c r="B549" s="4"/>
      <c r="C549" s="225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  <c r="AC549" s="4"/>
      <c r="AD549" s="4"/>
    </row>
    <row r="550" ht="15.75" customHeight="1">
      <c r="A550" s="4"/>
      <c r="B550" s="4"/>
      <c r="C550" s="225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  <c r="AC550" s="4"/>
      <c r="AD550" s="4"/>
    </row>
    <row r="551" ht="15.75" customHeight="1">
      <c r="A551" s="4"/>
      <c r="B551" s="4"/>
      <c r="C551" s="225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  <c r="AC551" s="4"/>
      <c r="AD551" s="4"/>
    </row>
    <row r="552" ht="15.75" customHeight="1">
      <c r="A552" s="4"/>
      <c r="B552" s="4"/>
      <c r="C552" s="225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  <c r="AC552" s="4"/>
      <c r="AD552" s="4"/>
    </row>
    <row r="553" ht="15.75" customHeight="1">
      <c r="A553" s="4"/>
      <c r="B553" s="4"/>
      <c r="C553" s="225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  <c r="AB553" s="4"/>
      <c r="AC553" s="4"/>
      <c r="AD553" s="4"/>
    </row>
    <row r="554" ht="15.75" customHeight="1">
      <c r="A554" s="4"/>
      <c r="B554" s="4"/>
      <c r="C554" s="225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4"/>
      <c r="AB554" s="4"/>
      <c r="AC554" s="4"/>
      <c r="AD554" s="4"/>
    </row>
    <row r="555" ht="15.75" customHeight="1">
      <c r="A555" s="4"/>
      <c r="B555" s="4"/>
      <c r="C555" s="225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  <c r="AB555" s="4"/>
      <c r="AC555" s="4"/>
      <c r="AD555" s="4"/>
    </row>
    <row r="556" ht="15.75" customHeight="1">
      <c r="A556" s="4"/>
      <c r="B556" s="4"/>
      <c r="C556" s="225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  <c r="AB556" s="4"/>
      <c r="AC556" s="4"/>
      <c r="AD556" s="4"/>
    </row>
    <row r="557" ht="15.75" customHeight="1">
      <c r="A557" s="4"/>
      <c r="B557" s="4"/>
      <c r="C557" s="225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4"/>
      <c r="AB557" s="4"/>
      <c r="AC557" s="4"/>
      <c r="AD557" s="4"/>
    </row>
    <row r="558" ht="15.75" customHeight="1">
      <c r="A558" s="4"/>
      <c r="B558" s="4"/>
      <c r="C558" s="225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4"/>
      <c r="AB558" s="4"/>
      <c r="AC558" s="4"/>
      <c r="AD558" s="4"/>
    </row>
    <row r="559" ht="15.75" customHeight="1">
      <c r="A559" s="4"/>
      <c r="B559" s="4"/>
      <c r="C559" s="225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4"/>
      <c r="AB559" s="4"/>
      <c r="AC559" s="4"/>
      <c r="AD559" s="4"/>
    </row>
    <row r="560" ht="15.75" customHeight="1">
      <c r="A560" s="4"/>
      <c r="B560" s="4"/>
      <c r="C560" s="225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  <c r="AB560" s="4"/>
      <c r="AC560" s="4"/>
      <c r="AD560" s="4"/>
    </row>
    <row r="561" ht="15.75" customHeight="1">
      <c r="A561" s="4"/>
      <c r="B561" s="4"/>
      <c r="C561" s="225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  <c r="AB561" s="4"/>
      <c r="AC561" s="4"/>
      <c r="AD561" s="4"/>
    </row>
    <row r="562" ht="15.75" customHeight="1">
      <c r="A562" s="4"/>
      <c r="B562" s="4"/>
      <c r="C562" s="225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  <c r="AB562" s="4"/>
      <c r="AC562" s="4"/>
      <c r="AD562" s="4"/>
    </row>
    <row r="563" ht="15.75" customHeight="1">
      <c r="A563" s="4"/>
      <c r="B563" s="4"/>
      <c r="C563" s="225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4"/>
      <c r="AB563" s="4"/>
      <c r="AC563" s="4"/>
      <c r="AD563" s="4"/>
    </row>
    <row r="564" ht="15.75" customHeight="1">
      <c r="A564" s="4"/>
      <c r="B564" s="4"/>
      <c r="C564" s="225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  <c r="AB564" s="4"/>
      <c r="AC564" s="4"/>
      <c r="AD564" s="4"/>
    </row>
    <row r="565" ht="15.75" customHeight="1">
      <c r="A565" s="4"/>
      <c r="B565" s="4"/>
      <c r="C565" s="225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  <c r="AB565" s="4"/>
      <c r="AC565" s="4"/>
      <c r="AD565" s="4"/>
    </row>
    <row r="566" ht="15.75" customHeight="1">
      <c r="A566" s="4"/>
      <c r="B566" s="4"/>
      <c r="C566" s="225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  <c r="AB566" s="4"/>
      <c r="AC566" s="4"/>
      <c r="AD566" s="4"/>
    </row>
    <row r="567" ht="15.75" customHeight="1">
      <c r="A567" s="4"/>
      <c r="B567" s="4"/>
      <c r="C567" s="225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  <c r="AB567" s="4"/>
      <c r="AC567" s="4"/>
      <c r="AD567" s="4"/>
    </row>
    <row r="568" ht="15.75" customHeight="1">
      <c r="A568" s="4"/>
      <c r="B568" s="4"/>
      <c r="C568" s="225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  <c r="AB568" s="4"/>
      <c r="AC568" s="4"/>
      <c r="AD568" s="4"/>
    </row>
    <row r="569" ht="15.75" customHeight="1">
      <c r="A569" s="4"/>
      <c r="B569" s="4"/>
      <c r="C569" s="225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  <c r="AB569" s="4"/>
      <c r="AC569" s="4"/>
      <c r="AD569" s="4"/>
    </row>
    <row r="570" ht="15.75" customHeight="1">
      <c r="A570" s="4"/>
      <c r="B570" s="4"/>
      <c r="C570" s="225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4"/>
      <c r="AB570" s="4"/>
      <c r="AC570" s="4"/>
      <c r="AD570" s="4"/>
    </row>
    <row r="571" ht="15.75" customHeight="1">
      <c r="A571" s="4"/>
      <c r="B571" s="4"/>
      <c r="C571" s="225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4"/>
      <c r="AB571" s="4"/>
      <c r="AC571" s="4"/>
      <c r="AD571" s="4"/>
    </row>
    <row r="572" ht="15.75" customHeight="1">
      <c r="A572" s="4"/>
      <c r="B572" s="4"/>
      <c r="C572" s="225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4"/>
      <c r="AB572" s="4"/>
      <c r="AC572" s="4"/>
      <c r="AD572" s="4"/>
    </row>
    <row r="573" ht="15.75" customHeight="1">
      <c r="A573" s="4"/>
      <c r="B573" s="4"/>
      <c r="C573" s="225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4"/>
      <c r="AB573" s="4"/>
      <c r="AC573" s="4"/>
      <c r="AD573" s="4"/>
    </row>
    <row r="574" ht="15.75" customHeight="1">
      <c r="A574" s="4"/>
      <c r="B574" s="4"/>
      <c r="C574" s="225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  <c r="AB574" s="4"/>
      <c r="AC574" s="4"/>
      <c r="AD574" s="4"/>
    </row>
    <row r="575" ht="15.75" customHeight="1">
      <c r="A575" s="4"/>
      <c r="B575" s="4"/>
      <c r="C575" s="225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  <c r="AB575" s="4"/>
      <c r="AC575" s="4"/>
      <c r="AD575" s="4"/>
    </row>
    <row r="576" ht="15.75" customHeight="1">
      <c r="A576" s="4"/>
      <c r="B576" s="4"/>
      <c r="C576" s="225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4"/>
      <c r="AB576" s="4"/>
      <c r="AC576" s="4"/>
      <c r="AD576" s="4"/>
    </row>
    <row r="577" ht="15.75" customHeight="1">
      <c r="A577" s="4"/>
      <c r="B577" s="4"/>
      <c r="C577" s="225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4"/>
      <c r="AB577" s="4"/>
      <c r="AC577" s="4"/>
      <c r="AD577" s="4"/>
    </row>
    <row r="578" ht="15.75" customHeight="1">
      <c r="A578" s="4"/>
      <c r="B578" s="4"/>
      <c r="C578" s="225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  <c r="AB578" s="4"/>
      <c r="AC578" s="4"/>
      <c r="AD578" s="4"/>
    </row>
    <row r="579" ht="15.75" customHeight="1">
      <c r="A579" s="4"/>
      <c r="B579" s="4"/>
      <c r="C579" s="225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4"/>
      <c r="AB579" s="4"/>
      <c r="AC579" s="4"/>
      <c r="AD579" s="4"/>
    </row>
    <row r="580" ht="15.75" customHeight="1">
      <c r="A580" s="4"/>
      <c r="B580" s="4"/>
      <c r="C580" s="225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  <c r="AB580" s="4"/>
      <c r="AC580" s="4"/>
      <c r="AD580" s="4"/>
    </row>
    <row r="581" ht="15.75" customHeight="1">
      <c r="A581" s="4"/>
      <c r="B581" s="4"/>
      <c r="C581" s="225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4"/>
      <c r="AB581" s="4"/>
      <c r="AC581" s="4"/>
      <c r="AD581" s="4"/>
    </row>
    <row r="582" ht="15.75" customHeight="1">
      <c r="A582" s="4"/>
      <c r="B582" s="4"/>
      <c r="C582" s="225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  <c r="AB582" s="4"/>
      <c r="AC582" s="4"/>
      <c r="AD582" s="4"/>
    </row>
    <row r="583" ht="15.75" customHeight="1">
      <c r="A583" s="4"/>
      <c r="B583" s="4"/>
      <c r="C583" s="225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4"/>
      <c r="AB583" s="4"/>
      <c r="AC583" s="4"/>
      <c r="AD583" s="4"/>
    </row>
    <row r="584" ht="15.75" customHeight="1">
      <c r="A584" s="4"/>
      <c r="B584" s="4"/>
      <c r="C584" s="225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  <c r="AB584" s="4"/>
      <c r="AC584" s="4"/>
      <c r="AD584" s="4"/>
    </row>
    <row r="585" ht="15.75" customHeight="1">
      <c r="A585" s="4"/>
      <c r="B585" s="4"/>
      <c r="C585" s="225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4"/>
      <c r="AB585" s="4"/>
      <c r="AC585" s="4"/>
      <c r="AD585" s="4"/>
    </row>
    <row r="586" ht="15.75" customHeight="1">
      <c r="A586" s="4"/>
      <c r="B586" s="4"/>
      <c r="C586" s="225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4"/>
      <c r="AB586" s="4"/>
      <c r="AC586" s="4"/>
      <c r="AD586" s="4"/>
    </row>
    <row r="587" ht="15.75" customHeight="1">
      <c r="A587" s="4"/>
      <c r="B587" s="4"/>
      <c r="C587" s="225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4"/>
      <c r="AB587" s="4"/>
      <c r="AC587" s="4"/>
      <c r="AD587" s="4"/>
    </row>
    <row r="588" ht="15.75" customHeight="1">
      <c r="A588" s="4"/>
      <c r="B588" s="4"/>
      <c r="C588" s="225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4"/>
      <c r="AB588" s="4"/>
      <c r="AC588" s="4"/>
      <c r="AD588" s="4"/>
    </row>
    <row r="589" ht="15.75" customHeight="1">
      <c r="A589" s="4"/>
      <c r="B589" s="4"/>
      <c r="C589" s="225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4"/>
      <c r="AB589" s="4"/>
      <c r="AC589" s="4"/>
      <c r="AD589" s="4"/>
    </row>
    <row r="590" ht="15.75" customHeight="1">
      <c r="A590" s="4"/>
      <c r="B590" s="4"/>
      <c r="C590" s="225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4"/>
      <c r="AB590" s="4"/>
      <c r="AC590" s="4"/>
      <c r="AD590" s="4"/>
    </row>
    <row r="591" ht="15.75" customHeight="1">
      <c r="A591" s="4"/>
      <c r="B591" s="4"/>
      <c r="C591" s="225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4"/>
      <c r="AB591" s="4"/>
      <c r="AC591" s="4"/>
      <c r="AD591" s="4"/>
    </row>
    <row r="592" ht="15.75" customHeight="1">
      <c r="A592" s="4"/>
      <c r="B592" s="4"/>
      <c r="C592" s="225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4"/>
      <c r="AB592" s="4"/>
      <c r="AC592" s="4"/>
      <c r="AD592" s="4"/>
    </row>
    <row r="593" ht="15.75" customHeight="1">
      <c r="A593" s="4"/>
      <c r="B593" s="4"/>
      <c r="C593" s="225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4"/>
      <c r="AB593" s="4"/>
      <c r="AC593" s="4"/>
      <c r="AD593" s="4"/>
    </row>
    <row r="594" ht="15.75" customHeight="1">
      <c r="A594" s="4"/>
      <c r="B594" s="4"/>
      <c r="C594" s="225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4"/>
      <c r="AB594" s="4"/>
      <c r="AC594" s="4"/>
      <c r="AD594" s="4"/>
    </row>
    <row r="595" ht="15.75" customHeight="1">
      <c r="A595" s="4"/>
      <c r="B595" s="4"/>
      <c r="C595" s="225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4"/>
      <c r="AB595" s="4"/>
      <c r="AC595" s="4"/>
      <c r="AD595" s="4"/>
    </row>
    <row r="596" ht="15.75" customHeight="1">
      <c r="A596" s="4"/>
      <c r="B596" s="4"/>
      <c r="C596" s="225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4"/>
      <c r="AB596" s="4"/>
      <c r="AC596" s="4"/>
      <c r="AD596" s="4"/>
    </row>
    <row r="597" ht="15.75" customHeight="1">
      <c r="A597" s="4"/>
      <c r="B597" s="4"/>
      <c r="C597" s="225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4"/>
      <c r="AB597" s="4"/>
      <c r="AC597" s="4"/>
      <c r="AD597" s="4"/>
    </row>
    <row r="598" ht="15.75" customHeight="1">
      <c r="A598" s="4"/>
      <c r="B598" s="4"/>
      <c r="C598" s="225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4"/>
      <c r="AB598" s="4"/>
      <c r="AC598" s="4"/>
      <c r="AD598" s="4"/>
    </row>
    <row r="599" ht="15.75" customHeight="1">
      <c r="A599" s="4"/>
      <c r="B599" s="4"/>
      <c r="C599" s="225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4"/>
      <c r="AB599" s="4"/>
      <c r="AC599" s="4"/>
      <c r="AD599" s="4"/>
    </row>
    <row r="600" ht="15.75" customHeight="1">
      <c r="A600" s="4"/>
      <c r="B600" s="4"/>
      <c r="C600" s="225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4"/>
      <c r="AB600" s="4"/>
      <c r="AC600" s="4"/>
      <c r="AD600" s="4"/>
    </row>
    <row r="601" ht="15.75" customHeight="1">
      <c r="A601" s="4"/>
      <c r="B601" s="4"/>
      <c r="C601" s="225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4"/>
      <c r="AB601" s="4"/>
      <c r="AC601" s="4"/>
      <c r="AD601" s="4"/>
    </row>
    <row r="602" ht="15.75" customHeight="1">
      <c r="A602" s="4"/>
      <c r="B602" s="4"/>
      <c r="C602" s="225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4"/>
      <c r="AB602" s="4"/>
      <c r="AC602" s="4"/>
      <c r="AD602" s="4"/>
    </row>
    <row r="603" ht="15.75" customHeight="1">
      <c r="A603" s="4"/>
      <c r="B603" s="4"/>
      <c r="C603" s="225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  <c r="AB603" s="4"/>
      <c r="AC603" s="4"/>
      <c r="AD603" s="4"/>
    </row>
    <row r="604" ht="15.75" customHeight="1">
      <c r="A604" s="4"/>
      <c r="B604" s="4"/>
      <c r="C604" s="225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  <c r="AB604" s="4"/>
      <c r="AC604" s="4"/>
      <c r="AD604" s="4"/>
    </row>
    <row r="605" ht="15.75" customHeight="1">
      <c r="A605" s="4"/>
      <c r="B605" s="4"/>
      <c r="C605" s="225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4"/>
      <c r="AB605" s="4"/>
      <c r="AC605" s="4"/>
      <c r="AD605" s="4"/>
    </row>
    <row r="606" ht="15.75" customHeight="1">
      <c r="A606" s="4"/>
      <c r="B606" s="4"/>
      <c r="C606" s="225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4"/>
      <c r="AB606" s="4"/>
      <c r="AC606" s="4"/>
      <c r="AD606" s="4"/>
    </row>
    <row r="607" ht="15.75" customHeight="1">
      <c r="A607" s="4"/>
      <c r="B607" s="4"/>
      <c r="C607" s="225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  <c r="AB607" s="4"/>
      <c r="AC607" s="4"/>
      <c r="AD607" s="4"/>
    </row>
    <row r="608" ht="15.75" customHeight="1">
      <c r="A608" s="4"/>
      <c r="B608" s="4"/>
      <c r="C608" s="225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4"/>
      <c r="AB608" s="4"/>
      <c r="AC608" s="4"/>
      <c r="AD608" s="4"/>
    </row>
    <row r="609" ht="15.75" customHeight="1">
      <c r="A609" s="4"/>
      <c r="B609" s="4"/>
      <c r="C609" s="225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4"/>
      <c r="AB609" s="4"/>
      <c r="AC609" s="4"/>
      <c r="AD609" s="4"/>
    </row>
    <row r="610" ht="15.75" customHeight="1">
      <c r="A610" s="4"/>
      <c r="B610" s="4"/>
      <c r="C610" s="225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4"/>
      <c r="AB610" s="4"/>
      <c r="AC610" s="4"/>
      <c r="AD610" s="4"/>
    </row>
    <row r="611" ht="15.75" customHeight="1">
      <c r="A611" s="4"/>
      <c r="B611" s="4"/>
      <c r="C611" s="225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4"/>
      <c r="AB611" s="4"/>
      <c r="AC611" s="4"/>
      <c r="AD611" s="4"/>
    </row>
    <row r="612" ht="15.75" customHeight="1">
      <c r="A612" s="4"/>
      <c r="B612" s="4"/>
      <c r="C612" s="225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4"/>
      <c r="AB612" s="4"/>
      <c r="AC612" s="4"/>
      <c r="AD612" s="4"/>
    </row>
    <row r="613" ht="15.75" customHeight="1">
      <c r="A613" s="4"/>
      <c r="B613" s="4"/>
      <c r="C613" s="225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  <c r="AB613" s="4"/>
      <c r="AC613" s="4"/>
      <c r="AD613" s="4"/>
    </row>
    <row r="614" ht="15.75" customHeight="1">
      <c r="A614" s="4"/>
      <c r="B614" s="4"/>
      <c r="C614" s="225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4"/>
      <c r="AB614" s="4"/>
      <c r="AC614" s="4"/>
      <c r="AD614" s="4"/>
    </row>
    <row r="615" ht="15.75" customHeight="1">
      <c r="A615" s="4"/>
      <c r="B615" s="4"/>
      <c r="C615" s="225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4"/>
      <c r="AB615" s="4"/>
      <c r="AC615" s="4"/>
      <c r="AD615" s="4"/>
    </row>
    <row r="616" ht="15.75" customHeight="1">
      <c r="A616" s="4"/>
      <c r="B616" s="4"/>
      <c r="C616" s="225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4"/>
      <c r="AB616" s="4"/>
      <c r="AC616" s="4"/>
      <c r="AD616" s="4"/>
    </row>
    <row r="617" ht="15.75" customHeight="1">
      <c r="A617" s="4"/>
      <c r="B617" s="4"/>
      <c r="C617" s="225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4"/>
      <c r="AB617" s="4"/>
      <c r="AC617" s="4"/>
      <c r="AD617" s="4"/>
    </row>
    <row r="618" ht="15.75" customHeight="1">
      <c r="A618" s="4"/>
      <c r="B618" s="4"/>
      <c r="C618" s="225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4"/>
      <c r="AB618" s="4"/>
      <c r="AC618" s="4"/>
      <c r="AD618" s="4"/>
    </row>
    <row r="619" ht="15.75" customHeight="1">
      <c r="A619" s="4"/>
      <c r="B619" s="4"/>
      <c r="C619" s="225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4"/>
      <c r="AB619" s="4"/>
      <c r="AC619" s="4"/>
      <c r="AD619" s="4"/>
    </row>
    <row r="620" ht="15.75" customHeight="1">
      <c r="A620" s="4"/>
      <c r="B620" s="4"/>
      <c r="C620" s="225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4"/>
      <c r="AB620" s="4"/>
      <c r="AC620" s="4"/>
      <c r="AD620" s="4"/>
    </row>
    <row r="621" ht="15.75" customHeight="1">
      <c r="A621" s="4"/>
      <c r="B621" s="4"/>
      <c r="C621" s="225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4"/>
      <c r="AB621" s="4"/>
      <c r="AC621" s="4"/>
      <c r="AD621" s="4"/>
    </row>
    <row r="622" ht="15.75" customHeight="1">
      <c r="A622" s="4"/>
      <c r="B622" s="4"/>
      <c r="C622" s="225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4"/>
      <c r="AB622" s="4"/>
      <c r="AC622" s="4"/>
      <c r="AD622" s="4"/>
    </row>
    <row r="623" ht="15.75" customHeight="1">
      <c r="A623" s="4"/>
      <c r="B623" s="4"/>
      <c r="C623" s="225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4"/>
      <c r="AB623" s="4"/>
      <c r="AC623" s="4"/>
      <c r="AD623" s="4"/>
    </row>
    <row r="624" ht="15.75" customHeight="1">
      <c r="A624" s="4"/>
      <c r="B624" s="4"/>
      <c r="C624" s="225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4"/>
      <c r="AB624" s="4"/>
      <c r="AC624" s="4"/>
      <c r="AD624" s="4"/>
    </row>
    <row r="625" ht="15.75" customHeight="1">
      <c r="A625" s="4"/>
      <c r="B625" s="4"/>
      <c r="C625" s="225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4"/>
      <c r="AB625" s="4"/>
      <c r="AC625" s="4"/>
      <c r="AD625" s="4"/>
    </row>
    <row r="626" ht="15.75" customHeight="1">
      <c r="A626" s="4"/>
      <c r="B626" s="4"/>
      <c r="C626" s="225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4"/>
      <c r="AB626" s="4"/>
      <c r="AC626" s="4"/>
      <c r="AD626" s="4"/>
    </row>
    <row r="627" ht="15.75" customHeight="1">
      <c r="A627" s="4"/>
      <c r="B627" s="4"/>
      <c r="C627" s="225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4"/>
      <c r="AB627" s="4"/>
      <c r="AC627" s="4"/>
      <c r="AD627" s="4"/>
    </row>
    <row r="628" ht="15.75" customHeight="1">
      <c r="A628" s="4"/>
      <c r="B628" s="4"/>
      <c r="C628" s="225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4"/>
      <c r="AB628" s="4"/>
      <c r="AC628" s="4"/>
      <c r="AD628" s="4"/>
    </row>
    <row r="629" ht="15.75" customHeight="1">
      <c r="A629" s="4"/>
      <c r="B629" s="4"/>
      <c r="C629" s="225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4"/>
      <c r="AB629" s="4"/>
      <c r="AC629" s="4"/>
      <c r="AD629" s="4"/>
    </row>
    <row r="630" ht="15.75" customHeight="1">
      <c r="A630" s="4"/>
      <c r="B630" s="4"/>
      <c r="C630" s="225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4"/>
      <c r="AB630" s="4"/>
      <c r="AC630" s="4"/>
      <c r="AD630" s="4"/>
    </row>
    <row r="631" ht="15.75" customHeight="1">
      <c r="A631" s="4"/>
      <c r="B631" s="4"/>
      <c r="C631" s="225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4"/>
      <c r="AB631" s="4"/>
      <c r="AC631" s="4"/>
      <c r="AD631" s="4"/>
    </row>
    <row r="632" ht="15.75" customHeight="1">
      <c r="A632" s="4"/>
      <c r="B632" s="4"/>
      <c r="C632" s="225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4"/>
      <c r="AB632" s="4"/>
      <c r="AC632" s="4"/>
      <c r="AD632" s="4"/>
    </row>
    <row r="633" ht="15.75" customHeight="1">
      <c r="A633" s="4"/>
      <c r="B633" s="4"/>
      <c r="C633" s="225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  <c r="AA633" s="4"/>
      <c r="AB633" s="4"/>
      <c r="AC633" s="4"/>
      <c r="AD633" s="4"/>
    </row>
    <row r="634" ht="15.75" customHeight="1">
      <c r="A634" s="4"/>
      <c r="B634" s="4"/>
      <c r="C634" s="225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4"/>
      <c r="AB634" s="4"/>
      <c r="AC634" s="4"/>
      <c r="AD634" s="4"/>
    </row>
    <row r="635" ht="15.75" customHeight="1">
      <c r="A635" s="4"/>
      <c r="B635" s="4"/>
      <c r="C635" s="225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4"/>
      <c r="AB635" s="4"/>
      <c r="AC635" s="4"/>
      <c r="AD635" s="4"/>
    </row>
    <row r="636" ht="15.75" customHeight="1">
      <c r="A636" s="4"/>
      <c r="B636" s="4"/>
      <c r="C636" s="225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  <c r="AB636" s="4"/>
      <c r="AC636" s="4"/>
      <c r="AD636" s="4"/>
    </row>
    <row r="637" ht="15.75" customHeight="1">
      <c r="A637" s="4"/>
      <c r="B637" s="4"/>
      <c r="C637" s="225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4"/>
      <c r="AB637" s="4"/>
      <c r="AC637" s="4"/>
      <c r="AD637" s="4"/>
    </row>
    <row r="638" ht="15.75" customHeight="1">
      <c r="A638" s="4"/>
      <c r="B638" s="4"/>
      <c r="C638" s="225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4"/>
      <c r="AB638" s="4"/>
      <c r="AC638" s="4"/>
      <c r="AD638" s="4"/>
    </row>
    <row r="639" ht="15.75" customHeight="1">
      <c r="A639" s="4"/>
      <c r="B639" s="4"/>
      <c r="C639" s="225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4"/>
      <c r="AB639" s="4"/>
      <c r="AC639" s="4"/>
      <c r="AD639" s="4"/>
    </row>
    <row r="640" ht="15.75" customHeight="1">
      <c r="A640" s="4"/>
      <c r="B640" s="4"/>
      <c r="C640" s="225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4"/>
      <c r="AB640" s="4"/>
      <c r="AC640" s="4"/>
      <c r="AD640" s="4"/>
    </row>
    <row r="641" ht="15.75" customHeight="1">
      <c r="A641" s="4"/>
      <c r="B641" s="4"/>
      <c r="C641" s="225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4"/>
      <c r="AB641" s="4"/>
      <c r="AC641" s="4"/>
      <c r="AD641" s="4"/>
    </row>
    <row r="642" ht="15.75" customHeight="1">
      <c r="A642" s="4"/>
      <c r="B642" s="4"/>
      <c r="C642" s="225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4"/>
      <c r="AB642" s="4"/>
      <c r="AC642" s="4"/>
      <c r="AD642" s="4"/>
    </row>
    <row r="643" ht="15.75" customHeight="1">
      <c r="A643" s="4"/>
      <c r="B643" s="4"/>
      <c r="C643" s="225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4"/>
      <c r="AB643" s="4"/>
      <c r="AC643" s="4"/>
      <c r="AD643" s="4"/>
    </row>
    <row r="644" ht="15.75" customHeight="1">
      <c r="A644" s="4"/>
      <c r="B644" s="4"/>
      <c r="C644" s="225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4"/>
      <c r="AB644" s="4"/>
      <c r="AC644" s="4"/>
      <c r="AD644" s="4"/>
    </row>
    <row r="645" ht="15.75" customHeight="1">
      <c r="A645" s="4"/>
      <c r="B645" s="4"/>
      <c r="C645" s="225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  <c r="AA645" s="4"/>
      <c r="AB645" s="4"/>
      <c r="AC645" s="4"/>
      <c r="AD645" s="4"/>
    </row>
    <row r="646" ht="15.75" customHeight="1">
      <c r="A646" s="4"/>
      <c r="B646" s="4"/>
      <c r="C646" s="225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  <c r="AA646" s="4"/>
      <c r="AB646" s="4"/>
      <c r="AC646" s="4"/>
      <c r="AD646" s="4"/>
    </row>
    <row r="647" ht="15.75" customHeight="1">
      <c r="A647" s="4"/>
      <c r="B647" s="4"/>
      <c r="C647" s="225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4"/>
      <c r="AB647" s="4"/>
      <c r="AC647" s="4"/>
      <c r="AD647" s="4"/>
    </row>
    <row r="648" ht="15.75" customHeight="1">
      <c r="A648" s="4"/>
      <c r="B648" s="4"/>
      <c r="C648" s="225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4"/>
      <c r="AB648" s="4"/>
      <c r="AC648" s="4"/>
      <c r="AD648" s="4"/>
    </row>
    <row r="649" ht="15.75" customHeight="1">
      <c r="A649" s="4"/>
      <c r="B649" s="4"/>
      <c r="C649" s="225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  <c r="AB649" s="4"/>
      <c r="AC649" s="4"/>
      <c r="AD649" s="4"/>
    </row>
    <row r="650" ht="15.75" customHeight="1">
      <c r="A650" s="4"/>
      <c r="B650" s="4"/>
      <c r="C650" s="225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4"/>
      <c r="AB650" s="4"/>
      <c r="AC650" s="4"/>
      <c r="AD650" s="4"/>
    </row>
    <row r="651" ht="15.75" customHeight="1">
      <c r="A651" s="4"/>
      <c r="B651" s="4"/>
      <c r="C651" s="225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4"/>
      <c r="AB651" s="4"/>
      <c r="AC651" s="4"/>
      <c r="AD651" s="4"/>
    </row>
    <row r="652" ht="15.75" customHeight="1">
      <c r="A652" s="4"/>
      <c r="B652" s="4"/>
      <c r="C652" s="225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  <c r="AA652" s="4"/>
      <c r="AB652" s="4"/>
      <c r="AC652" s="4"/>
      <c r="AD652" s="4"/>
    </row>
    <row r="653" ht="15.75" customHeight="1">
      <c r="A653" s="4"/>
      <c r="B653" s="4"/>
      <c r="C653" s="225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  <c r="AA653" s="4"/>
      <c r="AB653" s="4"/>
      <c r="AC653" s="4"/>
      <c r="AD653" s="4"/>
    </row>
    <row r="654" ht="15.75" customHeight="1">
      <c r="A654" s="4"/>
      <c r="B654" s="4"/>
      <c r="C654" s="225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  <c r="AA654" s="4"/>
      <c r="AB654" s="4"/>
      <c r="AC654" s="4"/>
      <c r="AD654" s="4"/>
    </row>
    <row r="655" ht="15.75" customHeight="1">
      <c r="A655" s="4"/>
      <c r="B655" s="4"/>
      <c r="C655" s="225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  <c r="AA655" s="4"/>
      <c r="AB655" s="4"/>
      <c r="AC655" s="4"/>
      <c r="AD655" s="4"/>
    </row>
    <row r="656" ht="15.75" customHeight="1">
      <c r="A656" s="4"/>
      <c r="B656" s="4"/>
      <c r="C656" s="225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  <c r="AA656" s="4"/>
      <c r="AB656" s="4"/>
      <c r="AC656" s="4"/>
      <c r="AD656" s="4"/>
    </row>
    <row r="657" ht="15.75" customHeight="1">
      <c r="A657" s="4"/>
      <c r="B657" s="4"/>
      <c r="C657" s="225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  <c r="AA657" s="4"/>
      <c r="AB657" s="4"/>
      <c r="AC657" s="4"/>
      <c r="AD657" s="4"/>
    </row>
    <row r="658" ht="15.75" customHeight="1">
      <c r="A658" s="4"/>
      <c r="B658" s="4"/>
      <c r="C658" s="225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  <c r="AA658" s="4"/>
      <c r="AB658" s="4"/>
      <c r="AC658" s="4"/>
      <c r="AD658" s="4"/>
    </row>
    <row r="659" ht="15.75" customHeight="1">
      <c r="A659" s="4"/>
      <c r="B659" s="4"/>
      <c r="C659" s="225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4"/>
      <c r="AB659" s="4"/>
      <c r="AC659" s="4"/>
      <c r="AD659" s="4"/>
    </row>
    <row r="660" ht="15.75" customHeight="1">
      <c r="A660" s="4"/>
      <c r="B660" s="4"/>
      <c r="C660" s="225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  <c r="AA660" s="4"/>
      <c r="AB660" s="4"/>
      <c r="AC660" s="4"/>
      <c r="AD660" s="4"/>
    </row>
    <row r="661" ht="15.75" customHeight="1">
      <c r="A661" s="4"/>
      <c r="B661" s="4"/>
      <c r="C661" s="225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4"/>
      <c r="AB661" s="4"/>
      <c r="AC661" s="4"/>
      <c r="AD661" s="4"/>
    </row>
    <row r="662" ht="15.75" customHeight="1">
      <c r="A662" s="4"/>
      <c r="B662" s="4"/>
      <c r="C662" s="225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  <c r="AA662" s="4"/>
      <c r="AB662" s="4"/>
      <c r="AC662" s="4"/>
      <c r="AD662" s="4"/>
    </row>
    <row r="663" ht="15.75" customHeight="1">
      <c r="A663" s="4"/>
      <c r="B663" s="4"/>
      <c r="C663" s="225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  <c r="AA663" s="4"/>
      <c r="AB663" s="4"/>
      <c r="AC663" s="4"/>
      <c r="AD663" s="4"/>
    </row>
    <row r="664" ht="15.75" customHeight="1">
      <c r="A664" s="4"/>
      <c r="B664" s="4"/>
      <c r="C664" s="225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  <c r="AA664" s="4"/>
      <c r="AB664" s="4"/>
      <c r="AC664" s="4"/>
      <c r="AD664" s="4"/>
    </row>
    <row r="665" ht="15.75" customHeight="1">
      <c r="A665" s="4"/>
      <c r="B665" s="4"/>
      <c r="C665" s="225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4"/>
      <c r="AB665" s="4"/>
      <c r="AC665" s="4"/>
      <c r="AD665" s="4"/>
    </row>
    <row r="666" ht="15.75" customHeight="1">
      <c r="A666" s="4"/>
      <c r="B666" s="4"/>
      <c r="C666" s="225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  <c r="AA666" s="4"/>
      <c r="AB666" s="4"/>
      <c r="AC666" s="4"/>
      <c r="AD666" s="4"/>
    </row>
    <row r="667" ht="15.75" customHeight="1">
      <c r="A667" s="4"/>
      <c r="B667" s="4"/>
      <c r="C667" s="225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  <c r="AA667" s="4"/>
      <c r="AB667" s="4"/>
      <c r="AC667" s="4"/>
      <c r="AD667" s="4"/>
    </row>
    <row r="668" ht="15.75" customHeight="1">
      <c r="A668" s="4"/>
      <c r="B668" s="4"/>
      <c r="C668" s="225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4"/>
      <c r="AB668" s="4"/>
      <c r="AC668" s="4"/>
      <c r="AD668" s="4"/>
    </row>
    <row r="669" ht="15.75" customHeight="1">
      <c r="A669" s="4"/>
      <c r="B669" s="4"/>
      <c r="C669" s="225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  <c r="AA669" s="4"/>
      <c r="AB669" s="4"/>
      <c r="AC669" s="4"/>
      <c r="AD669" s="4"/>
    </row>
    <row r="670" ht="15.75" customHeight="1">
      <c r="A670" s="4"/>
      <c r="B670" s="4"/>
      <c r="C670" s="225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4"/>
      <c r="AB670" s="4"/>
      <c r="AC670" s="4"/>
      <c r="AD670" s="4"/>
    </row>
    <row r="671" ht="15.75" customHeight="1">
      <c r="A671" s="4"/>
      <c r="B671" s="4"/>
      <c r="C671" s="225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  <c r="AA671" s="4"/>
      <c r="AB671" s="4"/>
      <c r="AC671" s="4"/>
      <c r="AD671" s="4"/>
    </row>
    <row r="672" ht="15.75" customHeight="1">
      <c r="A672" s="4"/>
      <c r="B672" s="4"/>
      <c r="C672" s="225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  <c r="AA672" s="4"/>
      <c r="AB672" s="4"/>
      <c r="AC672" s="4"/>
      <c r="AD672" s="4"/>
    </row>
    <row r="673" ht="15.75" customHeight="1">
      <c r="A673" s="4"/>
      <c r="B673" s="4"/>
      <c r="C673" s="225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  <c r="AA673" s="4"/>
      <c r="AB673" s="4"/>
      <c r="AC673" s="4"/>
      <c r="AD673" s="4"/>
    </row>
    <row r="674" ht="15.75" customHeight="1">
      <c r="A674" s="4"/>
      <c r="B674" s="4"/>
      <c r="C674" s="225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4"/>
      <c r="AB674" s="4"/>
      <c r="AC674" s="4"/>
      <c r="AD674" s="4"/>
    </row>
    <row r="675" ht="15.75" customHeight="1">
      <c r="A675" s="4"/>
      <c r="B675" s="4"/>
      <c r="C675" s="225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  <c r="AA675" s="4"/>
      <c r="AB675" s="4"/>
      <c r="AC675" s="4"/>
      <c r="AD675" s="4"/>
    </row>
    <row r="676" ht="15.75" customHeight="1">
      <c r="A676" s="4"/>
      <c r="B676" s="4"/>
      <c r="C676" s="225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  <c r="AA676" s="4"/>
      <c r="AB676" s="4"/>
      <c r="AC676" s="4"/>
      <c r="AD676" s="4"/>
    </row>
    <row r="677" ht="15.75" customHeight="1">
      <c r="A677" s="4"/>
      <c r="B677" s="4"/>
      <c r="C677" s="225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4"/>
      <c r="AB677" s="4"/>
      <c r="AC677" s="4"/>
      <c r="AD677" s="4"/>
    </row>
    <row r="678" ht="15.75" customHeight="1">
      <c r="A678" s="4"/>
      <c r="B678" s="4"/>
      <c r="C678" s="225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  <c r="AA678" s="4"/>
      <c r="AB678" s="4"/>
      <c r="AC678" s="4"/>
      <c r="AD678" s="4"/>
    </row>
    <row r="679" ht="15.75" customHeight="1">
      <c r="A679" s="4"/>
      <c r="B679" s="4"/>
      <c r="C679" s="225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  <c r="AA679" s="4"/>
      <c r="AB679" s="4"/>
      <c r="AC679" s="4"/>
      <c r="AD679" s="4"/>
    </row>
    <row r="680" ht="15.75" customHeight="1">
      <c r="A680" s="4"/>
      <c r="B680" s="4"/>
      <c r="C680" s="225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4"/>
      <c r="AB680" s="4"/>
      <c r="AC680" s="4"/>
      <c r="AD680" s="4"/>
    </row>
    <row r="681" ht="15.75" customHeight="1">
      <c r="A681" s="4"/>
      <c r="B681" s="4"/>
      <c r="C681" s="225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  <c r="AA681" s="4"/>
      <c r="AB681" s="4"/>
      <c r="AC681" s="4"/>
      <c r="AD681" s="4"/>
    </row>
    <row r="682" ht="15.75" customHeight="1">
      <c r="A682" s="4"/>
      <c r="B682" s="4"/>
      <c r="C682" s="225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  <c r="AA682" s="4"/>
      <c r="AB682" s="4"/>
      <c r="AC682" s="4"/>
      <c r="AD682" s="4"/>
    </row>
    <row r="683" ht="15.75" customHeight="1">
      <c r="A683" s="4"/>
      <c r="B683" s="4"/>
      <c r="C683" s="225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  <c r="AA683" s="4"/>
      <c r="AB683" s="4"/>
      <c r="AC683" s="4"/>
      <c r="AD683" s="4"/>
    </row>
    <row r="684" ht="15.75" customHeight="1">
      <c r="A684" s="4"/>
      <c r="B684" s="4"/>
      <c r="C684" s="225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  <c r="AA684" s="4"/>
      <c r="AB684" s="4"/>
      <c r="AC684" s="4"/>
      <c r="AD684" s="4"/>
    </row>
    <row r="685" ht="15.75" customHeight="1">
      <c r="A685" s="4"/>
      <c r="B685" s="4"/>
      <c r="C685" s="225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  <c r="AA685" s="4"/>
      <c r="AB685" s="4"/>
      <c r="AC685" s="4"/>
      <c r="AD685" s="4"/>
    </row>
    <row r="686" ht="15.75" customHeight="1">
      <c r="A686" s="4"/>
      <c r="B686" s="4"/>
      <c r="C686" s="225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  <c r="AA686" s="4"/>
      <c r="AB686" s="4"/>
      <c r="AC686" s="4"/>
      <c r="AD686" s="4"/>
    </row>
    <row r="687" ht="15.75" customHeight="1">
      <c r="A687" s="4"/>
      <c r="B687" s="4"/>
      <c r="C687" s="225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  <c r="AA687" s="4"/>
      <c r="AB687" s="4"/>
      <c r="AC687" s="4"/>
      <c r="AD687" s="4"/>
    </row>
    <row r="688" ht="15.75" customHeight="1">
      <c r="A688" s="4"/>
      <c r="B688" s="4"/>
      <c r="C688" s="225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  <c r="AA688" s="4"/>
      <c r="AB688" s="4"/>
      <c r="AC688" s="4"/>
      <c r="AD688" s="4"/>
    </row>
    <row r="689" ht="15.75" customHeight="1">
      <c r="A689" s="4"/>
      <c r="B689" s="4"/>
      <c r="C689" s="225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4"/>
      <c r="AB689" s="4"/>
      <c r="AC689" s="4"/>
      <c r="AD689" s="4"/>
    </row>
    <row r="690" ht="15.75" customHeight="1">
      <c r="A690" s="4"/>
      <c r="B690" s="4"/>
      <c r="C690" s="225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4"/>
      <c r="AB690" s="4"/>
      <c r="AC690" s="4"/>
      <c r="AD690" s="4"/>
    </row>
    <row r="691" ht="15.75" customHeight="1">
      <c r="A691" s="4"/>
      <c r="B691" s="4"/>
      <c r="C691" s="225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  <c r="AA691" s="4"/>
      <c r="AB691" s="4"/>
      <c r="AC691" s="4"/>
      <c r="AD691" s="4"/>
    </row>
    <row r="692" ht="15.75" customHeight="1">
      <c r="A692" s="4"/>
      <c r="B692" s="4"/>
      <c r="C692" s="225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  <c r="AA692" s="4"/>
      <c r="AB692" s="4"/>
      <c r="AC692" s="4"/>
      <c r="AD692" s="4"/>
    </row>
    <row r="693" ht="15.75" customHeight="1">
      <c r="A693" s="4"/>
      <c r="B693" s="4"/>
      <c r="C693" s="225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AA693" s="4"/>
      <c r="AB693" s="4"/>
      <c r="AC693" s="4"/>
      <c r="AD693" s="4"/>
    </row>
    <row r="694" ht="15.75" customHeight="1">
      <c r="A694" s="4"/>
      <c r="B694" s="4"/>
      <c r="C694" s="225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4"/>
      <c r="AB694" s="4"/>
      <c r="AC694" s="4"/>
      <c r="AD694" s="4"/>
    </row>
    <row r="695" ht="15.75" customHeight="1">
      <c r="A695" s="4"/>
      <c r="B695" s="4"/>
      <c r="C695" s="225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4"/>
      <c r="AB695" s="4"/>
      <c r="AC695" s="4"/>
      <c r="AD695" s="4"/>
    </row>
    <row r="696" ht="15.75" customHeight="1">
      <c r="A696" s="4"/>
      <c r="B696" s="4"/>
      <c r="C696" s="225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  <c r="AA696" s="4"/>
      <c r="AB696" s="4"/>
      <c r="AC696" s="4"/>
      <c r="AD696" s="4"/>
    </row>
    <row r="697" ht="15.75" customHeight="1">
      <c r="A697" s="4"/>
      <c r="B697" s="4"/>
      <c r="C697" s="225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  <c r="AA697" s="4"/>
      <c r="AB697" s="4"/>
      <c r="AC697" s="4"/>
      <c r="AD697" s="4"/>
    </row>
    <row r="698" ht="15.75" customHeight="1">
      <c r="A698" s="4"/>
      <c r="B698" s="4"/>
      <c r="C698" s="225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4"/>
      <c r="AB698" s="4"/>
      <c r="AC698" s="4"/>
      <c r="AD698" s="4"/>
    </row>
    <row r="699" ht="15.75" customHeight="1">
      <c r="A699" s="4"/>
      <c r="B699" s="4"/>
      <c r="C699" s="225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4"/>
      <c r="AB699" s="4"/>
      <c r="AC699" s="4"/>
      <c r="AD699" s="4"/>
    </row>
    <row r="700" ht="15.75" customHeight="1">
      <c r="A700" s="4"/>
      <c r="B700" s="4"/>
      <c r="C700" s="225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4"/>
      <c r="AB700" s="4"/>
      <c r="AC700" s="4"/>
      <c r="AD700" s="4"/>
    </row>
    <row r="701" ht="15.75" customHeight="1">
      <c r="A701" s="4"/>
      <c r="B701" s="4"/>
      <c r="C701" s="225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4"/>
      <c r="AB701" s="4"/>
      <c r="AC701" s="4"/>
      <c r="AD701" s="4"/>
    </row>
    <row r="702" ht="15.75" customHeight="1">
      <c r="A702" s="4"/>
      <c r="B702" s="4"/>
      <c r="C702" s="225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4"/>
      <c r="AB702" s="4"/>
      <c r="AC702" s="4"/>
      <c r="AD702" s="4"/>
    </row>
    <row r="703" ht="15.75" customHeight="1">
      <c r="A703" s="4"/>
      <c r="B703" s="4"/>
      <c r="C703" s="225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4"/>
      <c r="AB703" s="4"/>
      <c r="AC703" s="4"/>
      <c r="AD703" s="4"/>
    </row>
    <row r="704" ht="15.75" customHeight="1">
      <c r="A704" s="4"/>
      <c r="B704" s="4"/>
      <c r="C704" s="225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4"/>
      <c r="AB704" s="4"/>
      <c r="AC704" s="4"/>
      <c r="AD704" s="4"/>
    </row>
    <row r="705" ht="15.75" customHeight="1">
      <c r="A705" s="4"/>
      <c r="B705" s="4"/>
      <c r="C705" s="225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4"/>
      <c r="AB705" s="4"/>
      <c r="AC705" s="4"/>
      <c r="AD705" s="4"/>
    </row>
    <row r="706" ht="15.75" customHeight="1">
      <c r="A706" s="4"/>
      <c r="B706" s="4"/>
      <c r="C706" s="225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4"/>
      <c r="AB706" s="4"/>
      <c r="AC706" s="4"/>
      <c r="AD706" s="4"/>
    </row>
    <row r="707" ht="15.75" customHeight="1">
      <c r="A707" s="4"/>
      <c r="B707" s="4"/>
      <c r="C707" s="225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4"/>
      <c r="AB707" s="4"/>
      <c r="AC707" s="4"/>
      <c r="AD707" s="4"/>
    </row>
    <row r="708" ht="15.75" customHeight="1">
      <c r="A708" s="4"/>
      <c r="B708" s="4"/>
      <c r="C708" s="225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4"/>
      <c r="AB708" s="4"/>
      <c r="AC708" s="4"/>
      <c r="AD708" s="4"/>
    </row>
    <row r="709" ht="15.75" customHeight="1">
      <c r="A709" s="4"/>
      <c r="B709" s="4"/>
      <c r="C709" s="225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4"/>
      <c r="AB709" s="4"/>
      <c r="AC709" s="4"/>
      <c r="AD709" s="4"/>
    </row>
    <row r="710" ht="15.75" customHeight="1">
      <c r="A710" s="4"/>
      <c r="B710" s="4"/>
      <c r="C710" s="225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4"/>
      <c r="AB710" s="4"/>
      <c r="AC710" s="4"/>
      <c r="AD710" s="4"/>
    </row>
    <row r="711" ht="15.75" customHeight="1">
      <c r="A711" s="4"/>
      <c r="B711" s="4"/>
      <c r="C711" s="225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4"/>
      <c r="AB711" s="4"/>
      <c r="AC711" s="4"/>
      <c r="AD711" s="4"/>
    </row>
    <row r="712" ht="15.75" customHeight="1">
      <c r="A712" s="4"/>
      <c r="B712" s="4"/>
      <c r="C712" s="225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4"/>
      <c r="AB712" s="4"/>
      <c r="AC712" s="4"/>
      <c r="AD712" s="4"/>
    </row>
    <row r="713" ht="15.75" customHeight="1">
      <c r="A713" s="4"/>
      <c r="B713" s="4"/>
      <c r="C713" s="225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4"/>
      <c r="AB713" s="4"/>
      <c r="AC713" s="4"/>
      <c r="AD713" s="4"/>
    </row>
    <row r="714" ht="15.75" customHeight="1">
      <c r="A714" s="4"/>
      <c r="B714" s="4"/>
      <c r="C714" s="225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4"/>
      <c r="AB714" s="4"/>
      <c r="AC714" s="4"/>
      <c r="AD714" s="4"/>
    </row>
    <row r="715" ht="15.75" customHeight="1">
      <c r="A715" s="4"/>
      <c r="B715" s="4"/>
      <c r="C715" s="225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4"/>
      <c r="AB715" s="4"/>
      <c r="AC715" s="4"/>
      <c r="AD715" s="4"/>
    </row>
    <row r="716" ht="15.75" customHeight="1">
      <c r="A716" s="4"/>
      <c r="B716" s="4"/>
      <c r="C716" s="225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4"/>
      <c r="AB716" s="4"/>
      <c r="AC716" s="4"/>
      <c r="AD716" s="4"/>
    </row>
    <row r="717" ht="15.75" customHeight="1">
      <c r="A717" s="4"/>
      <c r="B717" s="4"/>
      <c r="C717" s="225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4"/>
      <c r="AB717" s="4"/>
      <c r="AC717" s="4"/>
      <c r="AD717" s="4"/>
    </row>
    <row r="718" ht="15.75" customHeight="1">
      <c r="A718" s="4"/>
      <c r="B718" s="4"/>
      <c r="C718" s="225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4"/>
      <c r="AB718" s="4"/>
      <c r="AC718" s="4"/>
      <c r="AD718" s="4"/>
    </row>
    <row r="719" ht="15.75" customHeight="1">
      <c r="A719" s="4"/>
      <c r="B719" s="4"/>
      <c r="C719" s="225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4"/>
      <c r="AB719" s="4"/>
      <c r="AC719" s="4"/>
      <c r="AD719" s="4"/>
    </row>
    <row r="720" ht="15.75" customHeight="1">
      <c r="A720" s="4"/>
      <c r="B720" s="4"/>
      <c r="C720" s="225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4"/>
      <c r="AB720" s="4"/>
      <c r="AC720" s="4"/>
      <c r="AD720" s="4"/>
    </row>
    <row r="721" ht="15.75" customHeight="1">
      <c r="A721" s="4"/>
      <c r="B721" s="4"/>
      <c r="C721" s="225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4"/>
      <c r="AB721" s="4"/>
      <c r="AC721" s="4"/>
      <c r="AD721" s="4"/>
    </row>
    <row r="722" ht="15.75" customHeight="1">
      <c r="A722" s="4"/>
      <c r="B722" s="4"/>
      <c r="C722" s="225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4"/>
      <c r="AB722" s="4"/>
      <c r="AC722" s="4"/>
      <c r="AD722" s="4"/>
    </row>
    <row r="723" ht="15.75" customHeight="1">
      <c r="A723" s="4"/>
      <c r="B723" s="4"/>
      <c r="C723" s="225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4"/>
      <c r="AB723" s="4"/>
      <c r="AC723" s="4"/>
      <c r="AD723" s="4"/>
    </row>
    <row r="724" ht="15.75" customHeight="1">
      <c r="A724" s="4"/>
      <c r="B724" s="4"/>
      <c r="C724" s="225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4"/>
      <c r="AB724" s="4"/>
      <c r="AC724" s="4"/>
      <c r="AD724" s="4"/>
    </row>
    <row r="725" ht="15.75" customHeight="1">
      <c r="A725" s="4"/>
      <c r="B725" s="4"/>
      <c r="C725" s="225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4"/>
      <c r="AB725" s="4"/>
      <c r="AC725" s="4"/>
      <c r="AD725" s="4"/>
    </row>
    <row r="726" ht="15.75" customHeight="1">
      <c r="A726" s="4"/>
      <c r="B726" s="4"/>
      <c r="C726" s="225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4"/>
      <c r="AB726" s="4"/>
      <c r="AC726" s="4"/>
      <c r="AD726" s="4"/>
    </row>
    <row r="727" ht="15.75" customHeight="1">
      <c r="A727" s="4"/>
      <c r="B727" s="4"/>
      <c r="C727" s="225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4"/>
      <c r="AB727" s="4"/>
      <c r="AC727" s="4"/>
      <c r="AD727" s="4"/>
    </row>
    <row r="728" ht="15.75" customHeight="1">
      <c r="A728" s="4"/>
      <c r="B728" s="4"/>
      <c r="C728" s="225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4"/>
      <c r="AB728" s="4"/>
      <c r="AC728" s="4"/>
      <c r="AD728" s="4"/>
    </row>
    <row r="729" ht="15.75" customHeight="1">
      <c r="A729" s="4"/>
      <c r="B729" s="4"/>
      <c r="C729" s="225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4"/>
      <c r="AB729" s="4"/>
      <c r="AC729" s="4"/>
      <c r="AD729" s="4"/>
    </row>
    <row r="730" ht="15.75" customHeight="1">
      <c r="A730" s="4"/>
      <c r="B730" s="4"/>
      <c r="C730" s="225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4"/>
      <c r="AB730" s="4"/>
      <c r="AC730" s="4"/>
      <c r="AD730" s="4"/>
    </row>
    <row r="731" ht="15.75" customHeight="1">
      <c r="A731" s="4"/>
      <c r="B731" s="4"/>
      <c r="C731" s="225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4"/>
      <c r="AB731" s="4"/>
      <c r="AC731" s="4"/>
      <c r="AD731" s="4"/>
    </row>
    <row r="732" ht="15.75" customHeight="1">
      <c r="A732" s="4"/>
      <c r="B732" s="4"/>
      <c r="C732" s="225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4"/>
      <c r="AB732" s="4"/>
      <c r="AC732" s="4"/>
      <c r="AD732" s="4"/>
    </row>
    <row r="733" ht="15.75" customHeight="1">
      <c r="A733" s="4"/>
      <c r="B733" s="4"/>
      <c r="C733" s="225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4"/>
      <c r="AB733" s="4"/>
      <c r="AC733" s="4"/>
      <c r="AD733" s="4"/>
    </row>
    <row r="734" ht="15.75" customHeight="1">
      <c r="A734" s="4"/>
      <c r="B734" s="4"/>
      <c r="C734" s="225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4"/>
      <c r="AB734" s="4"/>
      <c r="AC734" s="4"/>
      <c r="AD734" s="4"/>
    </row>
    <row r="735" ht="15.75" customHeight="1">
      <c r="A735" s="4"/>
      <c r="B735" s="4"/>
      <c r="C735" s="225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4"/>
      <c r="AB735" s="4"/>
      <c r="AC735" s="4"/>
      <c r="AD735" s="4"/>
    </row>
    <row r="736" ht="15.75" customHeight="1">
      <c r="A736" s="4"/>
      <c r="B736" s="4"/>
      <c r="C736" s="225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4"/>
      <c r="AB736" s="4"/>
      <c r="AC736" s="4"/>
      <c r="AD736" s="4"/>
    </row>
    <row r="737" ht="15.75" customHeight="1">
      <c r="A737" s="4"/>
      <c r="B737" s="4"/>
      <c r="C737" s="225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4"/>
      <c r="AB737" s="4"/>
      <c r="AC737" s="4"/>
      <c r="AD737" s="4"/>
    </row>
    <row r="738" ht="15.75" customHeight="1">
      <c r="A738" s="4"/>
      <c r="B738" s="4"/>
      <c r="C738" s="225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4"/>
      <c r="AB738" s="4"/>
      <c r="AC738" s="4"/>
      <c r="AD738" s="4"/>
    </row>
    <row r="739" ht="15.75" customHeight="1">
      <c r="A739" s="4"/>
      <c r="B739" s="4"/>
      <c r="C739" s="225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4"/>
      <c r="AB739" s="4"/>
      <c r="AC739" s="4"/>
      <c r="AD739" s="4"/>
    </row>
    <row r="740" ht="15.75" customHeight="1">
      <c r="A740" s="4"/>
      <c r="B740" s="4"/>
      <c r="C740" s="225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4"/>
      <c r="AB740" s="4"/>
      <c r="AC740" s="4"/>
      <c r="AD740" s="4"/>
    </row>
    <row r="741" ht="15.75" customHeight="1">
      <c r="A741" s="4"/>
      <c r="B741" s="4"/>
      <c r="C741" s="225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4"/>
      <c r="AB741" s="4"/>
      <c r="AC741" s="4"/>
      <c r="AD741" s="4"/>
    </row>
    <row r="742" ht="15.75" customHeight="1">
      <c r="A742" s="4"/>
      <c r="B742" s="4"/>
      <c r="C742" s="225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4"/>
      <c r="AB742" s="4"/>
      <c r="AC742" s="4"/>
      <c r="AD742" s="4"/>
    </row>
    <row r="743" ht="15.75" customHeight="1">
      <c r="A743" s="4"/>
      <c r="B743" s="4"/>
      <c r="C743" s="225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4"/>
      <c r="AB743" s="4"/>
      <c r="AC743" s="4"/>
      <c r="AD743" s="4"/>
    </row>
    <row r="744" ht="15.75" customHeight="1">
      <c r="A744" s="4"/>
      <c r="B744" s="4"/>
      <c r="C744" s="225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4"/>
      <c r="AB744" s="4"/>
      <c r="AC744" s="4"/>
      <c r="AD744" s="4"/>
    </row>
    <row r="745" ht="15.75" customHeight="1">
      <c r="A745" s="4"/>
      <c r="B745" s="4"/>
      <c r="C745" s="225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4"/>
      <c r="AB745" s="4"/>
      <c r="AC745" s="4"/>
      <c r="AD745" s="4"/>
    </row>
    <row r="746" ht="15.75" customHeight="1">
      <c r="A746" s="4"/>
      <c r="B746" s="4"/>
      <c r="C746" s="225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4"/>
      <c r="AB746" s="4"/>
      <c r="AC746" s="4"/>
      <c r="AD746" s="4"/>
    </row>
    <row r="747" ht="15.75" customHeight="1">
      <c r="A747" s="4"/>
      <c r="B747" s="4"/>
      <c r="C747" s="225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4"/>
      <c r="AB747" s="4"/>
      <c r="AC747" s="4"/>
      <c r="AD747" s="4"/>
    </row>
    <row r="748" ht="15.75" customHeight="1">
      <c r="A748" s="4"/>
      <c r="B748" s="4"/>
      <c r="C748" s="225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4"/>
      <c r="AB748" s="4"/>
      <c r="AC748" s="4"/>
      <c r="AD748" s="4"/>
    </row>
    <row r="749" ht="15.75" customHeight="1">
      <c r="A749" s="4"/>
      <c r="B749" s="4"/>
      <c r="C749" s="225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4"/>
      <c r="AB749" s="4"/>
      <c r="AC749" s="4"/>
      <c r="AD749" s="4"/>
    </row>
    <row r="750" ht="15.75" customHeight="1">
      <c r="A750" s="4"/>
      <c r="B750" s="4"/>
      <c r="C750" s="225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4"/>
      <c r="AB750" s="4"/>
      <c r="AC750" s="4"/>
      <c r="AD750" s="4"/>
    </row>
    <row r="751" ht="15.75" customHeight="1">
      <c r="A751" s="4"/>
      <c r="B751" s="4"/>
      <c r="C751" s="225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4"/>
      <c r="AB751" s="4"/>
      <c r="AC751" s="4"/>
      <c r="AD751" s="4"/>
    </row>
    <row r="752" ht="15.75" customHeight="1">
      <c r="A752" s="4"/>
      <c r="B752" s="4"/>
      <c r="C752" s="225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4"/>
      <c r="AB752" s="4"/>
      <c r="AC752" s="4"/>
      <c r="AD752" s="4"/>
    </row>
    <row r="753" ht="15.75" customHeight="1">
      <c r="A753" s="4"/>
      <c r="B753" s="4"/>
      <c r="C753" s="225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4"/>
      <c r="AB753" s="4"/>
      <c r="AC753" s="4"/>
      <c r="AD753" s="4"/>
    </row>
    <row r="754" ht="15.75" customHeight="1">
      <c r="A754" s="4"/>
      <c r="B754" s="4"/>
      <c r="C754" s="225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4"/>
      <c r="AB754" s="4"/>
      <c r="AC754" s="4"/>
      <c r="AD754" s="4"/>
    </row>
    <row r="755" ht="15.75" customHeight="1">
      <c r="A755" s="4"/>
      <c r="B755" s="4"/>
      <c r="C755" s="225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4"/>
      <c r="AB755" s="4"/>
      <c r="AC755" s="4"/>
      <c r="AD755" s="4"/>
    </row>
    <row r="756" ht="15.75" customHeight="1">
      <c r="A756" s="4"/>
      <c r="B756" s="4"/>
      <c r="C756" s="225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4"/>
      <c r="AB756" s="4"/>
      <c r="AC756" s="4"/>
      <c r="AD756" s="4"/>
    </row>
    <row r="757" ht="15.75" customHeight="1">
      <c r="A757" s="4"/>
      <c r="B757" s="4"/>
      <c r="C757" s="225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4"/>
      <c r="AB757" s="4"/>
      <c r="AC757" s="4"/>
      <c r="AD757" s="4"/>
    </row>
    <row r="758" ht="15.75" customHeight="1">
      <c r="A758" s="4"/>
      <c r="B758" s="4"/>
      <c r="C758" s="225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4"/>
      <c r="AB758" s="4"/>
      <c r="AC758" s="4"/>
      <c r="AD758" s="4"/>
    </row>
    <row r="759" ht="15.75" customHeight="1">
      <c r="A759" s="4"/>
      <c r="B759" s="4"/>
      <c r="C759" s="225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4"/>
      <c r="AB759" s="4"/>
      <c r="AC759" s="4"/>
      <c r="AD759" s="4"/>
    </row>
    <row r="760" ht="15.75" customHeight="1">
      <c r="A760" s="4"/>
      <c r="B760" s="4"/>
      <c r="C760" s="225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4"/>
      <c r="AB760" s="4"/>
      <c r="AC760" s="4"/>
      <c r="AD760" s="4"/>
    </row>
    <row r="761" ht="15.75" customHeight="1">
      <c r="A761" s="4"/>
      <c r="B761" s="4"/>
      <c r="C761" s="225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4"/>
      <c r="AB761" s="4"/>
      <c r="AC761" s="4"/>
      <c r="AD761" s="4"/>
    </row>
    <row r="762" ht="15.75" customHeight="1">
      <c r="A762" s="4"/>
      <c r="B762" s="4"/>
      <c r="C762" s="225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4"/>
      <c r="AB762" s="4"/>
      <c r="AC762" s="4"/>
      <c r="AD762" s="4"/>
    </row>
    <row r="763" ht="15.75" customHeight="1">
      <c r="A763" s="4"/>
      <c r="B763" s="4"/>
      <c r="C763" s="225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4"/>
      <c r="AB763" s="4"/>
      <c r="AC763" s="4"/>
      <c r="AD763" s="4"/>
    </row>
    <row r="764" ht="15.75" customHeight="1">
      <c r="A764" s="4"/>
      <c r="B764" s="4"/>
      <c r="C764" s="225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4"/>
      <c r="AB764" s="4"/>
      <c r="AC764" s="4"/>
      <c r="AD764" s="4"/>
    </row>
    <row r="765" ht="15.75" customHeight="1">
      <c r="A765" s="4"/>
      <c r="B765" s="4"/>
      <c r="C765" s="225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4"/>
      <c r="AB765" s="4"/>
      <c r="AC765" s="4"/>
      <c r="AD765" s="4"/>
    </row>
    <row r="766" ht="15.75" customHeight="1">
      <c r="A766" s="4"/>
      <c r="B766" s="4"/>
      <c r="C766" s="225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4"/>
      <c r="AB766" s="4"/>
      <c r="AC766" s="4"/>
      <c r="AD766" s="4"/>
    </row>
    <row r="767" ht="15.75" customHeight="1">
      <c r="A767" s="4"/>
      <c r="B767" s="4"/>
      <c r="C767" s="225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4"/>
      <c r="AB767" s="4"/>
      <c r="AC767" s="4"/>
      <c r="AD767" s="4"/>
    </row>
    <row r="768" ht="15.75" customHeight="1">
      <c r="A768" s="4"/>
      <c r="B768" s="4"/>
      <c r="C768" s="225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4"/>
      <c r="AB768" s="4"/>
      <c r="AC768" s="4"/>
      <c r="AD768" s="4"/>
    </row>
    <row r="769" ht="15.75" customHeight="1">
      <c r="A769" s="4"/>
      <c r="B769" s="4"/>
      <c r="C769" s="225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4"/>
      <c r="AB769" s="4"/>
      <c r="AC769" s="4"/>
      <c r="AD769" s="4"/>
    </row>
    <row r="770" ht="15.75" customHeight="1">
      <c r="A770" s="4"/>
      <c r="B770" s="4"/>
      <c r="C770" s="225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4"/>
      <c r="AB770" s="4"/>
      <c r="AC770" s="4"/>
      <c r="AD770" s="4"/>
    </row>
    <row r="771" ht="15.75" customHeight="1">
      <c r="A771" s="4"/>
      <c r="B771" s="4"/>
      <c r="C771" s="225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4"/>
      <c r="AB771" s="4"/>
      <c r="AC771" s="4"/>
      <c r="AD771" s="4"/>
    </row>
    <row r="772" ht="15.75" customHeight="1">
      <c r="A772" s="4"/>
      <c r="B772" s="4"/>
      <c r="C772" s="225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4"/>
      <c r="AB772" s="4"/>
      <c r="AC772" s="4"/>
      <c r="AD772" s="4"/>
    </row>
    <row r="773" ht="15.75" customHeight="1">
      <c r="A773" s="4"/>
      <c r="B773" s="4"/>
      <c r="C773" s="225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4"/>
      <c r="AB773" s="4"/>
      <c r="AC773" s="4"/>
      <c r="AD773" s="4"/>
    </row>
    <row r="774" ht="15.75" customHeight="1">
      <c r="A774" s="4"/>
      <c r="B774" s="4"/>
      <c r="C774" s="225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4"/>
      <c r="AB774" s="4"/>
      <c r="AC774" s="4"/>
      <c r="AD774" s="4"/>
    </row>
    <row r="775" ht="15.75" customHeight="1">
      <c r="A775" s="4"/>
      <c r="B775" s="4"/>
      <c r="C775" s="225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4"/>
      <c r="AB775" s="4"/>
      <c r="AC775" s="4"/>
      <c r="AD775" s="4"/>
    </row>
    <row r="776" ht="15.75" customHeight="1">
      <c r="A776" s="4"/>
      <c r="B776" s="4"/>
      <c r="C776" s="225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4"/>
      <c r="AB776" s="4"/>
      <c r="AC776" s="4"/>
      <c r="AD776" s="4"/>
    </row>
    <row r="777" ht="15.75" customHeight="1">
      <c r="A777" s="4"/>
      <c r="B777" s="4"/>
      <c r="C777" s="225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4"/>
      <c r="AB777" s="4"/>
      <c r="AC777" s="4"/>
      <c r="AD777" s="4"/>
    </row>
    <row r="778" ht="15.75" customHeight="1">
      <c r="A778" s="4"/>
      <c r="B778" s="4"/>
      <c r="C778" s="225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4"/>
      <c r="AB778" s="4"/>
      <c r="AC778" s="4"/>
      <c r="AD778" s="4"/>
    </row>
    <row r="779" ht="15.75" customHeight="1">
      <c r="A779" s="4"/>
      <c r="B779" s="4"/>
      <c r="C779" s="225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4"/>
      <c r="AB779" s="4"/>
      <c r="AC779" s="4"/>
      <c r="AD779" s="4"/>
    </row>
    <row r="780" ht="15.75" customHeight="1">
      <c r="A780" s="4"/>
      <c r="B780" s="4"/>
      <c r="C780" s="225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4"/>
      <c r="AB780" s="4"/>
      <c r="AC780" s="4"/>
      <c r="AD780" s="4"/>
    </row>
    <row r="781" ht="15.75" customHeight="1">
      <c r="A781" s="4"/>
      <c r="B781" s="4"/>
      <c r="C781" s="225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4"/>
      <c r="AB781" s="4"/>
      <c r="AC781" s="4"/>
      <c r="AD781" s="4"/>
    </row>
    <row r="782" ht="15.75" customHeight="1">
      <c r="A782" s="4"/>
      <c r="B782" s="4"/>
      <c r="C782" s="225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4"/>
      <c r="AB782" s="4"/>
      <c r="AC782" s="4"/>
      <c r="AD782" s="4"/>
    </row>
    <row r="783" ht="15.75" customHeight="1">
      <c r="A783" s="4"/>
      <c r="B783" s="4"/>
      <c r="C783" s="225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4"/>
      <c r="AB783" s="4"/>
      <c r="AC783" s="4"/>
      <c r="AD783" s="4"/>
    </row>
    <row r="784" ht="15.75" customHeight="1">
      <c r="A784" s="4"/>
      <c r="B784" s="4"/>
      <c r="C784" s="225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4"/>
      <c r="AB784" s="4"/>
      <c r="AC784" s="4"/>
      <c r="AD784" s="4"/>
    </row>
    <row r="785" ht="15.75" customHeight="1">
      <c r="A785" s="4"/>
      <c r="B785" s="4"/>
      <c r="C785" s="225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4"/>
      <c r="AB785" s="4"/>
      <c r="AC785" s="4"/>
      <c r="AD785" s="4"/>
    </row>
    <row r="786" ht="15.75" customHeight="1">
      <c r="A786" s="4"/>
      <c r="B786" s="4"/>
      <c r="C786" s="225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4"/>
      <c r="AB786" s="4"/>
      <c r="AC786" s="4"/>
      <c r="AD786" s="4"/>
    </row>
    <row r="787" ht="15.75" customHeight="1">
      <c r="A787" s="4"/>
      <c r="B787" s="4"/>
      <c r="C787" s="225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4"/>
      <c r="AB787" s="4"/>
      <c r="AC787" s="4"/>
      <c r="AD787" s="4"/>
    </row>
    <row r="788" ht="15.75" customHeight="1">
      <c r="A788" s="4"/>
      <c r="B788" s="4"/>
      <c r="C788" s="225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  <c r="AA788" s="4"/>
      <c r="AB788" s="4"/>
      <c r="AC788" s="4"/>
      <c r="AD788" s="4"/>
    </row>
    <row r="789" ht="15.75" customHeight="1">
      <c r="A789" s="4"/>
      <c r="B789" s="4"/>
      <c r="C789" s="225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4"/>
      <c r="AB789" s="4"/>
      <c r="AC789" s="4"/>
      <c r="AD789" s="4"/>
    </row>
    <row r="790" ht="15.75" customHeight="1">
      <c r="A790" s="4"/>
      <c r="B790" s="4"/>
      <c r="C790" s="225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4"/>
      <c r="AB790" s="4"/>
      <c r="AC790" s="4"/>
      <c r="AD790" s="4"/>
    </row>
    <row r="791" ht="15.75" customHeight="1">
      <c r="A791" s="4"/>
      <c r="B791" s="4"/>
      <c r="C791" s="225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4"/>
      <c r="AB791" s="4"/>
      <c r="AC791" s="4"/>
      <c r="AD791" s="4"/>
    </row>
    <row r="792" ht="15.75" customHeight="1">
      <c r="A792" s="4"/>
      <c r="B792" s="4"/>
      <c r="C792" s="225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4"/>
      <c r="AB792" s="4"/>
      <c r="AC792" s="4"/>
      <c r="AD792" s="4"/>
    </row>
    <row r="793" ht="15.75" customHeight="1">
      <c r="A793" s="4"/>
      <c r="B793" s="4"/>
      <c r="C793" s="225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4"/>
      <c r="AB793" s="4"/>
      <c r="AC793" s="4"/>
      <c r="AD793" s="4"/>
    </row>
    <row r="794" ht="15.75" customHeight="1">
      <c r="A794" s="4"/>
      <c r="B794" s="4"/>
      <c r="C794" s="225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4"/>
      <c r="AB794" s="4"/>
      <c r="AC794" s="4"/>
      <c r="AD794" s="4"/>
    </row>
    <row r="795" ht="15.75" customHeight="1">
      <c r="A795" s="4"/>
      <c r="B795" s="4"/>
      <c r="C795" s="225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4"/>
      <c r="AB795" s="4"/>
      <c r="AC795" s="4"/>
      <c r="AD795" s="4"/>
    </row>
    <row r="796" ht="15.75" customHeight="1">
      <c r="A796" s="4"/>
      <c r="B796" s="4"/>
      <c r="C796" s="225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4"/>
      <c r="AB796" s="4"/>
      <c r="AC796" s="4"/>
      <c r="AD796" s="4"/>
    </row>
    <row r="797" ht="15.75" customHeight="1">
      <c r="A797" s="4"/>
      <c r="B797" s="4"/>
      <c r="C797" s="225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4"/>
      <c r="AB797" s="4"/>
      <c r="AC797" s="4"/>
      <c r="AD797" s="4"/>
    </row>
    <row r="798" ht="15.75" customHeight="1">
      <c r="A798" s="4"/>
      <c r="B798" s="4"/>
      <c r="C798" s="225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4"/>
      <c r="AB798" s="4"/>
      <c r="AC798" s="4"/>
      <c r="AD798" s="4"/>
    </row>
    <row r="799" ht="15.75" customHeight="1">
      <c r="A799" s="4"/>
      <c r="B799" s="4"/>
      <c r="C799" s="225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4"/>
      <c r="AB799" s="4"/>
      <c r="AC799" s="4"/>
      <c r="AD799" s="4"/>
    </row>
    <row r="800" ht="15.75" customHeight="1">
      <c r="A800" s="4"/>
      <c r="B800" s="4"/>
      <c r="C800" s="225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  <c r="AA800" s="4"/>
      <c r="AB800" s="4"/>
      <c r="AC800" s="4"/>
      <c r="AD800" s="4"/>
    </row>
    <row r="801" ht="15.75" customHeight="1">
      <c r="A801" s="4"/>
      <c r="B801" s="4"/>
      <c r="C801" s="225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  <c r="AA801" s="4"/>
      <c r="AB801" s="4"/>
      <c r="AC801" s="4"/>
      <c r="AD801" s="4"/>
    </row>
    <row r="802" ht="15.75" customHeight="1">
      <c r="A802" s="4"/>
      <c r="B802" s="4"/>
      <c r="C802" s="225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  <c r="AA802" s="4"/>
      <c r="AB802" s="4"/>
      <c r="AC802" s="4"/>
      <c r="AD802" s="4"/>
    </row>
    <row r="803" ht="15.75" customHeight="1">
      <c r="A803" s="4"/>
      <c r="B803" s="4"/>
      <c r="C803" s="225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  <c r="AA803" s="4"/>
      <c r="AB803" s="4"/>
      <c r="AC803" s="4"/>
      <c r="AD803" s="4"/>
    </row>
    <row r="804" ht="15.75" customHeight="1">
      <c r="A804" s="4"/>
      <c r="B804" s="4"/>
      <c r="C804" s="225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  <c r="AA804" s="4"/>
      <c r="AB804" s="4"/>
      <c r="AC804" s="4"/>
      <c r="AD804" s="4"/>
    </row>
    <row r="805" ht="15.75" customHeight="1">
      <c r="A805" s="4"/>
      <c r="B805" s="4"/>
      <c r="C805" s="225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  <c r="AA805" s="4"/>
      <c r="AB805" s="4"/>
      <c r="AC805" s="4"/>
      <c r="AD805" s="4"/>
    </row>
    <row r="806" ht="15.75" customHeight="1">
      <c r="A806" s="4"/>
      <c r="B806" s="4"/>
      <c r="C806" s="225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  <c r="AA806" s="4"/>
      <c r="AB806" s="4"/>
      <c r="AC806" s="4"/>
      <c r="AD806" s="4"/>
    </row>
    <row r="807" ht="15.75" customHeight="1">
      <c r="A807" s="4"/>
      <c r="B807" s="4"/>
      <c r="C807" s="225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  <c r="AA807" s="4"/>
      <c r="AB807" s="4"/>
      <c r="AC807" s="4"/>
      <c r="AD807" s="4"/>
    </row>
    <row r="808" ht="15.75" customHeight="1">
      <c r="A808" s="4"/>
      <c r="B808" s="4"/>
      <c r="C808" s="225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  <c r="AA808" s="4"/>
      <c r="AB808" s="4"/>
      <c r="AC808" s="4"/>
      <c r="AD808" s="4"/>
    </row>
    <row r="809" ht="15.75" customHeight="1">
      <c r="A809" s="4"/>
      <c r="B809" s="4"/>
      <c r="C809" s="225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4"/>
      <c r="AB809" s="4"/>
      <c r="AC809" s="4"/>
      <c r="AD809" s="4"/>
    </row>
    <row r="810" ht="15.75" customHeight="1">
      <c r="A810" s="4"/>
      <c r="B810" s="4"/>
      <c r="C810" s="225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4"/>
      <c r="AB810" s="4"/>
      <c r="AC810" s="4"/>
      <c r="AD810" s="4"/>
    </row>
    <row r="811" ht="15.75" customHeight="1">
      <c r="A811" s="4"/>
      <c r="B811" s="4"/>
      <c r="C811" s="225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  <c r="AA811" s="4"/>
      <c r="AB811" s="4"/>
      <c r="AC811" s="4"/>
      <c r="AD811" s="4"/>
    </row>
    <row r="812" ht="15.75" customHeight="1">
      <c r="A812" s="4"/>
      <c r="B812" s="4"/>
      <c r="C812" s="225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  <c r="AA812" s="4"/>
      <c r="AB812" s="4"/>
      <c r="AC812" s="4"/>
      <c r="AD812" s="4"/>
    </row>
    <row r="813" ht="15.75" customHeight="1">
      <c r="A813" s="4"/>
      <c r="B813" s="4"/>
      <c r="C813" s="225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  <c r="AA813" s="4"/>
      <c r="AB813" s="4"/>
      <c r="AC813" s="4"/>
      <c r="AD813" s="4"/>
    </row>
    <row r="814" ht="15.75" customHeight="1">
      <c r="A814" s="4"/>
      <c r="B814" s="4"/>
      <c r="C814" s="225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  <c r="AA814" s="4"/>
      <c r="AB814" s="4"/>
      <c r="AC814" s="4"/>
      <c r="AD814" s="4"/>
    </row>
    <row r="815" ht="15.75" customHeight="1">
      <c r="A815" s="4"/>
      <c r="B815" s="4"/>
      <c r="C815" s="225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  <c r="AA815" s="4"/>
      <c r="AB815" s="4"/>
      <c r="AC815" s="4"/>
      <c r="AD815" s="4"/>
    </row>
    <row r="816" ht="15.75" customHeight="1">
      <c r="A816" s="4"/>
      <c r="B816" s="4"/>
      <c r="C816" s="225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  <c r="AA816" s="4"/>
      <c r="AB816" s="4"/>
      <c r="AC816" s="4"/>
      <c r="AD816" s="4"/>
    </row>
    <row r="817" ht="15.75" customHeight="1">
      <c r="A817" s="4"/>
      <c r="B817" s="4"/>
      <c r="C817" s="225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  <c r="AA817" s="4"/>
      <c r="AB817" s="4"/>
      <c r="AC817" s="4"/>
      <c r="AD817" s="4"/>
    </row>
    <row r="818" ht="15.75" customHeight="1">
      <c r="A818" s="4"/>
      <c r="B818" s="4"/>
      <c r="C818" s="225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  <c r="AA818" s="4"/>
      <c r="AB818" s="4"/>
      <c r="AC818" s="4"/>
      <c r="AD818" s="4"/>
    </row>
    <row r="819" ht="15.75" customHeight="1">
      <c r="A819" s="4"/>
      <c r="B819" s="4"/>
      <c r="C819" s="225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  <c r="AA819" s="4"/>
      <c r="AB819" s="4"/>
      <c r="AC819" s="4"/>
      <c r="AD819" s="4"/>
    </row>
    <row r="820" ht="15.75" customHeight="1">
      <c r="A820" s="4"/>
      <c r="B820" s="4"/>
      <c r="C820" s="225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  <c r="AA820" s="4"/>
      <c r="AB820" s="4"/>
      <c r="AC820" s="4"/>
      <c r="AD820" s="4"/>
    </row>
    <row r="821" ht="15.75" customHeight="1">
      <c r="A821" s="4"/>
      <c r="B821" s="4"/>
      <c r="C821" s="225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  <c r="AA821" s="4"/>
      <c r="AB821" s="4"/>
      <c r="AC821" s="4"/>
      <c r="AD821" s="4"/>
    </row>
    <row r="822" ht="15.75" customHeight="1">
      <c r="A822" s="4"/>
      <c r="B822" s="4"/>
      <c r="C822" s="225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  <c r="AA822" s="4"/>
      <c r="AB822" s="4"/>
      <c r="AC822" s="4"/>
      <c r="AD822" s="4"/>
    </row>
    <row r="823" ht="15.75" customHeight="1">
      <c r="A823" s="4"/>
      <c r="B823" s="4"/>
      <c r="C823" s="225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  <c r="AA823" s="4"/>
      <c r="AB823" s="4"/>
      <c r="AC823" s="4"/>
      <c r="AD823" s="4"/>
    </row>
    <row r="824" ht="15.75" customHeight="1">
      <c r="A824" s="4"/>
      <c r="B824" s="4"/>
      <c r="C824" s="225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4"/>
      <c r="AB824" s="4"/>
      <c r="AC824" s="4"/>
      <c r="AD824" s="4"/>
    </row>
    <row r="825" ht="15.75" customHeight="1">
      <c r="A825" s="4"/>
      <c r="B825" s="4"/>
      <c r="C825" s="225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4"/>
      <c r="AB825" s="4"/>
      <c r="AC825" s="4"/>
      <c r="AD825" s="4"/>
    </row>
    <row r="826" ht="15.75" customHeight="1">
      <c r="A826" s="4"/>
      <c r="B826" s="4"/>
      <c r="C826" s="225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  <c r="AA826" s="4"/>
      <c r="AB826" s="4"/>
      <c r="AC826" s="4"/>
      <c r="AD826" s="4"/>
    </row>
    <row r="827" ht="15.75" customHeight="1">
      <c r="A827" s="4"/>
      <c r="B827" s="4"/>
      <c r="C827" s="225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  <c r="AA827" s="4"/>
      <c r="AB827" s="4"/>
      <c r="AC827" s="4"/>
      <c r="AD827" s="4"/>
    </row>
    <row r="828" ht="15.75" customHeight="1">
      <c r="A828" s="4"/>
      <c r="B828" s="4"/>
      <c r="C828" s="225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  <c r="AA828" s="4"/>
      <c r="AB828" s="4"/>
      <c r="AC828" s="4"/>
      <c r="AD828" s="4"/>
    </row>
    <row r="829" ht="15.75" customHeight="1">
      <c r="A829" s="4"/>
      <c r="B829" s="4"/>
      <c r="C829" s="225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  <c r="AA829" s="4"/>
      <c r="AB829" s="4"/>
      <c r="AC829" s="4"/>
      <c r="AD829" s="4"/>
    </row>
    <row r="830" ht="15.75" customHeight="1">
      <c r="A830" s="4"/>
      <c r="B830" s="4"/>
      <c r="C830" s="225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  <c r="AA830" s="4"/>
      <c r="AB830" s="4"/>
      <c r="AC830" s="4"/>
      <c r="AD830" s="4"/>
    </row>
    <row r="831" ht="15.75" customHeight="1">
      <c r="A831" s="4"/>
      <c r="B831" s="4"/>
      <c r="C831" s="225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AA831" s="4"/>
      <c r="AB831" s="4"/>
      <c r="AC831" s="4"/>
      <c r="AD831" s="4"/>
    </row>
    <row r="832" ht="15.75" customHeight="1">
      <c r="A832" s="4"/>
      <c r="B832" s="4"/>
      <c r="C832" s="225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  <c r="AA832" s="4"/>
      <c r="AB832" s="4"/>
      <c r="AC832" s="4"/>
      <c r="AD832" s="4"/>
    </row>
    <row r="833" ht="15.75" customHeight="1">
      <c r="A833" s="4"/>
      <c r="B833" s="4"/>
      <c r="C833" s="225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  <c r="AA833" s="4"/>
      <c r="AB833" s="4"/>
      <c r="AC833" s="4"/>
      <c r="AD833" s="4"/>
    </row>
    <row r="834" ht="15.75" customHeight="1">
      <c r="A834" s="4"/>
      <c r="B834" s="4"/>
      <c r="C834" s="225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  <c r="AA834" s="4"/>
      <c r="AB834" s="4"/>
      <c r="AC834" s="4"/>
      <c r="AD834" s="4"/>
    </row>
    <row r="835" ht="15.75" customHeight="1">
      <c r="A835" s="4"/>
      <c r="B835" s="4"/>
      <c r="C835" s="225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  <c r="AA835" s="4"/>
      <c r="AB835" s="4"/>
      <c r="AC835" s="4"/>
      <c r="AD835" s="4"/>
    </row>
    <row r="836" ht="15.75" customHeight="1">
      <c r="A836" s="4"/>
      <c r="B836" s="4"/>
      <c r="C836" s="225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  <c r="AA836" s="4"/>
      <c r="AB836" s="4"/>
      <c r="AC836" s="4"/>
      <c r="AD836" s="4"/>
    </row>
    <row r="837" ht="15.75" customHeight="1">
      <c r="A837" s="4"/>
      <c r="B837" s="4"/>
      <c r="C837" s="225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  <c r="AA837" s="4"/>
      <c r="AB837" s="4"/>
      <c r="AC837" s="4"/>
      <c r="AD837" s="4"/>
    </row>
    <row r="838" ht="15.75" customHeight="1">
      <c r="A838" s="4"/>
      <c r="B838" s="4"/>
      <c r="C838" s="225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  <c r="AA838" s="4"/>
      <c r="AB838" s="4"/>
      <c r="AC838" s="4"/>
      <c r="AD838" s="4"/>
    </row>
    <row r="839" ht="15.75" customHeight="1">
      <c r="A839" s="4"/>
      <c r="B839" s="4"/>
      <c r="C839" s="225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4"/>
      <c r="AB839" s="4"/>
      <c r="AC839" s="4"/>
      <c r="AD839" s="4"/>
    </row>
    <row r="840" ht="15.75" customHeight="1">
      <c r="A840" s="4"/>
      <c r="B840" s="4"/>
      <c r="C840" s="225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  <c r="AA840" s="4"/>
      <c r="AB840" s="4"/>
      <c r="AC840" s="4"/>
      <c r="AD840" s="4"/>
    </row>
    <row r="841" ht="15.75" customHeight="1">
      <c r="A841" s="4"/>
      <c r="B841" s="4"/>
      <c r="C841" s="225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  <c r="AA841" s="4"/>
      <c r="AB841" s="4"/>
      <c r="AC841" s="4"/>
      <c r="AD841" s="4"/>
    </row>
    <row r="842" ht="15.75" customHeight="1">
      <c r="A842" s="4"/>
      <c r="B842" s="4"/>
      <c r="C842" s="225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  <c r="AA842" s="4"/>
      <c r="AB842" s="4"/>
      <c r="AC842" s="4"/>
      <c r="AD842" s="4"/>
    </row>
    <row r="843" ht="15.75" customHeight="1">
      <c r="A843" s="4"/>
      <c r="B843" s="4"/>
      <c r="C843" s="225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  <c r="AA843" s="4"/>
      <c r="AB843" s="4"/>
      <c r="AC843" s="4"/>
      <c r="AD843" s="4"/>
    </row>
    <row r="844" ht="15.75" customHeight="1">
      <c r="A844" s="4"/>
      <c r="B844" s="4"/>
      <c r="C844" s="225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  <c r="AA844" s="4"/>
      <c r="AB844" s="4"/>
      <c r="AC844" s="4"/>
      <c r="AD844" s="4"/>
    </row>
    <row r="845" ht="15.75" customHeight="1">
      <c r="A845" s="4"/>
      <c r="B845" s="4"/>
      <c r="C845" s="225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  <c r="AA845" s="4"/>
      <c r="AB845" s="4"/>
      <c r="AC845" s="4"/>
      <c r="AD845" s="4"/>
    </row>
    <row r="846" ht="15.75" customHeight="1">
      <c r="A846" s="4"/>
      <c r="B846" s="4"/>
      <c r="C846" s="225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4"/>
      <c r="AB846" s="4"/>
      <c r="AC846" s="4"/>
      <c r="AD846" s="4"/>
    </row>
    <row r="847" ht="15.75" customHeight="1">
      <c r="A847" s="4"/>
      <c r="B847" s="4"/>
      <c r="C847" s="225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  <c r="AA847" s="4"/>
      <c r="AB847" s="4"/>
      <c r="AC847" s="4"/>
      <c r="AD847" s="4"/>
    </row>
    <row r="848" ht="15.75" customHeight="1">
      <c r="A848" s="4"/>
      <c r="B848" s="4"/>
      <c r="C848" s="225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  <c r="AA848" s="4"/>
      <c r="AB848" s="4"/>
      <c r="AC848" s="4"/>
      <c r="AD848" s="4"/>
    </row>
    <row r="849" ht="15.75" customHeight="1">
      <c r="A849" s="4"/>
      <c r="B849" s="4"/>
      <c r="C849" s="225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  <c r="AA849" s="4"/>
      <c r="AB849" s="4"/>
      <c r="AC849" s="4"/>
      <c r="AD849" s="4"/>
    </row>
    <row r="850" ht="15.75" customHeight="1">
      <c r="A850" s="4"/>
      <c r="B850" s="4"/>
      <c r="C850" s="225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  <c r="AA850" s="4"/>
      <c r="AB850" s="4"/>
      <c r="AC850" s="4"/>
      <c r="AD850" s="4"/>
    </row>
    <row r="851" ht="15.75" customHeight="1">
      <c r="A851" s="4"/>
      <c r="B851" s="4"/>
      <c r="C851" s="225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  <c r="AA851" s="4"/>
      <c r="AB851" s="4"/>
      <c r="AC851" s="4"/>
      <c r="AD851" s="4"/>
    </row>
    <row r="852" ht="15.75" customHeight="1">
      <c r="A852" s="4"/>
      <c r="B852" s="4"/>
      <c r="C852" s="225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  <c r="AA852" s="4"/>
      <c r="AB852" s="4"/>
      <c r="AC852" s="4"/>
      <c r="AD852" s="4"/>
    </row>
    <row r="853" ht="15.75" customHeight="1">
      <c r="A853" s="4"/>
      <c r="B853" s="4"/>
      <c r="C853" s="225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4"/>
      <c r="AB853" s="4"/>
      <c r="AC853" s="4"/>
      <c r="AD853" s="4"/>
    </row>
    <row r="854" ht="15.75" customHeight="1">
      <c r="A854" s="4"/>
      <c r="B854" s="4"/>
      <c r="C854" s="225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  <c r="AA854" s="4"/>
      <c r="AB854" s="4"/>
      <c r="AC854" s="4"/>
      <c r="AD854" s="4"/>
    </row>
    <row r="855" ht="15.75" customHeight="1">
      <c r="A855" s="4"/>
      <c r="B855" s="4"/>
      <c r="C855" s="225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4"/>
      <c r="AB855" s="4"/>
      <c r="AC855" s="4"/>
      <c r="AD855" s="4"/>
    </row>
    <row r="856" ht="15.75" customHeight="1">
      <c r="A856" s="4"/>
      <c r="B856" s="4"/>
      <c r="C856" s="225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  <c r="AA856" s="4"/>
      <c r="AB856" s="4"/>
      <c r="AC856" s="4"/>
      <c r="AD856" s="4"/>
    </row>
    <row r="857" ht="15.75" customHeight="1">
      <c r="A857" s="4"/>
      <c r="B857" s="4"/>
      <c r="C857" s="225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  <c r="AA857" s="4"/>
      <c r="AB857" s="4"/>
      <c r="AC857" s="4"/>
      <c r="AD857" s="4"/>
    </row>
    <row r="858" ht="15.75" customHeight="1">
      <c r="A858" s="4"/>
      <c r="B858" s="4"/>
      <c r="C858" s="225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  <c r="AA858" s="4"/>
      <c r="AB858" s="4"/>
      <c r="AC858" s="4"/>
      <c r="AD858" s="4"/>
    </row>
    <row r="859" ht="15.75" customHeight="1">
      <c r="A859" s="4"/>
      <c r="B859" s="4"/>
      <c r="C859" s="225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4"/>
      <c r="AB859" s="4"/>
      <c r="AC859" s="4"/>
      <c r="AD859" s="4"/>
    </row>
    <row r="860" ht="15.75" customHeight="1">
      <c r="A860" s="4"/>
      <c r="B860" s="4"/>
      <c r="C860" s="225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  <c r="AA860" s="4"/>
      <c r="AB860" s="4"/>
      <c r="AC860" s="4"/>
      <c r="AD860" s="4"/>
    </row>
    <row r="861" ht="15.75" customHeight="1">
      <c r="A861" s="4"/>
      <c r="B861" s="4"/>
      <c r="C861" s="225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4"/>
      <c r="AB861" s="4"/>
      <c r="AC861" s="4"/>
      <c r="AD861" s="4"/>
    </row>
    <row r="862" ht="15.75" customHeight="1">
      <c r="A862" s="4"/>
      <c r="B862" s="4"/>
      <c r="C862" s="225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  <c r="AA862" s="4"/>
      <c r="AB862" s="4"/>
      <c r="AC862" s="4"/>
      <c r="AD862" s="4"/>
    </row>
    <row r="863" ht="15.75" customHeight="1">
      <c r="A863" s="4"/>
      <c r="B863" s="4"/>
      <c r="C863" s="225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4"/>
      <c r="AB863" s="4"/>
      <c r="AC863" s="4"/>
      <c r="AD863" s="4"/>
    </row>
    <row r="864" ht="15.75" customHeight="1">
      <c r="A864" s="4"/>
      <c r="B864" s="4"/>
      <c r="C864" s="225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4"/>
      <c r="AB864" s="4"/>
      <c r="AC864" s="4"/>
      <c r="AD864" s="4"/>
    </row>
    <row r="865" ht="15.75" customHeight="1">
      <c r="A865" s="4"/>
      <c r="B865" s="4"/>
      <c r="C865" s="225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4"/>
      <c r="AB865" s="4"/>
      <c r="AC865" s="4"/>
      <c r="AD865" s="4"/>
    </row>
    <row r="866" ht="15.75" customHeight="1">
      <c r="A866" s="4"/>
      <c r="B866" s="4"/>
      <c r="C866" s="225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  <c r="AA866" s="4"/>
      <c r="AB866" s="4"/>
      <c r="AC866" s="4"/>
      <c r="AD866" s="4"/>
    </row>
    <row r="867" ht="15.75" customHeight="1">
      <c r="A867" s="4"/>
      <c r="B867" s="4"/>
      <c r="C867" s="225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4"/>
      <c r="AB867" s="4"/>
      <c r="AC867" s="4"/>
      <c r="AD867" s="4"/>
    </row>
    <row r="868" ht="15.75" customHeight="1">
      <c r="A868" s="4"/>
      <c r="B868" s="4"/>
      <c r="C868" s="225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4"/>
      <c r="AB868" s="4"/>
      <c r="AC868" s="4"/>
      <c r="AD868" s="4"/>
    </row>
    <row r="869" ht="15.75" customHeight="1">
      <c r="A869" s="4"/>
      <c r="B869" s="4"/>
      <c r="C869" s="225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4"/>
      <c r="AB869" s="4"/>
      <c r="AC869" s="4"/>
      <c r="AD869" s="4"/>
    </row>
    <row r="870" ht="15.75" customHeight="1">
      <c r="A870" s="4"/>
      <c r="B870" s="4"/>
      <c r="C870" s="225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  <c r="AA870" s="4"/>
      <c r="AB870" s="4"/>
      <c r="AC870" s="4"/>
      <c r="AD870" s="4"/>
    </row>
    <row r="871" ht="15.75" customHeight="1">
      <c r="A871" s="4"/>
      <c r="B871" s="4"/>
      <c r="C871" s="225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4"/>
      <c r="AB871" s="4"/>
      <c r="AC871" s="4"/>
      <c r="AD871" s="4"/>
    </row>
    <row r="872" ht="15.75" customHeight="1">
      <c r="A872" s="4"/>
      <c r="B872" s="4"/>
      <c r="C872" s="225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  <c r="AA872" s="4"/>
      <c r="AB872" s="4"/>
      <c r="AC872" s="4"/>
      <c r="AD872" s="4"/>
    </row>
    <row r="873" ht="15.75" customHeight="1">
      <c r="A873" s="4"/>
      <c r="B873" s="4"/>
      <c r="C873" s="225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  <c r="AA873" s="4"/>
      <c r="AB873" s="4"/>
      <c r="AC873" s="4"/>
      <c r="AD873" s="4"/>
    </row>
    <row r="874" ht="15.75" customHeight="1">
      <c r="A874" s="4"/>
      <c r="B874" s="4"/>
      <c r="C874" s="225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  <c r="AA874" s="4"/>
      <c r="AB874" s="4"/>
      <c r="AC874" s="4"/>
      <c r="AD874" s="4"/>
    </row>
    <row r="875" ht="15.75" customHeight="1">
      <c r="A875" s="4"/>
      <c r="B875" s="4"/>
      <c r="C875" s="225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  <c r="AA875" s="4"/>
      <c r="AB875" s="4"/>
      <c r="AC875" s="4"/>
      <c r="AD875" s="4"/>
    </row>
    <row r="876" ht="15.75" customHeight="1">
      <c r="A876" s="4"/>
      <c r="B876" s="4"/>
      <c r="C876" s="225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4"/>
      <c r="AB876" s="4"/>
      <c r="AC876" s="4"/>
      <c r="AD876" s="4"/>
    </row>
    <row r="877" ht="15.75" customHeight="1">
      <c r="A877" s="4"/>
      <c r="B877" s="4"/>
      <c r="C877" s="225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4"/>
      <c r="AB877" s="4"/>
      <c r="AC877" s="4"/>
      <c r="AD877" s="4"/>
    </row>
    <row r="878" ht="15.75" customHeight="1">
      <c r="A878" s="4"/>
      <c r="B878" s="4"/>
      <c r="C878" s="225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4"/>
      <c r="AB878" s="4"/>
      <c r="AC878" s="4"/>
      <c r="AD878" s="4"/>
    </row>
    <row r="879" ht="15.75" customHeight="1">
      <c r="A879" s="4"/>
      <c r="B879" s="4"/>
      <c r="C879" s="225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4"/>
      <c r="AB879" s="4"/>
      <c r="AC879" s="4"/>
      <c r="AD879" s="4"/>
    </row>
    <row r="880" ht="15.75" customHeight="1">
      <c r="A880" s="4"/>
      <c r="B880" s="4"/>
      <c r="C880" s="225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  <c r="AA880" s="4"/>
      <c r="AB880" s="4"/>
      <c r="AC880" s="4"/>
      <c r="AD880" s="4"/>
    </row>
    <row r="881" ht="15.75" customHeight="1">
      <c r="A881" s="4"/>
      <c r="B881" s="4"/>
      <c r="C881" s="225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4"/>
      <c r="AB881" s="4"/>
      <c r="AC881" s="4"/>
      <c r="AD881" s="4"/>
    </row>
    <row r="882" ht="15.75" customHeight="1">
      <c r="A882" s="4"/>
      <c r="B882" s="4"/>
      <c r="C882" s="225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  <c r="AA882" s="4"/>
      <c r="AB882" s="4"/>
      <c r="AC882" s="4"/>
      <c r="AD882" s="4"/>
    </row>
    <row r="883" ht="15.75" customHeight="1">
      <c r="A883" s="4"/>
      <c r="B883" s="4"/>
      <c r="C883" s="225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4"/>
      <c r="AB883" s="4"/>
      <c r="AC883" s="4"/>
      <c r="AD883" s="4"/>
    </row>
    <row r="884" ht="15.75" customHeight="1">
      <c r="A884" s="4"/>
      <c r="B884" s="4"/>
      <c r="C884" s="225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  <c r="AA884" s="4"/>
      <c r="AB884" s="4"/>
      <c r="AC884" s="4"/>
      <c r="AD884" s="4"/>
    </row>
    <row r="885" ht="15.75" customHeight="1">
      <c r="A885" s="4"/>
      <c r="B885" s="4"/>
      <c r="C885" s="225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  <c r="AA885" s="4"/>
      <c r="AB885" s="4"/>
      <c r="AC885" s="4"/>
      <c r="AD885" s="4"/>
    </row>
    <row r="886" ht="15.75" customHeight="1">
      <c r="A886" s="4"/>
      <c r="B886" s="4"/>
      <c r="C886" s="225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  <c r="AA886" s="4"/>
      <c r="AB886" s="4"/>
      <c r="AC886" s="4"/>
      <c r="AD886" s="4"/>
    </row>
    <row r="887" ht="15.75" customHeight="1">
      <c r="A887" s="4"/>
      <c r="B887" s="4"/>
      <c r="C887" s="225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  <c r="AA887" s="4"/>
      <c r="AB887" s="4"/>
      <c r="AC887" s="4"/>
      <c r="AD887" s="4"/>
    </row>
    <row r="888" ht="15.75" customHeight="1">
      <c r="A888" s="4"/>
      <c r="B888" s="4"/>
      <c r="C888" s="225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  <c r="AA888" s="4"/>
      <c r="AB888" s="4"/>
      <c r="AC888" s="4"/>
      <c r="AD888" s="4"/>
    </row>
    <row r="889" ht="15.75" customHeight="1">
      <c r="A889" s="4"/>
      <c r="B889" s="4"/>
      <c r="C889" s="225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4"/>
      <c r="AB889" s="4"/>
      <c r="AC889" s="4"/>
      <c r="AD889" s="4"/>
    </row>
    <row r="890" ht="15.75" customHeight="1">
      <c r="A890" s="4"/>
      <c r="B890" s="4"/>
      <c r="C890" s="225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  <c r="AA890" s="4"/>
      <c r="AB890" s="4"/>
      <c r="AC890" s="4"/>
      <c r="AD890" s="4"/>
    </row>
    <row r="891" ht="15.75" customHeight="1">
      <c r="A891" s="4"/>
      <c r="B891" s="4"/>
      <c r="C891" s="225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4"/>
      <c r="AB891" s="4"/>
      <c r="AC891" s="4"/>
      <c r="AD891" s="4"/>
    </row>
    <row r="892" ht="15.75" customHeight="1">
      <c r="A892" s="4"/>
      <c r="B892" s="4"/>
      <c r="C892" s="225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4"/>
      <c r="AB892" s="4"/>
      <c r="AC892" s="4"/>
      <c r="AD892" s="4"/>
    </row>
    <row r="893" ht="15.75" customHeight="1">
      <c r="A893" s="4"/>
      <c r="B893" s="4"/>
      <c r="C893" s="225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4"/>
      <c r="AB893" s="4"/>
      <c r="AC893" s="4"/>
      <c r="AD893" s="4"/>
    </row>
    <row r="894" ht="15.75" customHeight="1">
      <c r="A894" s="4"/>
      <c r="B894" s="4"/>
      <c r="C894" s="225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4"/>
      <c r="AB894" s="4"/>
      <c r="AC894" s="4"/>
      <c r="AD894" s="4"/>
    </row>
    <row r="895" ht="15.75" customHeight="1">
      <c r="A895" s="4"/>
      <c r="B895" s="4"/>
      <c r="C895" s="225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4"/>
      <c r="AB895" s="4"/>
      <c r="AC895" s="4"/>
      <c r="AD895" s="4"/>
    </row>
    <row r="896" ht="15.75" customHeight="1">
      <c r="A896" s="4"/>
      <c r="B896" s="4"/>
      <c r="C896" s="225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  <c r="AA896" s="4"/>
      <c r="AB896" s="4"/>
      <c r="AC896" s="4"/>
      <c r="AD896" s="4"/>
    </row>
    <row r="897" ht="15.75" customHeight="1">
      <c r="A897" s="4"/>
      <c r="B897" s="4"/>
      <c r="C897" s="225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4"/>
      <c r="AB897" s="4"/>
      <c r="AC897" s="4"/>
      <c r="AD897" s="4"/>
    </row>
    <row r="898" ht="15.75" customHeight="1">
      <c r="A898" s="4"/>
      <c r="B898" s="4"/>
      <c r="C898" s="225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4"/>
      <c r="AB898" s="4"/>
      <c r="AC898" s="4"/>
      <c r="AD898" s="4"/>
    </row>
    <row r="899" ht="15.75" customHeight="1">
      <c r="A899" s="4"/>
      <c r="B899" s="4"/>
      <c r="C899" s="225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4"/>
      <c r="AB899" s="4"/>
      <c r="AC899" s="4"/>
      <c r="AD899" s="4"/>
    </row>
    <row r="900" ht="15.75" customHeight="1">
      <c r="A900" s="4"/>
      <c r="B900" s="4"/>
      <c r="C900" s="225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  <c r="AA900" s="4"/>
      <c r="AB900" s="4"/>
      <c r="AC900" s="4"/>
      <c r="AD900" s="4"/>
    </row>
    <row r="901" ht="15.75" customHeight="1">
      <c r="A901" s="4"/>
      <c r="B901" s="4"/>
      <c r="C901" s="225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4"/>
      <c r="AB901" s="4"/>
      <c r="AC901" s="4"/>
      <c r="AD901" s="4"/>
    </row>
    <row r="902" ht="15.75" customHeight="1">
      <c r="A902" s="4"/>
      <c r="B902" s="4"/>
      <c r="C902" s="225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  <c r="AA902" s="4"/>
      <c r="AB902" s="4"/>
      <c r="AC902" s="4"/>
      <c r="AD902" s="4"/>
    </row>
    <row r="903" ht="15.75" customHeight="1">
      <c r="A903" s="4"/>
      <c r="B903" s="4"/>
      <c r="C903" s="225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  <c r="AA903" s="4"/>
      <c r="AB903" s="4"/>
      <c r="AC903" s="4"/>
      <c r="AD903" s="4"/>
    </row>
    <row r="904" ht="15.75" customHeight="1">
      <c r="A904" s="4"/>
      <c r="B904" s="4"/>
      <c r="C904" s="225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4"/>
      <c r="AB904" s="4"/>
      <c r="AC904" s="4"/>
      <c r="AD904" s="4"/>
    </row>
    <row r="905" ht="15.75" customHeight="1">
      <c r="A905" s="4"/>
      <c r="B905" s="4"/>
      <c r="C905" s="225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4"/>
      <c r="AB905" s="4"/>
      <c r="AC905" s="4"/>
      <c r="AD905" s="4"/>
    </row>
    <row r="906" ht="15.75" customHeight="1">
      <c r="A906" s="4"/>
      <c r="B906" s="4"/>
      <c r="C906" s="225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  <c r="AA906" s="4"/>
      <c r="AB906" s="4"/>
      <c r="AC906" s="4"/>
      <c r="AD906" s="4"/>
    </row>
    <row r="907" ht="15.75" customHeight="1">
      <c r="A907" s="4"/>
      <c r="B907" s="4"/>
      <c r="C907" s="225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4"/>
      <c r="AB907" s="4"/>
      <c r="AC907" s="4"/>
      <c r="AD907" s="4"/>
    </row>
    <row r="908" ht="15.75" customHeight="1">
      <c r="A908" s="4"/>
      <c r="B908" s="4"/>
      <c r="C908" s="225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4"/>
      <c r="AB908" s="4"/>
      <c r="AC908" s="4"/>
      <c r="AD908" s="4"/>
    </row>
    <row r="909" ht="15.75" customHeight="1">
      <c r="A909" s="4"/>
      <c r="B909" s="4"/>
      <c r="C909" s="225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4"/>
      <c r="AB909" s="4"/>
      <c r="AC909" s="4"/>
      <c r="AD909" s="4"/>
    </row>
    <row r="910" ht="15.75" customHeight="1">
      <c r="A910" s="4"/>
      <c r="B910" s="4"/>
      <c r="C910" s="225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4"/>
      <c r="AB910" s="4"/>
      <c r="AC910" s="4"/>
      <c r="AD910" s="4"/>
    </row>
    <row r="911" ht="15.75" customHeight="1">
      <c r="A911" s="4"/>
      <c r="B911" s="4"/>
      <c r="C911" s="225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4"/>
      <c r="AB911" s="4"/>
      <c r="AC911" s="4"/>
      <c r="AD911" s="4"/>
    </row>
    <row r="912" ht="15.75" customHeight="1">
      <c r="A912" s="4"/>
      <c r="B912" s="4"/>
      <c r="C912" s="225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4"/>
      <c r="AB912" s="4"/>
      <c r="AC912" s="4"/>
      <c r="AD912" s="4"/>
    </row>
    <row r="913" ht="15.75" customHeight="1">
      <c r="A913" s="4"/>
      <c r="B913" s="4"/>
      <c r="C913" s="225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4"/>
      <c r="AB913" s="4"/>
      <c r="AC913" s="4"/>
      <c r="AD913" s="4"/>
    </row>
    <row r="914" ht="15.75" customHeight="1">
      <c r="A914" s="4"/>
      <c r="B914" s="4"/>
      <c r="C914" s="225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4"/>
      <c r="AB914" s="4"/>
      <c r="AC914" s="4"/>
      <c r="AD914" s="4"/>
    </row>
    <row r="915" ht="15.75" customHeight="1">
      <c r="A915" s="4"/>
      <c r="B915" s="4"/>
      <c r="C915" s="225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4"/>
      <c r="AB915" s="4"/>
      <c r="AC915" s="4"/>
      <c r="AD915" s="4"/>
    </row>
    <row r="916" ht="15.75" customHeight="1">
      <c r="A916" s="4"/>
      <c r="B916" s="4"/>
      <c r="C916" s="225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4"/>
      <c r="AB916" s="4"/>
      <c r="AC916" s="4"/>
      <c r="AD916" s="4"/>
    </row>
    <row r="917" ht="15.75" customHeight="1">
      <c r="A917" s="4"/>
      <c r="B917" s="4"/>
      <c r="C917" s="225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4"/>
      <c r="AB917" s="4"/>
      <c r="AC917" s="4"/>
      <c r="AD917" s="4"/>
    </row>
    <row r="918" ht="15.75" customHeight="1">
      <c r="A918" s="4"/>
      <c r="B918" s="4"/>
      <c r="C918" s="225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4"/>
      <c r="AB918" s="4"/>
      <c r="AC918" s="4"/>
      <c r="AD918" s="4"/>
    </row>
    <row r="919" ht="15.75" customHeight="1">
      <c r="A919" s="4"/>
      <c r="B919" s="4"/>
      <c r="C919" s="225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4"/>
      <c r="AB919" s="4"/>
      <c r="AC919" s="4"/>
      <c r="AD919" s="4"/>
    </row>
    <row r="920" ht="15.75" customHeight="1">
      <c r="A920" s="4"/>
      <c r="B920" s="4"/>
      <c r="C920" s="225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4"/>
      <c r="AB920" s="4"/>
      <c r="AC920" s="4"/>
      <c r="AD920" s="4"/>
    </row>
    <row r="921" ht="15.75" customHeight="1">
      <c r="A921" s="4"/>
      <c r="B921" s="4"/>
      <c r="C921" s="225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4"/>
      <c r="AB921" s="4"/>
      <c r="AC921" s="4"/>
      <c r="AD921" s="4"/>
    </row>
    <row r="922" ht="15.75" customHeight="1">
      <c r="A922" s="4"/>
      <c r="B922" s="4"/>
      <c r="C922" s="225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4"/>
      <c r="AB922" s="4"/>
      <c r="AC922" s="4"/>
      <c r="AD922" s="4"/>
    </row>
    <row r="923" ht="15.75" customHeight="1">
      <c r="A923" s="4"/>
      <c r="B923" s="4"/>
      <c r="C923" s="225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4"/>
      <c r="AB923" s="4"/>
      <c r="AC923" s="4"/>
      <c r="AD923" s="4"/>
    </row>
    <row r="924" ht="15.75" customHeight="1">
      <c r="A924" s="4"/>
      <c r="B924" s="4"/>
      <c r="C924" s="225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4"/>
      <c r="AB924" s="4"/>
      <c r="AC924" s="4"/>
      <c r="AD924" s="4"/>
    </row>
    <row r="925" ht="15.75" customHeight="1">
      <c r="A925" s="4"/>
      <c r="B925" s="4"/>
      <c r="C925" s="225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4"/>
      <c r="AB925" s="4"/>
      <c r="AC925" s="4"/>
      <c r="AD925" s="4"/>
    </row>
    <row r="926" ht="15.75" customHeight="1">
      <c r="A926" s="4"/>
      <c r="B926" s="4"/>
      <c r="C926" s="225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  <c r="AA926" s="4"/>
      <c r="AB926" s="4"/>
      <c r="AC926" s="4"/>
      <c r="AD926" s="4"/>
    </row>
    <row r="927" ht="15.75" customHeight="1">
      <c r="A927" s="4"/>
      <c r="B927" s="4"/>
      <c r="C927" s="225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4"/>
      <c r="AB927" s="4"/>
      <c r="AC927" s="4"/>
      <c r="AD927" s="4"/>
    </row>
    <row r="928" ht="15.75" customHeight="1">
      <c r="A928" s="4"/>
      <c r="B928" s="4"/>
      <c r="C928" s="225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4"/>
      <c r="AB928" s="4"/>
      <c r="AC928" s="4"/>
      <c r="AD928" s="4"/>
    </row>
    <row r="929" ht="15.75" customHeight="1">
      <c r="A929" s="4"/>
      <c r="B929" s="4"/>
      <c r="C929" s="225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  <c r="AA929" s="4"/>
      <c r="AB929" s="4"/>
      <c r="AC929" s="4"/>
      <c r="AD929" s="4"/>
    </row>
    <row r="930" ht="15.75" customHeight="1">
      <c r="A930" s="4"/>
      <c r="B930" s="4"/>
      <c r="C930" s="225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4"/>
      <c r="AB930" s="4"/>
      <c r="AC930" s="4"/>
      <c r="AD930" s="4"/>
    </row>
    <row r="931" ht="15.75" customHeight="1">
      <c r="A931" s="4"/>
      <c r="B931" s="4"/>
      <c r="C931" s="225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4"/>
      <c r="AB931" s="4"/>
      <c r="AC931" s="4"/>
      <c r="AD931" s="4"/>
    </row>
    <row r="932" ht="15.75" customHeight="1">
      <c r="A932" s="4"/>
      <c r="B932" s="4"/>
      <c r="C932" s="225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  <c r="AA932" s="4"/>
      <c r="AB932" s="4"/>
      <c r="AC932" s="4"/>
      <c r="AD932" s="4"/>
    </row>
    <row r="933" ht="15.75" customHeight="1">
      <c r="A933" s="4"/>
      <c r="B933" s="4"/>
      <c r="C933" s="225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4"/>
      <c r="AB933" s="4"/>
      <c r="AC933" s="4"/>
      <c r="AD933" s="4"/>
    </row>
    <row r="934" ht="15.75" customHeight="1">
      <c r="A934" s="4"/>
      <c r="B934" s="4"/>
      <c r="C934" s="225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4"/>
      <c r="AB934" s="4"/>
      <c r="AC934" s="4"/>
      <c r="AD934" s="4"/>
    </row>
    <row r="935" ht="15.75" customHeight="1">
      <c r="A935" s="4"/>
      <c r="B935" s="4"/>
      <c r="C935" s="225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4"/>
      <c r="AB935" s="4"/>
      <c r="AC935" s="4"/>
      <c r="AD935" s="4"/>
    </row>
    <row r="936" ht="15.75" customHeight="1">
      <c r="A936" s="4"/>
      <c r="B936" s="4"/>
      <c r="C936" s="225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  <c r="AA936" s="4"/>
      <c r="AB936" s="4"/>
      <c r="AC936" s="4"/>
      <c r="AD936" s="4"/>
    </row>
    <row r="937" ht="15.75" customHeight="1">
      <c r="A937" s="4"/>
      <c r="B937" s="4"/>
      <c r="C937" s="225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4"/>
      <c r="AB937" s="4"/>
      <c r="AC937" s="4"/>
      <c r="AD937" s="4"/>
    </row>
    <row r="938" ht="15.75" customHeight="1">
      <c r="A938" s="4"/>
      <c r="B938" s="4"/>
      <c r="C938" s="225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  <c r="AA938" s="4"/>
      <c r="AB938" s="4"/>
      <c r="AC938" s="4"/>
      <c r="AD938" s="4"/>
    </row>
    <row r="939" ht="15.75" customHeight="1">
      <c r="A939" s="4"/>
      <c r="B939" s="4"/>
      <c r="C939" s="225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  <c r="AA939" s="4"/>
      <c r="AB939" s="4"/>
      <c r="AC939" s="4"/>
      <c r="AD939" s="4"/>
    </row>
    <row r="940" ht="15.75" customHeight="1">
      <c r="A940" s="4"/>
      <c r="B940" s="4"/>
      <c r="C940" s="225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4"/>
      <c r="AB940" s="4"/>
      <c r="AC940" s="4"/>
      <c r="AD940" s="4"/>
    </row>
    <row r="941" ht="15.75" customHeight="1">
      <c r="A941" s="4"/>
      <c r="B941" s="4"/>
      <c r="C941" s="225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  <c r="AA941" s="4"/>
      <c r="AB941" s="4"/>
      <c r="AC941" s="4"/>
      <c r="AD941" s="4"/>
    </row>
    <row r="942" ht="15.75" customHeight="1">
      <c r="A942" s="4"/>
      <c r="B942" s="4"/>
      <c r="C942" s="225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  <c r="AA942" s="4"/>
      <c r="AB942" s="4"/>
      <c r="AC942" s="4"/>
      <c r="AD942" s="4"/>
    </row>
    <row r="943" ht="15.75" customHeight="1">
      <c r="A943" s="4"/>
      <c r="B943" s="4"/>
      <c r="C943" s="225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4"/>
      <c r="AB943" s="4"/>
      <c r="AC943" s="4"/>
      <c r="AD943" s="4"/>
    </row>
    <row r="944" ht="15.75" customHeight="1">
      <c r="A944" s="4"/>
      <c r="B944" s="4"/>
      <c r="C944" s="225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4"/>
      <c r="AB944" s="4"/>
      <c r="AC944" s="4"/>
      <c r="AD944" s="4"/>
    </row>
    <row r="945" ht="15.75" customHeight="1">
      <c r="A945" s="4"/>
      <c r="B945" s="4"/>
      <c r="C945" s="225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4"/>
      <c r="AB945" s="4"/>
      <c r="AC945" s="4"/>
      <c r="AD945" s="4"/>
    </row>
    <row r="946" ht="15.75" customHeight="1">
      <c r="A946" s="4"/>
      <c r="B946" s="4"/>
      <c r="C946" s="225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  <c r="AA946" s="4"/>
      <c r="AB946" s="4"/>
      <c r="AC946" s="4"/>
      <c r="AD946" s="4"/>
    </row>
    <row r="947" ht="15.75" customHeight="1">
      <c r="A947" s="4"/>
      <c r="B947" s="4"/>
      <c r="C947" s="225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  <c r="AA947" s="4"/>
      <c r="AB947" s="4"/>
      <c r="AC947" s="4"/>
      <c r="AD947" s="4"/>
    </row>
    <row r="948" ht="15.75" customHeight="1">
      <c r="A948" s="4"/>
      <c r="B948" s="4"/>
      <c r="C948" s="225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  <c r="AA948" s="4"/>
      <c r="AB948" s="4"/>
      <c r="AC948" s="4"/>
      <c r="AD948" s="4"/>
    </row>
    <row r="949" ht="15.75" customHeight="1">
      <c r="A949" s="4"/>
      <c r="B949" s="4"/>
      <c r="C949" s="225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4"/>
      <c r="AB949" s="4"/>
      <c r="AC949" s="4"/>
      <c r="AD949" s="4"/>
    </row>
    <row r="950" ht="15.75" customHeight="1">
      <c r="A950" s="4"/>
      <c r="B950" s="4"/>
      <c r="C950" s="225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  <c r="AA950" s="4"/>
      <c r="AB950" s="4"/>
      <c r="AC950" s="4"/>
      <c r="AD950" s="4"/>
    </row>
    <row r="951" ht="15.75" customHeight="1">
      <c r="A951" s="4"/>
      <c r="B951" s="4"/>
      <c r="C951" s="225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4"/>
      <c r="AB951" s="4"/>
      <c r="AC951" s="4"/>
      <c r="AD951" s="4"/>
    </row>
    <row r="952" ht="15.75" customHeight="1">
      <c r="A952" s="4"/>
      <c r="B952" s="4"/>
      <c r="C952" s="225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  <c r="AA952" s="4"/>
      <c r="AB952" s="4"/>
      <c r="AC952" s="4"/>
      <c r="AD952" s="4"/>
    </row>
    <row r="953" ht="15.75" customHeight="1">
      <c r="A953" s="4"/>
      <c r="B953" s="4"/>
      <c r="C953" s="225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  <c r="AA953" s="4"/>
      <c r="AB953" s="4"/>
      <c r="AC953" s="4"/>
      <c r="AD953" s="4"/>
    </row>
    <row r="954" ht="15.75" customHeight="1">
      <c r="A954" s="4"/>
      <c r="B954" s="4"/>
      <c r="C954" s="225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  <c r="AA954" s="4"/>
      <c r="AB954" s="4"/>
      <c r="AC954" s="4"/>
      <c r="AD954" s="4"/>
    </row>
    <row r="955" ht="15.75" customHeight="1">
      <c r="A955" s="4"/>
      <c r="B955" s="4"/>
      <c r="C955" s="225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  <c r="AA955" s="4"/>
      <c r="AB955" s="4"/>
      <c r="AC955" s="4"/>
      <c r="AD955" s="4"/>
    </row>
    <row r="956" ht="15.75" customHeight="1">
      <c r="A956" s="4"/>
      <c r="B956" s="4"/>
      <c r="C956" s="225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  <c r="AA956" s="4"/>
      <c r="AB956" s="4"/>
      <c r="AC956" s="4"/>
      <c r="AD956" s="4"/>
    </row>
    <row r="957" ht="15.75" customHeight="1">
      <c r="A957" s="4"/>
      <c r="B957" s="4"/>
      <c r="C957" s="225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  <c r="AA957" s="4"/>
      <c r="AB957" s="4"/>
      <c r="AC957" s="4"/>
      <c r="AD957" s="4"/>
    </row>
    <row r="958" ht="15.75" customHeight="1">
      <c r="A958" s="4"/>
      <c r="B958" s="4"/>
      <c r="C958" s="225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4"/>
      <c r="AB958" s="4"/>
      <c r="AC958" s="4"/>
      <c r="AD958" s="4"/>
    </row>
    <row r="959" ht="15.75" customHeight="1">
      <c r="A959" s="4"/>
      <c r="B959" s="4"/>
      <c r="C959" s="225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4"/>
      <c r="AB959" s="4"/>
      <c r="AC959" s="4"/>
      <c r="AD959" s="4"/>
    </row>
    <row r="960" ht="15.75" customHeight="1">
      <c r="A960" s="4"/>
      <c r="B960" s="4"/>
      <c r="C960" s="225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  <c r="AA960" s="4"/>
      <c r="AB960" s="4"/>
      <c r="AC960" s="4"/>
      <c r="AD960" s="4"/>
    </row>
    <row r="961" ht="15.75" customHeight="1">
      <c r="A961" s="4"/>
      <c r="B961" s="4"/>
      <c r="C961" s="225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  <c r="AA961" s="4"/>
      <c r="AB961" s="4"/>
      <c r="AC961" s="4"/>
      <c r="AD961" s="4"/>
    </row>
    <row r="962" ht="15.75" customHeight="1">
      <c r="A962" s="4"/>
      <c r="B962" s="4"/>
      <c r="C962" s="225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  <c r="AA962" s="4"/>
      <c r="AB962" s="4"/>
      <c r="AC962" s="4"/>
      <c r="AD962" s="4"/>
    </row>
    <row r="963" ht="15.75" customHeight="1">
      <c r="A963" s="4"/>
      <c r="B963" s="4"/>
      <c r="C963" s="225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  <c r="AA963" s="4"/>
      <c r="AB963" s="4"/>
      <c r="AC963" s="4"/>
      <c r="AD963" s="4"/>
    </row>
    <row r="964" ht="15.75" customHeight="1">
      <c r="A964" s="4"/>
      <c r="B964" s="4"/>
      <c r="C964" s="225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  <c r="AA964" s="4"/>
      <c r="AB964" s="4"/>
      <c r="AC964" s="4"/>
      <c r="AD964" s="4"/>
    </row>
    <row r="965" ht="15.75" customHeight="1">
      <c r="A965" s="4"/>
      <c r="B965" s="4"/>
      <c r="C965" s="225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  <c r="AA965" s="4"/>
      <c r="AB965" s="4"/>
      <c r="AC965" s="4"/>
      <c r="AD965" s="4"/>
    </row>
    <row r="966" ht="15.75" customHeight="1">
      <c r="A966" s="4"/>
      <c r="B966" s="4"/>
      <c r="C966" s="225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  <c r="AA966" s="4"/>
      <c r="AB966" s="4"/>
      <c r="AC966" s="4"/>
      <c r="AD966" s="4"/>
    </row>
    <row r="967" ht="15.75" customHeight="1">
      <c r="A967" s="4"/>
      <c r="B967" s="4"/>
      <c r="C967" s="225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  <c r="AA967" s="4"/>
      <c r="AB967" s="4"/>
      <c r="AC967" s="4"/>
      <c r="AD967" s="4"/>
    </row>
    <row r="968" ht="15.75" customHeight="1">
      <c r="A968" s="4"/>
      <c r="B968" s="4"/>
      <c r="C968" s="225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  <c r="AA968" s="4"/>
      <c r="AB968" s="4"/>
      <c r="AC968" s="4"/>
      <c r="AD968" s="4"/>
    </row>
    <row r="969" ht="15.75" customHeight="1">
      <c r="A969" s="4"/>
      <c r="B969" s="4"/>
      <c r="C969" s="225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  <c r="AA969" s="4"/>
      <c r="AB969" s="4"/>
      <c r="AC969" s="4"/>
      <c r="AD969" s="4"/>
    </row>
    <row r="970" ht="15.75" customHeight="1">
      <c r="A970" s="4"/>
      <c r="B970" s="4"/>
      <c r="C970" s="225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  <c r="AA970" s="4"/>
      <c r="AB970" s="4"/>
      <c r="AC970" s="4"/>
      <c r="AD970" s="4"/>
    </row>
    <row r="971" ht="15.75" customHeight="1">
      <c r="A971" s="4"/>
      <c r="B971" s="4"/>
      <c r="C971" s="225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  <c r="AA971" s="4"/>
      <c r="AB971" s="4"/>
      <c r="AC971" s="4"/>
      <c r="AD971" s="4"/>
    </row>
    <row r="972" ht="15.75" customHeight="1">
      <c r="A972" s="4"/>
      <c r="B972" s="4"/>
      <c r="C972" s="225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  <c r="AA972" s="4"/>
      <c r="AB972" s="4"/>
      <c r="AC972" s="4"/>
      <c r="AD972" s="4"/>
    </row>
    <row r="973" ht="15.75" customHeight="1">
      <c r="A973" s="4"/>
      <c r="B973" s="4"/>
      <c r="C973" s="225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  <c r="AA973" s="4"/>
      <c r="AB973" s="4"/>
      <c r="AC973" s="4"/>
      <c r="AD973" s="4"/>
    </row>
    <row r="974" ht="15.75" customHeight="1">
      <c r="A974" s="4"/>
      <c r="B974" s="4"/>
      <c r="C974" s="225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  <c r="AA974" s="4"/>
      <c r="AB974" s="4"/>
      <c r="AC974" s="4"/>
      <c r="AD974" s="4"/>
    </row>
    <row r="975" ht="15.75" customHeight="1">
      <c r="A975" s="4"/>
      <c r="B975" s="4"/>
      <c r="C975" s="225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  <c r="AA975" s="4"/>
      <c r="AB975" s="4"/>
      <c r="AC975" s="4"/>
      <c r="AD975" s="4"/>
    </row>
    <row r="976" ht="15.75" customHeight="1">
      <c r="A976" s="4"/>
      <c r="B976" s="4"/>
      <c r="C976" s="225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  <c r="AA976" s="4"/>
      <c r="AB976" s="4"/>
      <c r="AC976" s="4"/>
      <c r="AD976" s="4"/>
    </row>
    <row r="977" ht="15.75" customHeight="1">
      <c r="A977" s="4"/>
      <c r="B977" s="4"/>
      <c r="C977" s="225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  <c r="AA977" s="4"/>
      <c r="AB977" s="4"/>
      <c r="AC977" s="4"/>
      <c r="AD977" s="4"/>
    </row>
    <row r="978" ht="15.75" customHeight="1">
      <c r="A978" s="4"/>
      <c r="B978" s="4"/>
      <c r="C978" s="225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  <c r="AA978" s="4"/>
      <c r="AB978" s="4"/>
      <c r="AC978" s="4"/>
      <c r="AD978" s="4"/>
    </row>
    <row r="979" ht="15.75" customHeight="1">
      <c r="A979" s="4"/>
      <c r="B979" s="4"/>
      <c r="C979" s="225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  <c r="AA979" s="4"/>
      <c r="AB979" s="4"/>
      <c r="AC979" s="4"/>
      <c r="AD979" s="4"/>
    </row>
    <row r="980" ht="15.75" customHeight="1">
      <c r="A980" s="4"/>
      <c r="B980" s="4"/>
      <c r="C980" s="225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  <c r="AA980" s="4"/>
      <c r="AB980" s="4"/>
      <c r="AC980" s="4"/>
      <c r="AD980" s="4"/>
    </row>
    <row r="981" ht="15.75" customHeight="1">
      <c r="A981" s="4"/>
      <c r="B981" s="4"/>
      <c r="C981" s="225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  <c r="AA981" s="4"/>
      <c r="AB981" s="4"/>
      <c r="AC981" s="4"/>
      <c r="AD981" s="4"/>
    </row>
    <row r="982" ht="15.75" customHeight="1">
      <c r="A982" s="4"/>
      <c r="B982" s="4"/>
      <c r="C982" s="225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  <c r="AA982" s="4"/>
      <c r="AB982" s="4"/>
      <c r="AC982" s="4"/>
      <c r="AD982" s="4"/>
    </row>
    <row r="983" ht="15.75" customHeight="1">
      <c r="A983" s="4"/>
      <c r="B983" s="4"/>
      <c r="C983" s="225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  <c r="AA983" s="4"/>
      <c r="AB983" s="4"/>
      <c r="AC983" s="4"/>
      <c r="AD983" s="4"/>
    </row>
    <row r="984" ht="15.75" customHeight="1">
      <c r="A984" s="4"/>
      <c r="B984" s="4"/>
      <c r="C984" s="225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  <c r="AA984" s="4"/>
      <c r="AB984" s="4"/>
      <c r="AC984" s="4"/>
      <c r="AD984" s="4"/>
    </row>
    <row r="985" ht="15.75" customHeight="1">
      <c r="A985" s="4"/>
      <c r="B985" s="4"/>
      <c r="C985" s="225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  <c r="AA985" s="4"/>
      <c r="AB985" s="4"/>
      <c r="AC985" s="4"/>
      <c r="AD985" s="4"/>
    </row>
    <row r="986" ht="15.75" customHeight="1">
      <c r="A986" s="4"/>
      <c r="B986" s="4"/>
      <c r="C986" s="225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  <c r="AA986" s="4"/>
      <c r="AB986" s="4"/>
      <c r="AC986" s="4"/>
      <c r="AD986" s="4"/>
    </row>
    <row r="987" ht="15.75" customHeight="1">
      <c r="A987" s="4"/>
      <c r="B987" s="4"/>
      <c r="C987" s="225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  <c r="AA987" s="4"/>
      <c r="AB987" s="4"/>
      <c r="AC987" s="4"/>
      <c r="AD987" s="4"/>
    </row>
    <row r="988" ht="15.75" customHeight="1">
      <c r="A988" s="4"/>
      <c r="B988" s="4"/>
      <c r="C988" s="225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  <c r="AA988" s="4"/>
      <c r="AB988" s="4"/>
      <c r="AC988" s="4"/>
      <c r="AD988" s="4"/>
    </row>
    <row r="989" ht="15.75" customHeight="1">
      <c r="A989" s="4"/>
      <c r="B989" s="4"/>
      <c r="C989" s="225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  <c r="AA989" s="4"/>
      <c r="AB989" s="4"/>
      <c r="AC989" s="4"/>
      <c r="AD989" s="4"/>
    </row>
    <row r="990" ht="15.75" customHeight="1">
      <c r="A990" s="4"/>
      <c r="B990" s="4"/>
      <c r="C990" s="225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  <c r="AA990" s="4"/>
      <c r="AB990" s="4"/>
      <c r="AC990" s="4"/>
      <c r="AD990" s="4"/>
    </row>
    <row r="991" ht="15.75" customHeight="1">
      <c r="A991" s="4"/>
      <c r="B991" s="4"/>
      <c r="C991" s="225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  <c r="AA991" s="4"/>
      <c r="AB991" s="4"/>
      <c r="AC991" s="4"/>
      <c r="AD991" s="4"/>
    </row>
    <row r="992" ht="15.75" customHeight="1">
      <c r="A992" s="4"/>
      <c r="B992" s="4"/>
      <c r="C992" s="225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  <c r="AA992" s="4"/>
      <c r="AB992" s="4"/>
      <c r="AC992" s="4"/>
      <c r="AD992" s="4"/>
    </row>
    <row r="993" ht="15.75" customHeight="1">
      <c r="A993" s="4"/>
      <c r="B993" s="4"/>
      <c r="C993" s="225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  <c r="AA993" s="4"/>
      <c r="AB993" s="4"/>
      <c r="AC993" s="4"/>
      <c r="AD993" s="4"/>
    </row>
    <row r="994" ht="15.75" customHeight="1">
      <c r="A994" s="4"/>
      <c r="B994" s="4"/>
      <c r="C994" s="225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  <c r="AA994" s="4"/>
      <c r="AB994" s="4"/>
      <c r="AC994" s="4"/>
      <c r="AD994" s="4"/>
    </row>
    <row r="995" ht="15.75" customHeight="1">
      <c r="A995" s="4"/>
      <c r="B995" s="4"/>
      <c r="C995" s="225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  <c r="AA995" s="4"/>
      <c r="AB995" s="4"/>
      <c r="AC995" s="4"/>
      <c r="AD995" s="4"/>
    </row>
    <row r="996" ht="15.75" customHeight="1">
      <c r="A996" s="4"/>
      <c r="B996" s="4"/>
      <c r="C996" s="225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  <c r="AA996" s="4"/>
      <c r="AB996" s="4"/>
      <c r="AC996" s="4"/>
      <c r="AD996" s="4"/>
    </row>
    <row r="997" ht="15.75" customHeight="1">
      <c r="A997" s="4"/>
      <c r="B997" s="4"/>
      <c r="C997" s="225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  <c r="AA997" s="4"/>
      <c r="AB997" s="4"/>
      <c r="AC997" s="4"/>
      <c r="AD997" s="4"/>
    </row>
    <row r="998" ht="15.75" customHeight="1">
      <c r="A998" s="4"/>
      <c r="B998" s="4"/>
      <c r="C998" s="225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  <c r="AA998" s="4"/>
      <c r="AB998" s="4"/>
      <c r="AC998" s="4"/>
      <c r="AD998" s="4"/>
    </row>
    <row r="999" ht="15.75" customHeight="1">
      <c r="A999" s="4"/>
      <c r="B999" s="4"/>
      <c r="C999" s="225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  <c r="AA999" s="4"/>
      <c r="AB999" s="4"/>
      <c r="AC999" s="4"/>
      <c r="AD999" s="4"/>
    </row>
    <row r="1000" ht="15.75" customHeight="1">
      <c r="A1000" s="4"/>
      <c r="B1000" s="4"/>
      <c r="C1000" s="225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  <c r="AA1000" s="4"/>
      <c r="AB1000" s="4"/>
      <c r="AC1000" s="4"/>
      <c r="AD1000" s="4"/>
    </row>
  </sheetData>
  <mergeCells count="29">
    <mergeCell ref="A1:D1"/>
    <mergeCell ref="B2:D2"/>
    <mergeCell ref="B3:C3"/>
    <mergeCell ref="B4:D4"/>
    <mergeCell ref="B5:D5"/>
    <mergeCell ref="A6:D6"/>
    <mergeCell ref="A7:D7"/>
    <mergeCell ref="A8:D8"/>
    <mergeCell ref="B17:D17"/>
    <mergeCell ref="A53:C53"/>
    <mergeCell ref="B87:B89"/>
    <mergeCell ref="C87:C89"/>
    <mergeCell ref="B122:C122"/>
    <mergeCell ref="A127:C127"/>
    <mergeCell ref="A223:A230"/>
    <mergeCell ref="A238:A239"/>
    <mergeCell ref="B238:B239"/>
    <mergeCell ref="A240:A241"/>
    <mergeCell ref="B240:B241"/>
    <mergeCell ref="C260:C261"/>
    <mergeCell ref="G238:G239"/>
    <mergeCell ref="G240:G241"/>
    <mergeCell ref="B204:D204"/>
    <mergeCell ref="A213:A220"/>
    <mergeCell ref="B213:B220"/>
    <mergeCell ref="A221:F221"/>
    <mergeCell ref="B223:B230"/>
    <mergeCell ref="A231:F231"/>
    <mergeCell ref="A233:F233"/>
  </mergeCells>
  <dataValidations>
    <dataValidation type="list" allowBlank="1" showInputMessage="1" showErrorMessage="1" prompt=" - " sqref="D53 D127">
      <formula1>#REF!</formula1>
    </dataValidation>
  </dataValidations>
  <printOptions/>
  <pageMargins bottom="0.787401575" footer="0.0" header="0.0" left="0.511811024" right="0.511811024" top="0.787401575"/>
  <pageSetup orientation="landscape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6AA84F"/>
    <outlinePr summaryBelow="0" summaryRight="0"/>
    <pageSetUpPr/>
  </sheetPr>
  <sheetViews>
    <sheetView showGridLines="0" workbookViewId="0"/>
  </sheetViews>
  <sheetFormatPr customHeight="1" defaultColWidth="12.63" defaultRowHeight="15.0"/>
  <cols>
    <col customWidth="1" min="1" max="1" width="30.38"/>
    <col customWidth="1" min="2" max="2" width="15.13"/>
    <col customWidth="1" min="3" max="3" width="23.38"/>
    <col customWidth="1" min="4" max="4" width="43.38"/>
    <col customWidth="1" min="5" max="5" width="15.13"/>
    <col customWidth="1" min="6" max="6" width="19.38"/>
    <col customWidth="1" min="7" max="7" width="16.88"/>
    <col customWidth="1" min="8" max="8" width="15.38"/>
    <col customWidth="1" min="9" max="9" width="17.38"/>
    <col customWidth="1" min="10" max="22" width="8.0"/>
    <col customWidth="1" min="23" max="26" width="12.38"/>
  </cols>
  <sheetData>
    <row r="1" ht="15.75" customHeight="1">
      <c r="A1" s="1" t="s">
        <v>0</v>
      </c>
      <c r="B1" s="2"/>
      <c r="C1" s="2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ht="12.75" customHeight="1">
      <c r="A2" s="5" t="s">
        <v>1</v>
      </c>
      <c r="B2" s="6" t="str">
        <f>MOTORISTA!B2</f>
        <v>NIVISA SOLUÇÕES AMBIENTAIS</v>
      </c>
      <c r="C2" s="2"/>
      <c r="D2" s="3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ht="12.75" customHeight="1">
      <c r="A3" s="7" t="s">
        <v>2</v>
      </c>
      <c r="B3" s="8" t="str">
        <f>MOTORISTA!B3</f>
        <v>147/2024</v>
      </c>
      <c r="C3" s="3"/>
      <c r="D3" s="9" t="str">
        <f>MOTORISTA!D3</f>
        <v>Dia 14/02/2025 às09:00  horas</v>
      </c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ht="36.0" customHeight="1">
      <c r="A4" s="7" t="s">
        <v>3</v>
      </c>
      <c r="B4" s="10" t="str">
        <f>MOTORISTA!B4</f>
        <v>Contratação emergencial de equipes para prestação de serviços terceirizados de Motorista categoria C, Operador de Retroescavadeira e Auxiliar Operacional com fornecimento de veículos e equipamentos, para atividades de Limpeza Urbana no município de Pinhais.</v>
      </c>
      <c r="C4" s="2"/>
      <c r="D4" s="3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ht="12.75" customHeight="1">
      <c r="A5" s="11" t="s">
        <v>4</v>
      </c>
      <c r="B5" s="12">
        <f>MOTORISTA!B5</f>
        <v>45702</v>
      </c>
      <c r="C5" s="2"/>
      <c r="D5" s="3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ht="12.75" customHeight="1">
      <c r="A6" s="13" t="str">
        <f>MOTORISTA!A6</f>
        <v>Regime Tributário da Empresa: LUCRO REAL </v>
      </c>
      <c r="B6" s="2"/>
      <c r="C6" s="2"/>
      <c r="D6" s="3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ht="27.75" customHeight="1">
      <c r="A7" s="14" t="str">
        <f>MOTORISTA!A7</f>
        <v>Valor do Enquadramento: _____________________ ( da receita bruta acumulada nos 12 (doze) meses anteriores ao período de apuração para fins de determinação da alíquota, conforme art. 18 da LC 123/206)</v>
      </c>
      <c r="B7" s="15"/>
      <c r="C7" s="15"/>
      <c r="D7" s="16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ht="12.75" customHeight="1">
      <c r="A8" s="17" t="s">
        <v>5</v>
      </c>
      <c r="B8" s="2"/>
      <c r="C8" s="2"/>
      <c r="D8" s="3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ht="12.75" customHeight="1">
      <c r="A9" s="18" t="s">
        <v>6</v>
      </c>
      <c r="B9" s="19"/>
      <c r="C9" s="20"/>
      <c r="D9" s="21" t="s">
        <v>284</v>
      </c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ht="12.75" customHeight="1">
      <c r="A10" s="22" t="s">
        <v>8</v>
      </c>
      <c r="B10" s="23"/>
      <c r="C10" s="24"/>
      <c r="D10" s="25" t="s">
        <v>9</v>
      </c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ht="12.75" customHeight="1">
      <c r="A11" s="22" t="s">
        <v>10</v>
      </c>
      <c r="B11" s="23"/>
      <c r="C11" s="24"/>
      <c r="D11" s="25">
        <v>12.0</v>
      </c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ht="12.75" customHeight="1">
      <c r="A12" s="18" t="s">
        <v>11</v>
      </c>
      <c r="B12" s="19"/>
      <c r="C12" s="20"/>
      <c r="D12" s="25" t="s">
        <v>285</v>
      </c>
      <c r="E12" s="26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ht="12.75" customHeight="1">
      <c r="A13" s="22" t="s">
        <v>13</v>
      </c>
      <c r="B13" s="23"/>
      <c r="C13" s="24"/>
      <c r="D13" s="27">
        <v>45689.0</v>
      </c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ht="12.75" customHeight="1">
      <c r="A14" s="22" t="s">
        <v>14</v>
      </c>
      <c r="B14" s="23"/>
      <c r="C14" s="24"/>
      <c r="D14" s="28">
        <v>1749.0</v>
      </c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ht="12.75" customHeight="1">
      <c r="A15" s="29"/>
      <c r="B15" s="19"/>
      <c r="C15" s="30"/>
      <c r="D15" s="31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ht="12.75" customHeight="1">
      <c r="A16" s="32" t="s">
        <v>15</v>
      </c>
      <c r="B16" s="33"/>
      <c r="C16" s="34"/>
      <c r="D16" s="35"/>
      <c r="E16" s="26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ht="12.75" customHeight="1">
      <c r="A17" s="36" t="s">
        <v>16</v>
      </c>
      <c r="B17" s="37" t="s">
        <v>286</v>
      </c>
      <c r="C17" s="2"/>
      <c r="D17" s="3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ht="12.75" customHeight="1">
      <c r="A18" s="29"/>
      <c r="B18" s="19"/>
      <c r="C18" s="34"/>
      <c r="D18" s="19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4"/>
      <c r="X18" s="4"/>
      <c r="Y18" s="4"/>
      <c r="Z18" s="4"/>
    </row>
    <row r="19" ht="12.75" customHeight="1">
      <c r="A19" s="17" t="s">
        <v>18</v>
      </c>
      <c r="B19" s="39" t="s">
        <v>19</v>
      </c>
      <c r="C19" s="40" t="s">
        <v>20</v>
      </c>
      <c r="D19" s="41" t="s">
        <v>21</v>
      </c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ht="12.75" customHeight="1">
      <c r="A20" s="42" t="s">
        <v>287</v>
      </c>
      <c r="B20" s="43"/>
      <c r="C20" s="44">
        <f>D14/44*40</f>
        <v>1590</v>
      </c>
      <c r="D20" s="45" t="s">
        <v>23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ht="12.75" customHeight="1">
      <c r="A21" s="46" t="s">
        <v>24</v>
      </c>
      <c r="B21" s="43"/>
      <c r="C21" s="47">
        <v>0.0</v>
      </c>
      <c r="D21" s="45" t="s">
        <v>23</v>
      </c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2.75" customHeight="1">
      <c r="A22" s="42" t="s">
        <v>25</v>
      </c>
      <c r="B22" s="43"/>
      <c r="C22" s="47">
        <v>0.0</v>
      </c>
      <c r="D22" s="45" t="s">
        <v>23</v>
      </c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2.75" customHeight="1">
      <c r="A23" s="42" t="s">
        <v>26</v>
      </c>
      <c r="B23" s="43"/>
      <c r="C23" s="47">
        <v>0.0</v>
      </c>
      <c r="D23" s="45" t="s">
        <v>23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2.75" customHeight="1">
      <c r="A24" s="42" t="s">
        <v>288</v>
      </c>
      <c r="B24" s="43"/>
      <c r="C24" s="47">
        <f>SUM(C22:C23)*20%</f>
        <v>0</v>
      </c>
      <c r="D24" s="45" t="s">
        <v>23</v>
      </c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2.75" customHeight="1">
      <c r="A25" s="42" t="s">
        <v>27</v>
      </c>
      <c r="B25" s="43"/>
      <c r="C25" s="47">
        <v>0.0</v>
      </c>
      <c r="D25" s="45" t="s">
        <v>23</v>
      </c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2.75" customHeight="1">
      <c r="A26" s="42" t="s">
        <v>28</v>
      </c>
      <c r="B26" s="43">
        <v>0.4</v>
      </c>
      <c r="C26" s="47">
        <f>B26*1518/44*40</f>
        <v>552</v>
      </c>
      <c r="D26" s="45" t="s">
        <v>23</v>
      </c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2.75" customHeight="1">
      <c r="A27" s="42" t="s">
        <v>289</v>
      </c>
      <c r="B27" s="43"/>
      <c r="C27" s="264">
        <v>0.0</v>
      </c>
      <c r="D27" s="45" t="s">
        <v>23</v>
      </c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2.75" customHeight="1">
      <c r="A28" s="42" t="s">
        <v>30</v>
      </c>
      <c r="B28" s="43"/>
      <c r="C28" s="47">
        <f t="shared" ref="C28:C29" si="1">B28*$C$20</f>
        <v>0</v>
      </c>
      <c r="D28" s="45" t="s">
        <v>23</v>
      </c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2.75" customHeight="1">
      <c r="A29" s="42" t="s">
        <v>31</v>
      </c>
      <c r="B29" s="48"/>
      <c r="C29" s="47">
        <f t="shared" si="1"/>
        <v>0</v>
      </c>
      <c r="D29" s="45" t="s">
        <v>23</v>
      </c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2.75" customHeight="1">
      <c r="A30" s="49" t="s">
        <v>32</v>
      </c>
      <c r="B30" s="50">
        <f t="shared" ref="B30:C30" si="2">SUM(B20:B29)</f>
        <v>0.4</v>
      </c>
      <c r="C30" s="51">
        <f t="shared" si="2"/>
        <v>2142</v>
      </c>
      <c r="D30" s="52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2.75" customHeight="1">
      <c r="A31" s="46"/>
      <c r="B31" s="53"/>
      <c r="C31" s="54"/>
      <c r="D31" s="55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2.75" customHeight="1">
      <c r="A32" s="56" t="s">
        <v>33</v>
      </c>
      <c r="B32" s="53"/>
      <c r="C32" s="54"/>
      <c r="D32" s="55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2.75" customHeight="1">
      <c r="A33" s="46" t="s">
        <v>34</v>
      </c>
      <c r="B33" s="53"/>
      <c r="C33" s="54"/>
      <c r="D33" s="55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5.75" customHeight="1">
      <c r="A34" s="57" t="s">
        <v>35</v>
      </c>
      <c r="B34" s="58" t="s">
        <v>36</v>
      </c>
      <c r="C34" s="40" t="s">
        <v>20</v>
      </c>
      <c r="D34" s="59" t="s">
        <v>37</v>
      </c>
      <c r="E34" s="26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2.75" customHeight="1">
      <c r="A35" s="68" t="s">
        <v>38</v>
      </c>
      <c r="B35" s="265"/>
      <c r="C35" s="44">
        <f>(6*2*22)-(C20*6%)</f>
        <v>168.6</v>
      </c>
      <c r="D35" s="61" t="s">
        <v>39</v>
      </c>
      <c r="E35" s="66"/>
      <c r="F35" s="4"/>
      <c r="G35" s="4"/>
      <c r="H35" s="4"/>
      <c r="I35" s="62" t="s">
        <v>40</v>
      </c>
      <c r="J35" s="63">
        <f>366-52-52-7</f>
        <v>255</v>
      </c>
      <c r="K35" s="62">
        <f>J35/12</f>
        <v>21.25</v>
      </c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2.75" customHeight="1">
      <c r="A36" s="266" t="s">
        <v>41</v>
      </c>
      <c r="B36" s="267"/>
      <c r="C36" s="268">
        <v>560.0</v>
      </c>
      <c r="D36" s="45" t="s">
        <v>45</v>
      </c>
      <c r="E36" s="4"/>
      <c r="F36" s="4"/>
      <c r="G36" s="67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2.75" customHeight="1">
      <c r="A37" s="269" t="s">
        <v>44</v>
      </c>
      <c r="B37" s="270"/>
      <c r="C37" s="271">
        <v>81.0</v>
      </c>
      <c r="D37" s="45" t="s">
        <v>45</v>
      </c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2.75" customHeight="1">
      <c r="A38" s="272" t="s">
        <v>46</v>
      </c>
      <c r="B38" s="273"/>
      <c r="C38" s="271">
        <v>26.0</v>
      </c>
      <c r="D38" s="45" t="s">
        <v>45</v>
      </c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2.75" customHeight="1">
      <c r="A39" s="272" t="s">
        <v>47</v>
      </c>
      <c r="B39" s="273"/>
      <c r="C39" s="271">
        <v>26.0</v>
      </c>
      <c r="D39" s="45" t="s">
        <v>45</v>
      </c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2.75" customHeight="1">
      <c r="A40" s="274" t="s">
        <v>48</v>
      </c>
      <c r="B40" s="270"/>
      <c r="C40" s="271">
        <v>160.0</v>
      </c>
      <c r="D40" s="45" t="s">
        <v>45</v>
      </c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2.75" customHeight="1">
      <c r="A41" s="71" t="s">
        <v>49</v>
      </c>
      <c r="B41" s="58"/>
      <c r="C41" s="44">
        <v>0.0</v>
      </c>
      <c r="D41" s="45" t="s">
        <v>45</v>
      </c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2.75" customHeight="1">
      <c r="A42" s="72" t="s">
        <v>50</v>
      </c>
      <c r="B42" s="73">
        <f t="shared" ref="B42:C42" si="3">SUM(B35:B41)</f>
        <v>0</v>
      </c>
      <c r="C42" s="74">
        <f t="shared" si="3"/>
        <v>1021.6</v>
      </c>
      <c r="D42" s="75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9.0" customHeight="1">
      <c r="A43" s="46"/>
      <c r="B43" s="53"/>
      <c r="C43" s="54"/>
      <c r="D43" s="76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2.75" customHeight="1">
      <c r="A44" s="56" t="s">
        <v>51</v>
      </c>
      <c r="B44" s="53"/>
      <c r="C44" s="54"/>
      <c r="D44" s="55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5.75" customHeight="1">
      <c r="A45" s="57" t="s">
        <v>35</v>
      </c>
      <c r="B45" s="58" t="s">
        <v>36</v>
      </c>
      <c r="C45" s="40" t="s">
        <v>20</v>
      </c>
      <c r="D45" s="59" t="s">
        <v>37</v>
      </c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5.75" customHeight="1">
      <c r="A46" s="77" t="s">
        <v>52</v>
      </c>
      <c r="B46" s="78"/>
      <c r="C46" s="79">
        <f>E182</f>
        <v>143.9266667</v>
      </c>
      <c r="D46" s="80" t="s">
        <v>53</v>
      </c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5.75" customHeight="1">
      <c r="A47" s="77" t="s">
        <v>54</v>
      </c>
      <c r="B47" s="78"/>
      <c r="C47" s="79">
        <f>E193</f>
        <v>190.4666667</v>
      </c>
      <c r="D47" s="80" t="s">
        <v>55</v>
      </c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2.75" customHeight="1">
      <c r="A48" s="70" t="s">
        <v>56</v>
      </c>
      <c r="B48" s="43"/>
      <c r="C48" s="44"/>
      <c r="D48" s="81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2.75" customHeight="1">
      <c r="A49" s="72" t="s">
        <v>57</v>
      </c>
      <c r="B49" s="82">
        <f t="shared" ref="B49:C49" si="4">SUM(B46:B48)</f>
        <v>0</v>
      </c>
      <c r="C49" s="74">
        <f t="shared" si="4"/>
        <v>334.3933333</v>
      </c>
      <c r="D49" s="52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7.5" customHeight="1">
      <c r="A50" s="46"/>
      <c r="B50" s="53"/>
      <c r="C50" s="54"/>
      <c r="D50" s="55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9.5" customHeight="1">
      <c r="A51" s="32" t="s">
        <v>58</v>
      </c>
      <c r="B51" s="83"/>
      <c r="C51" s="8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6.5" customHeight="1">
      <c r="A52" s="32"/>
      <c r="B52" s="83"/>
      <c r="C52" s="8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9.5" customHeight="1">
      <c r="A53" s="142" t="s">
        <v>59</v>
      </c>
      <c r="B53" s="143"/>
      <c r="C53" s="144"/>
      <c r="D53" s="145"/>
      <c r="E53" s="146"/>
      <c r="F53" s="146"/>
      <c r="G53" s="146"/>
      <c r="H53" s="146"/>
      <c r="I53" s="146"/>
      <c r="J53" s="146"/>
      <c r="K53" s="146"/>
      <c r="L53" s="146"/>
      <c r="M53" s="146"/>
      <c r="N53" s="146"/>
      <c r="O53" s="146"/>
      <c r="P53" s="146"/>
      <c r="Q53" s="146"/>
      <c r="R53" s="146"/>
      <c r="S53" s="146"/>
      <c r="T53" s="146"/>
      <c r="U53" s="146"/>
      <c r="V53" s="146"/>
      <c r="W53" s="146"/>
      <c r="X53" s="146"/>
      <c r="Y53" s="146"/>
      <c r="Z53" s="146"/>
    </row>
    <row r="54" ht="36.0" customHeight="1">
      <c r="A54" s="147" t="s">
        <v>290</v>
      </c>
      <c r="B54" s="89"/>
      <c r="C54" s="90"/>
      <c r="D54" s="148" t="s">
        <v>61</v>
      </c>
      <c r="E54" s="146"/>
      <c r="F54" s="146"/>
      <c r="G54" s="146"/>
      <c r="H54" s="146"/>
      <c r="I54" s="146"/>
      <c r="J54" s="146"/>
      <c r="K54" s="146"/>
      <c r="L54" s="146"/>
      <c r="M54" s="146"/>
      <c r="N54" s="146"/>
      <c r="O54" s="146"/>
      <c r="P54" s="146"/>
      <c r="Q54" s="146"/>
      <c r="R54" s="146"/>
      <c r="S54" s="146"/>
      <c r="T54" s="146"/>
      <c r="U54" s="146"/>
      <c r="V54" s="146"/>
      <c r="W54" s="146"/>
      <c r="X54" s="146"/>
      <c r="Y54" s="146"/>
      <c r="Z54" s="146"/>
    </row>
    <row r="55" ht="5.25" customHeight="1">
      <c r="A55" s="32"/>
      <c r="B55" s="83"/>
      <c r="C55" s="8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2.75" customHeight="1">
      <c r="A56" s="92" t="s">
        <v>62</v>
      </c>
      <c r="B56" s="83"/>
      <c r="C56" s="84"/>
      <c r="D56" s="4"/>
      <c r="E56" s="4"/>
      <c r="F56" s="26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5.75" customHeight="1">
      <c r="A57" s="93" t="s">
        <v>63</v>
      </c>
      <c r="B57" s="94" t="s">
        <v>19</v>
      </c>
      <c r="C57" s="95" t="s">
        <v>20</v>
      </c>
      <c r="D57" s="59" t="s">
        <v>37</v>
      </c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5.75" customHeight="1">
      <c r="A58" s="96" t="s">
        <v>64</v>
      </c>
      <c r="B58" s="43">
        <v>0.05</v>
      </c>
      <c r="C58" s="97">
        <f t="shared" ref="C58:C68" si="5">B58*$C$30</f>
        <v>107.1</v>
      </c>
      <c r="D58" s="98" t="s">
        <v>65</v>
      </c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5.75" customHeight="1">
      <c r="A59" s="70" t="s">
        <v>66</v>
      </c>
      <c r="B59" s="43">
        <v>0.015</v>
      </c>
      <c r="C59" s="97">
        <f t="shared" si="5"/>
        <v>32.13</v>
      </c>
      <c r="D59" s="99" t="s">
        <v>67</v>
      </c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5.75" customHeight="1">
      <c r="A60" s="70" t="s">
        <v>68</v>
      </c>
      <c r="B60" s="43">
        <v>0.002</v>
      </c>
      <c r="C60" s="97">
        <f t="shared" si="5"/>
        <v>4.284</v>
      </c>
      <c r="D60" s="99" t="s">
        <v>69</v>
      </c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5.75" customHeight="1">
      <c r="A61" s="70" t="s">
        <v>70</v>
      </c>
      <c r="B61" s="43">
        <v>0.01</v>
      </c>
      <c r="C61" s="97">
        <f t="shared" si="5"/>
        <v>21.42</v>
      </c>
      <c r="D61" s="99" t="s">
        <v>71</v>
      </c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5.75" customHeight="1">
      <c r="A62" s="70" t="s">
        <v>72</v>
      </c>
      <c r="B62" s="43">
        <v>0.025</v>
      </c>
      <c r="C62" s="97">
        <f t="shared" si="5"/>
        <v>53.55</v>
      </c>
      <c r="D62" s="99" t="s">
        <v>73</v>
      </c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5.75" customHeight="1">
      <c r="A63" s="70" t="s">
        <v>74</v>
      </c>
      <c r="B63" s="43">
        <v>0.03</v>
      </c>
      <c r="C63" s="97">
        <f t="shared" si="5"/>
        <v>64.26</v>
      </c>
      <c r="D63" s="99" t="s">
        <v>75</v>
      </c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5.75" customHeight="1">
      <c r="A64" s="70" t="s">
        <v>76</v>
      </c>
      <c r="B64" s="43">
        <v>0.08</v>
      </c>
      <c r="C64" s="97">
        <f t="shared" si="5"/>
        <v>171.36</v>
      </c>
      <c r="D64" s="99" t="s">
        <v>77</v>
      </c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5.75" customHeight="1">
      <c r="A65" s="70" t="s">
        <v>78</v>
      </c>
      <c r="B65" s="43">
        <v>0.006</v>
      </c>
      <c r="C65" s="97">
        <f t="shared" si="5"/>
        <v>12.852</v>
      </c>
      <c r="D65" s="99" t="s">
        <v>79</v>
      </c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2.75" customHeight="1">
      <c r="A66" s="100" t="s">
        <v>80</v>
      </c>
      <c r="B66" s="43"/>
      <c r="C66" s="97">
        <f t="shared" si="5"/>
        <v>0</v>
      </c>
      <c r="D66" s="101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2.75" customHeight="1">
      <c r="A67" s="36" t="s">
        <v>80</v>
      </c>
      <c r="B67" s="43">
        <v>0.0</v>
      </c>
      <c r="C67" s="97">
        <f t="shared" si="5"/>
        <v>0</v>
      </c>
      <c r="D67" s="101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2.75" customHeight="1">
      <c r="A68" s="70" t="s">
        <v>81</v>
      </c>
      <c r="B68" s="43">
        <v>0.0</v>
      </c>
      <c r="C68" s="97">
        <f t="shared" si="5"/>
        <v>0</v>
      </c>
      <c r="D68" s="101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2.75" customHeight="1">
      <c r="A69" s="102" t="s">
        <v>82</v>
      </c>
      <c r="B69" s="39">
        <f t="shared" ref="B69:C69" si="6">SUM(B58:B68)</f>
        <v>0.218</v>
      </c>
      <c r="C69" s="103">
        <f t="shared" si="6"/>
        <v>466.956</v>
      </c>
      <c r="D69" s="104" t="s">
        <v>83</v>
      </c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9.75" customHeight="1">
      <c r="A70" s="46"/>
      <c r="B70" s="105"/>
      <c r="C70" s="5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2.75" customHeight="1">
      <c r="A71" s="56" t="s">
        <v>84</v>
      </c>
      <c r="B71" s="105"/>
      <c r="C71" s="5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8.75" customHeight="1">
      <c r="A72" s="93" t="s">
        <v>63</v>
      </c>
      <c r="B72" s="94" t="s">
        <v>19</v>
      </c>
      <c r="C72" s="95" t="s">
        <v>20</v>
      </c>
      <c r="D72" s="59" t="s">
        <v>37</v>
      </c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2.75" customHeight="1">
      <c r="A73" s="106"/>
      <c r="B73" s="107"/>
      <c r="C73" s="97"/>
      <c r="D73" s="108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2.75" customHeight="1">
      <c r="A74" s="36" t="s">
        <v>85</v>
      </c>
      <c r="B74" s="43">
        <v>0.0833</v>
      </c>
      <c r="C74" s="97">
        <f t="shared" ref="C74:C76" si="7">B74*$C$30</f>
        <v>178.4286</v>
      </c>
      <c r="D74" s="108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2.75" customHeight="1">
      <c r="A75" s="102" t="s">
        <v>86</v>
      </c>
      <c r="B75" s="39">
        <f>B73+B74</f>
        <v>0.0833</v>
      </c>
      <c r="C75" s="97">
        <f t="shared" si="7"/>
        <v>178.4286</v>
      </c>
      <c r="D75" s="108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2.75" customHeight="1">
      <c r="A76" s="70" t="s">
        <v>87</v>
      </c>
      <c r="B76" s="107">
        <v>0.03065</v>
      </c>
      <c r="C76" s="97">
        <f t="shared" si="7"/>
        <v>65.6523</v>
      </c>
      <c r="D76" s="108"/>
      <c r="E76" s="4"/>
      <c r="F76" s="4"/>
      <c r="G76" s="4"/>
      <c r="H76" s="4"/>
      <c r="I76" s="4"/>
      <c r="J76" s="26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2.75" customHeight="1">
      <c r="A77" s="109" t="s">
        <v>88</v>
      </c>
      <c r="B77" s="39">
        <f t="shared" ref="B77:C77" si="8">B75+B76</f>
        <v>0.11395</v>
      </c>
      <c r="C77" s="110">
        <f t="shared" si="8"/>
        <v>244.0809</v>
      </c>
      <c r="D77" s="108"/>
      <c r="E77" s="4"/>
      <c r="F77" s="4"/>
      <c r="G77" s="4"/>
      <c r="H77" s="4"/>
      <c r="I77" s="4"/>
      <c r="J77" s="26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6.75" customHeight="1">
      <c r="A78" s="111"/>
      <c r="B78" s="112"/>
      <c r="C78" s="54"/>
      <c r="D78" s="4"/>
      <c r="E78" s="4"/>
      <c r="F78" s="4"/>
      <c r="G78" s="4"/>
      <c r="H78" s="4"/>
      <c r="I78" s="4"/>
      <c r="J78" s="26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2.75" customHeight="1">
      <c r="A79" s="56" t="s">
        <v>89</v>
      </c>
      <c r="B79" s="105"/>
      <c r="C79" s="54"/>
      <c r="D79" s="4"/>
      <c r="E79" s="4"/>
      <c r="F79" s="4"/>
      <c r="G79" s="4"/>
      <c r="H79" s="4"/>
      <c r="I79" s="4"/>
      <c r="J79" s="26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8.75" customHeight="1">
      <c r="A80" s="93" t="s">
        <v>63</v>
      </c>
      <c r="B80" s="94" t="s">
        <v>19</v>
      </c>
      <c r="C80" s="95" t="s">
        <v>20</v>
      </c>
      <c r="D80" s="59" t="s">
        <v>37</v>
      </c>
      <c r="E80" s="4"/>
      <c r="F80" s="4"/>
      <c r="G80" s="4"/>
      <c r="H80" s="4"/>
      <c r="I80" s="4"/>
      <c r="J80" s="26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2.75" customHeight="1">
      <c r="A81" s="113" t="s">
        <v>90</v>
      </c>
      <c r="B81" s="43">
        <v>3.0E-4</v>
      </c>
      <c r="C81" s="97">
        <f t="shared" ref="C81:C82" si="9">B81*$C$30</f>
        <v>0.6426</v>
      </c>
      <c r="D81" s="108"/>
      <c r="E81" s="4"/>
      <c r="F81" s="4"/>
      <c r="G81" s="4"/>
      <c r="H81" s="4"/>
      <c r="I81" s="4"/>
      <c r="J81" s="26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2.75" customHeight="1">
      <c r="A82" s="70" t="s">
        <v>91</v>
      </c>
      <c r="B82" s="43">
        <v>1.1E-4</v>
      </c>
      <c r="C82" s="97">
        <f t="shared" si="9"/>
        <v>0.23562</v>
      </c>
      <c r="D82" s="108"/>
      <c r="E82" s="4"/>
      <c r="F82" s="4"/>
      <c r="G82" s="4"/>
      <c r="H82" s="4"/>
      <c r="I82" s="4"/>
      <c r="J82" s="26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2.75" customHeight="1">
      <c r="A83" s="115" t="s">
        <v>92</v>
      </c>
      <c r="B83" s="39">
        <f>B81+B82</f>
        <v>0.00041</v>
      </c>
      <c r="C83" s="110">
        <f>SUM(C81:C82)</f>
        <v>0.87822</v>
      </c>
      <c r="D83" s="108"/>
      <c r="E83" s="4"/>
      <c r="F83" s="4"/>
      <c r="G83" s="4"/>
      <c r="H83" s="4"/>
      <c r="I83" s="4"/>
      <c r="J83" s="26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6.75" customHeight="1">
      <c r="A84" s="29"/>
      <c r="B84" s="116"/>
      <c r="C84" s="117"/>
      <c r="D84" s="4"/>
      <c r="E84" s="4"/>
      <c r="F84" s="4"/>
      <c r="G84" s="4"/>
      <c r="H84" s="4"/>
      <c r="I84" s="4"/>
      <c r="J84" s="26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2.75" customHeight="1">
      <c r="A85" s="92" t="s">
        <v>93</v>
      </c>
      <c r="B85" s="116"/>
      <c r="C85" s="117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8.75" customHeight="1">
      <c r="A86" s="93" t="s">
        <v>63</v>
      </c>
      <c r="B86" s="39" t="s">
        <v>19</v>
      </c>
      <c r="C86" s="95" t="s">
        <v>20</v>
      </c>
      <c r="D86" s="59" t="s">
        <v>37</v>
      </c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2.75" customHeight="1">
      <c r="A87" s="113" t="s">
        <v>94</v>
      </c>
      <c r="B87" s="118">
        <v>0.0042</v>
      </c>
      <c r="C87" s="119">
        <f t="shared" ref="C87:C88" si="10">B87*$C$30</f>
        <v>8.9964</v>
      </c>
      <c r="D87" s="120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2.75" customHeight="1">
      <c r="A88" s="113" t="s">
        <v>95</v>
      </c>
      <c r="B88" s="48">
        <v>3.4E-4</v>
      </c>
      <c r="C88" s="119">
        <f t="shared" si="10"/>
        <v>0.72828</v>
      </c>
      <c r="D88" s="121" t="s">
        <v>96</v>
      </c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9.0" customHeight="1">
      <c r="A89" s="106"/>
      <c r="B89" s="122"/>
      <c r="C89" s="122"/>
      <c r="D89" s="123" t="s">
        <v>97</v>
      </c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9.0" customHeight="1">
      <c r="A90" s="96"/>
      <c r="B90" s="124"/>
      <c r="C90" s="122"/>
      <c r="D90" s="125" t="s">
        <v>98</v>
      </c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2.75" customHeight="1">
      <c r="A91" s="126" t="s">
        <v>99</v>
      </c>
      <c r="B91" s="127">
        <f>B88*50%</f>
        <v>0.00017</v>
      </c>
      <c r="C91" s="119">
        <f t="shared" ref="C91:C97" si="11">B91*$C$30</f>
        <v>0.36414</v>
      </c>
      <c r="D91" s="96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1.25" customHeight="1">
      <c r="A92" s="36"/>
      <c r="B92" s="127"/>
      <c r="C92" s="119">
        <f t="shared" si="11"/>
        <v>0</v>
      </c>
      <c r="D92" s="96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2.75" customHeight="1">
      <c r="A93" s="36" t="s">
        <v>100</v>
      </c>
      <c r="B93" s="43">
        <v>4.0E-4</v>
      </c>
      <c r="C93" s="119">
        <f t="shared" si="11"/>
        <v>0.8568</v>
      </c>
      <c r="D93" s="70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2.75" customHeight="1">
      <c r="A94" s="36" t="s">
        <v>101</v>
      </c>
      <c r="B94" s="43">
        <v>0.0194</v>
      </c>
      <c r="C94" s="119">
        <f t="shared" si="11"/>
        <v>41.5548</v>
      </c>
      <c r="D94" s="81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2.75" customHeight="1">
      <c r="A95" s="36" t="s">
        <v>102</v>
      </c>
      <c r="B95" s="43">
        <v>0.00729</v>
      </c>
      <c r="C95" s="119">
        <f t="shared" si="11"/>
        <v>15.61518</v>
      </c>
      <c r="D95" s="70"/>
      <c r="E95" s="26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2.75" customHeight="1">
      <c r="A96" s="36" t="s">
        <v>103</v>
      </c>
      <c r="B96" s="43">
        <v>0.05</v>
      </c>
      <c r="C96" s="119">
        <f t="shared" si="11"/>
        <v>107.1</v>
      </c>
      <c r="D96" s="70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2.75" customHeight="1">
      <c r="A97" s="36" t="s">
        <v>104</v>
      </c>
      <c r="B97" s="43">
        <v>8.0E-4</v>
      </c>
      <c r="C97" s="119">
        <f t="shared" si="11"/>
        <v>1.7136</v>
      </c>
      <c r="D97" s="70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2.75" customHeight="1">
      <c r="A98" s="115" t="s">
        <v>105</v>
      </c>
      <c r="B98" s="39">
        <f t="shared" ref="B98:C98" si="12">SUM(B87:B97)</f>
        <v>0.0826</v>
      </c>
      <c r="C98" s="110">
        <f t="shared" si="12"/>
        <v>176.9292</v>
      </c>
      <c r="D98" s="70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9.0" customHeight="1">
      <c r="A99" s="29"/>
      <c r="B99" s="116"/>
      <c r="C99" s="117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2.75" customHeight="1">
      <c r="A100" s="92" t="s">
        <v>106</v>
      </c>
      <c r="B100" s="116"/>
      <c r="C100" s="1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8.75" customHeight="1">
      <c r="A101" s="93" t="s">
        <v>63</v>
      </c>
      <c r="B101" s="39" t="s">
        <v>19</v>
      </c>
      <c r="C101" s="128" t="s">
        <v>20</v>
      </c>
      <c r="D101" s="59" t="s">
        <v>37</v>
      </c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2.75" customHeight="1">
      <c r="A102" s="70" t="s">
        <v>107</v>
      </c>
      <c r="B102" s="129">
        <v>0.1111</v>
      </c>
      <c r="C102" s="130">
        <f t="shared" ref="C102:C107" si="13">B102*$C$30</f>
        <v>237.9762</v>
      </c>
      <c r="D102" s="131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2.75" customHeight="1">
      <c r="A103" s="70" t="s">
        <v>108</v>
      </c>
      <c r="B103" s="39">
        <v>0.0139</v>
      </c>
      <c r="C103" s="130">
        <f t="shared" si="13"/>
        <v>29.7738</v>
      </c>
      <c r="D103" s="108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2.75" customHeight="1">
      <c r="A104" s="70" t="s">
        <v>109</v>
      </c>
      <c r="B104" s="39">
        <v>2.0E-4</v>
      </c>
      <c r="C104" s="130">
        <f t="shared" si="13"/>
        <v>0.4284</v>
      </c>
      <c r="D104" s="108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2.75" customHeight="1">
      <c r="A105" s="70" t="s">
        <v>110</v>
      </c>
      <c r="B105" s="39">
        <v>0.0028</v>
      </c>
      <c r="C105" s="130">
        <f t="shared" si="13"/>
        <v>5.9976</v>
      </c>
      <c r="D105" s="108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2.75" customHeight="1">
      <c r="A106" s="70" t="s">
        <v>111</v>
      </c>
      <c r="B106" s="39">
        <v>3.0E-4</v>
      </c>
      <c r="C106" s="130">
        <f t="shared" si="13"/>
        <v>0.6426</v>
      </c>
      <c r="D106" s="108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2.75" customHeight="1">
      <c r="A107" s="70" t="s">
        <v>112</v>
      </c>
      <c r="B107" s="48"/>
      <c r="C107" s="130">
        <f t="shared" si="13"/>
        <v>0</v>
      </c>
      <c r="D107" s="108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2.75" customHeight="1">
      <c r="A108" s="102" t="s">
        <v>113</v>
      </c>
      <c r="B108" s="39">
        <f t="shared" ref="B108:C108" si="14">SUM(B102:B107)</f>
        <v>0.1283</v>
      </c>
      <c r="C108" s="130">
        <f t="shared" si="14"/>
        <v>274.8186</v>
      </c>
      <c r="D108" s="108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2.75" customHeight="1">
      <c r="A109" s="70" t="s">
        <v>114</v>
      </c>
      <c r="B109" s="39">
        <f>B108*B69</f>
        <v>0.0279694</v>
      </c>
      <c r="C109" s="130">
        <f>B109*$C$30</f>
        <v>59.9104548</v>
      </c>
      <c r="D109" s="108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2.75" customHeight="1">
      <c r="A110" s="102" t="s">
        <v>115</v>
      </c>
      <c r="B110" s="39">
        <f>B108+B109</f>
        <v>0.1562694</v>
      </c>
      <c r="C110" s="132">
        <f>C109+C108</f>
        <v>334.7290548</v>
      </c>
      <c r="D110" s="108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7.5" customHeight="1">
      <c r="A111" s="46"/>
      <c r="B111" s="19"/>
      <c r="C111" s="5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2.75" customHeight="1">
      <c r="A112" s="56" t="s">
        <v>116</v>
      </c>
      <c r="B112" s="116"/>
      <c r="C112" s="117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8.25" customHeight="1">
      <c r="A113" s="56"/>
      <c r="B113" s="116"/>
      <c r="C113" s="117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8.75" customHeight="1">
      <c r="A114" s="133" t="s">
        <v>117</v>
      </c>
      <c r="B114" s="39" t="s">
        <v>19</v>
      </c>
      <c r="C114" s="128" t="s">
        <v>20</v>
      </c>
      <c r="D114" s="59" t="s">
        <v>37</v>
      </c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2.75" customHeight="1">
      <c r="A115" s="70" t="s">
        <v>118</v>
      </c>
      <c r="B115" s="43">
        <f t="shared" ref="B115:C115" si="15">B69</f>
        <v>0.218</v>
      </c>
      <c r="C115" s="97">
        <f t="shared" si="15"/>
        <v>466.956</v>
      </c>
      <c r="D115" s="108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2.75" customHeight="1">
      <c r="A116" s="36" t="s">
        <v>119</v>
      </c>
      <c r="B116" s="43">
        <f t="shared" ref="B116:C116" si="16">B77</f>
        <v>0.11395</v>
      </c>
      <c r="C116" s="97">
        <f t="shared" si="16"/>
        <v>244.0809</v>
      </c>
      <c r="D116" s="108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2.75" customHeight="1">
      <c r="A117" s="70" t="s">
        <v>120</v>
      </c>
      <c r="B117" s="107">
        <f t="shared" ref="B117:C117" si="17">B83</f>
        <v>0.00041</v>
      </c>
      <c r="C117" s="97">
        <f t="shared" si="17"/>
        <v>0.87822</v>
      </c>
      <c r="D117" s="108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2.75" customHeight="1">
      <c r="A118" s="70" t="s">
        <v>121</v>
      </c>
      <c r="B118" s="43">
        <f t="shared" ref="B118:C118" si="18">B98</f>
        <v>0.0826</v>
      </c>
      <c r="C118" s="97">
        <f t="shared" si="18"/>
        <v>176.9292</v>
      </c>
      <c r="D118" s="108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2.75" customHeight="1">
      <c r="A119" s="70" t="s">
        <v>122</v>
      </c>
      <c r="B119" s="43">
        <f t="shared" ref="B119:C119" si="19">B110</f>
        <v>0.1562694</v>
      </c>
      <c r="C119" s="97">
        <f t="shared" si="19"/>
        <v>334.7290548</v>
      </c>
      <c r="D119" s="108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2.75" customHeight="1">
      <c r="A120" s="70" t="s">
        <v>123</v>
      </c>
      <c r="B120" s="43"/>
      <c r="C120" s="130"/>
      <c r="D120" s="108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2.75" customHeight="1">
      <c r="A121" s="134" t="s">
        <v>124</v>
      </c>
      <c r="B121" s="135">
        <f t="shared" ref="B121:C121" si="20">SUM(B115:B120)</f>
        <v>0.5712294</v>
      </c>
      <c r="C121" s="74">
        <f t="shared" si="20"/>
        <v>1223.573375</v>
      </c>
      <c r="D121" s="136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8.25" customHeight="1">
      <c r="A122" s="35"/>
      <c r="B122" s="137"/>
      <c r="C122" s="138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31.5" customHeight="1">
      <c r="A123" s="72" t="s">
        <v>125</v>
      </c>
      <c r="B123" s="139">
        <f>C30+C42+C49+C121</f>
        <v>4721.566708</v>
      </c>
      <c r="C123" s="3"/>
      <c r="D123" s="140" t="s">
        <v>126</v>
      </c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7.5" customHeight="1">
      <c r="A124" s="4"/>
      <c r="B124" s="83"/>
      <c r="C124" s="8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5.0" customHeight="1">
      <c r="A125" s="141" t="s">
        <v>127</v>
      </c>
      <c r="B125" s="83"/>
      <c r="C125" s="8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8.25" customHeight="1">
      <c r="A126" s="141"/>
      <c r="B126" s="83"/>
      <c r="C126" s="8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20.25" customHeight="1">
      <c r="A127" s="142" t="s">
        <v>128</v>
      </c>
      <c r="B127" s="143"/>
      <c r="C127" s="144"/>
      <c r="D127" s="145"/>
      <c r="E127" s="146"/>
      <c r="F127" s="146"/>
      <c r="G127" s="146"/>
      <c r="H127" s="146"/>
      <c r="I127" s="146"/>
      <c r="J127" s="146"/>
      <c r="K127" s="146"/>
      <c r="L127" s="146"/>
      <c r="M127" s="146"/>
      <c r="N127" s="146"/>
      <c r="O127" s="146"/>
      <c r="P127" s="146"/>
      <c r="Q127" s="146"/>
      <c r="R127" s="146"/>
      <c r="S127" s="146"/>
      <c r="T127" s="146"/>
      <c r="U127" s="146"/>
      <c r="V127" s="146"/>
      <c r="W127" s="146"/>
      <c r="X127" s="146"/>
      <c r="Y127" s="146"/>
      <c r="Z127" s="146"/>
    </row>
    <row r="128" ht="51.0" customHeight="1">
      <c r="A128" s="147" t="s">
        <v>291</v>
      </c>
      <c r="B128" s="89"/>
      <c r="C128" s="90"/>
      <c r="D128" s="148"/>
      <c r="E128" s="55"/>
      <c r="F128" s="146"/>
      <c r="G128" s="146"/>
      <c r="H128" s="146"/>
      <c r="I128" s="146"/>
      <c r="J128" s="146"/>
      <c r="K128" s="146"/>
      <c r="L128" s="146"/>
      <c r="M128" s="146"/>
      <c r="N128" s="146"/>
      <c r="O128" s="146"/>
      <c r="P128" s="146"/>
      <c r="Q128" s="146"/>
      <c r="R128" s="146"/>
      <c r="S128" s="146"/>
      <c r="T128" s="146"/>
      <c r="U128" s="146"/>
      <c r="V128" s="146"/>
      <c r="W128" s="146"/>
      <c r="X128" s="146"/>
      <c r="Y128" s="146"/>
      <c r="Z128" s="146"/>
    </row>
    <row r="129" ht="13.5" customHeight="1">
      <c r="A129" s="141"/>
      <c r="B129" s="83"/>
      <c r="C129" s="84"/>
      <c r="D129" s="26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2.75" customHeight="1">
      <c r="A130" s="141" t="s">
        <v>130</v>
      </c>
      <c r="B130" s="83"/>
      <c r="C130" s="8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8.75" customHeight="1">
      <c r="A131" s="57" t="s">
        <v>131</v>
      </c>
      <c r="B131" s="39" t="s">
        <v>132</v>
      </c>
      <c r="C131" s="128" t="s">
        <v>20</v>
      </c>
      <c r="D131" s="59" t="s">
        <v>37</v>
      </c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2.75" customHeight="1">
      <c r="A132" s="149" t="s">
        <v>133</v>
      </c>
      <c r="B132" s="150">
        <v>0.0</v>
      </c>
      <c r="C132" s="151">
        <f>B132*B123</f>
        <v>0</v>
      </c>
      <c r="D132" s="108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2.75" customHeight="1">
      <c r="A133" s="152" t="s">
        <v>134</v>
      </c>
      <c r="B133" s="39"/>
      <c r="C133" s="151"/>
      <c r="D133" s="108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2.75" customHeight="1">
      <c r="A134" s="153" t="s">
        <v>135</v>
      </c>
      <c r="B134" s="129">
        <f t="shared" ref="B134:C134" si="21">SUM(B132:B133)</f>
        <v>0</v>
      </c>
      <c r="C134" s="154">
        <f t="shared" si="21"/>
        <v>0</v>
      </c>
      <c r="D134" s="108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6.75" customHeight="1">
      <c r="A135" s="4"/>
      <c r="B135" s="83"/>
      <c r="C135" s="8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2.75" customHeight="1">
      <c r="A136" s="141" t="s">
        <v>136</v>
      </c>
      <c r="B136" s="53"/>
      <c r="C136" s="155"/>
      <c r="D136" s="156"/>
      <c r="E136" s="4"/>
      <c r="F136" s="26"/>
      <c r="G136" s="26"/>
      <c r="H136" s="26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8.75" customHeight="1">
      <c r="A137" s="70"/>
      <c r="B137" s="39" t="s">
        <v>132</v>
      </c>
      <c r="C137" s="128" t="s">
        <v>20</v>
      </c>
      <c r="D137" s="59" t="s">
        <v>37</v>
      </c>
      <c r="E137" s="4"/>
      <c r="F137" s="26"/>
      <c r="G137" s="26"/>
      <c r="H137" s="26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2.75" customHeight="1">
      <c r="A138" s="22" t="s">
        <v>137</v>
      </c>
      <c r="B138" s="157">
        <v>0.0</v>
      </c>
      <c r="C138" s="158">
        <f>(B123+C134)*B138</f>
        <v>0</v>
      </c>
      <c r="D138" s="159"/>
      <c r="E138" s="4"/>
      <c r="F138" s="26"/>
      <c r="G138" s="26"/>
      <c r="H138" s="26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2.75" customHeight="1">
      <c r="A139" s="160" t="s">
        <v>138</v>
      </c>
      <c r="B139" s="43">
        <f t="shared" ref="B139:C139" si="22">B138</f>
        <v>0</v>
      </c>
      <c r="C139" s="154">
        <f t="shared" si="22"/>
        <v>0</v>
      </c>
      <c r="D139" s="161"/>
      <c r="E139" s="4"/>
      <c r="F139" s="26"/>
      <c r="G139" s="26"/>
      <c r="H139" s="26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6.75" customHeight="1">
      <c r="A140" s="4"/>
      <c r="B140" s="83"/>
      <c r="C140" s="84"/>
      <c r="D140" s="4"/>
      <c r="E140" s="4"/>
      <c r="F140" s="26"/>
      <c r="G140" s="26"/>
      <c r="H140" s="26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5.75" customHeight="1">
      <c r="A141" s="141" t="s">
        <v>139</v>
      </c>
      <c r="B141" s="83"/>
      <c r="C141" s="86"/>
      <c r="D141" s="4"/>
      <c r="E141" s="4"/>
      <c r="F141" s="26"/>
      <c r="G141" s="26"/>
      <c r="H141" s="26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9.0" customHeight="1">
      <c r="A142" s="4"/>
      <c r="B142" s="83"/>
      <c r="C142" s="84"/>
      <c r="D142" s="4"/>
      <c r="E142" s="4"/>
      <c r="F142" s="26"/>
      <c r="G142" s="26"/>
      <c r="H142" s="26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8.75" customHeight="1">
      <c r="A143" s="93" t="s">
        <v>140</v>
      </c>
      <c r="B143" s="39" t="s">
        <v>141</v>
      </c>
      <c r="C143" s="128" t="s">
        <v>20</v>
      </c>
      <c r="D143" s="59" t="s">
        <v>37</v>
      </c>
      <c r="E143" s="4"/>
      <c r="F143" s="4"/>
      <c r="G143" s="4"/>
      <c r="H143" s="4"/>
      <c r="I143" s="26"/>
      <c r="J143" s="162" t="s">
        <v>142</v>
      </c>
      <c r="K143" s="162" t="s">
        <v>143</v>
      </c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2.75" customHeight="1">
      <c r="A144" s="163" t="s">
        <v>144</v>
      </c>
      <c r="B144" s="164">
        <v>0.02</v>
      </c>
      <c r="C144" s="44">
        <f t="shared" ref="C144:C147" si="23">(SUM($B$123+$C$134+$C$139)/(100%-$B$148)*B144)</f>
        <v>110.8999814</v>
      </c>
      <c r="D144" s="108"/>
      <c r="E144" s="4"/>
      <c r="F144" s="4"/>
      <c r="G144" s="4"/>
      <c r="H144" s="4"/>
      <c r="I144" s="163" t="s">
        <v>144</v>
      </c>
      <c r="J144" s="165">
        <v>0.02</v>
      </c>
      <c r="K144" s="166">
        <v>0.02</v>
      </c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2.75" customHeight="1">
      <c r="A145" s="42" t="s">
        <v>145</v>
      </c>
      <c r="B145" s="167">
        <v>0.076</v>
      </c>
      <c r="C145" s="44">
        <f t="shared" si="23"/>
        <v>421.4199293</v>
      </c>
      <c r="D145" s="108"/>
      <c r="E145" s="4"/>
      <c r="F145" s="4"/>
      <c r="G145" s="4"/>
      <c r="H145" s="4"/>
      <c r="I145" s="42" t="s">
        <v>145</v>
      </c>
      <c r="J145" s="165">
        <v>0.03</v>
      </c>
      <c r="K145" s="165">
        <v>0.076</v>
      </c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2.75" customHeight="1">
      <c r="A146" s="42" t="s">
        <v>146</v>
      </c>
      <c r="B146" s="167">
        <v>0.0165</v>
      </c>
      <c r="C146" s="44">
        <f t="shared" si="23"/>
        <v>91.49248466</v>
      </c>
      <c r="D146" s="108"/>
      <c r="E146" s="4"/>
      <c r="F146" s="4"/>
      <c r="G146" s="4"/>
      <c r="H146" s="4"/>
      <c r="I146" s="42" t="s">
        <v>146</v>
      </c>
      <c r="J146" s="165">
        <v>0.0065</v>
      </c>
      <c r="K146" s="165">
        <v>0.0165</v>
      </c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2.75" customHeight="1">
      <c r="A147" s="168" t="s">
        <v>147</v>
      </c>
      <c r="B147" s="164">
        <v>0.036</v>
      </c>
      <c r="C147" s="44">
        <f t="shared" si="23"/>
        <v>199.6199665</v>
      </c>
      <c r="D147" s="108"/>
      <c r="E147" s="4"/>
      <c r="F147" s="169"/>
      <c r="G147" s="26"/>
      <c r="H147" s="26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2.75" customHeight="1">
      <c r="A148" s="160" t="s">
        <v>148</v>
      </c>
      <c r="B148" s="170">
        <f t="shared" ref="B148:C148" si="24">SUM(B144:B147)</f>
        <v>0.1485</v>
      </c>
      <c r="C148" s="154">
        <f t="shared" si="24"/>
        <v>823.4323619</v>
      </c>
      <c r="D148" s="108"/>
      <c r="E148" s="4"/>
      <c r="F148" s="26"/>
      <c r="G148" s="26"/>
      <c r="H148" s="26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6.75" customHeight="1">
      <c r="A149" s="4"/>
      <c r="B149" s="83"/>
      <c r="C149" s="84"/>
      <c r="D149" s="4"/>
      <c r="E149" s="4"/>
      <c r="F149" s="26"/>
      <c r="G149" s="26"/>
      <c r="H149" s="26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2.75" customHeight="1">
      <c r="A150" s="171" t="s">
        <v>149</v>
      </c>
      <c r="B150" s="172"/>
      <c r="C150" s="154">
        <f>C134+C139+C148</f>
        <v>823.4323619</v>
      </c>
      <c r="D150" s="173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6.75" customHeight="1">
      <c r="A151" s="174"/>
      <c r="B151" s="19"/>
      <c r="C151" s="86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8.75" customHeight="1">
      <c r="A152" s="8" t="s">
        <v>292</v>
      </c>
      <c r="B152" s="175"/>
      <c r="C152" s="154">
        <f>B123+C150</f>
        <v>5544.99907</v>
      </c>
      <c r="D152" s="9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2.75" customHeight="1">
      <c r="A153" s="4"/>
      <c r="B153" s="83"/>
      <c r="C153" s="8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3.5" customHeight="1">
      <c r="A154" s="4"/>
      <c r="B154" s="83"/>
      <c r="C154" s="84"/>
      <c r="D154" s="4"/>
      <c r="E154" s="26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3.5" customHeight="1">
      <c r="A155" s="176" t="s">
        <v>151</v>
      </c>
      <c r="B155" s="177"/>
      <c r="C155" s="178"/>
      <c r="D155" s="179"/>
      <c r="E155" s="141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3.5" customHeight="1">
      <c r="A156" s="180" t="s">
        <v>152</v>
      </c>
      <c r="B156" s="181"/>
      <c r="C156" s="182"/>
      <c r="D156" s="183" t="s">
        <v>153</v>
      </c>
      <c r="E156" s="141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3.5" customHeight="1">
      <c r="A157" s="184" t="s">
        <v>154</v>
      </c>
      <c r="B157" s="185"/>
      <c r="C157" s="186"/>
      <c r="D157" s="187">
        <f>C30</f>
        <v>2142</v>
      </c>
      <c r="E157" s="26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3.5" customHeight="1">
      <c r="A158" s="184" t="s">
        <v>155</v>
      </c>
      <c r="B158" s="185"/>
      <c r="C158" s="186"/>
      <c r="D158" s="187">
        <f>C42</f>
        <v>1021.6</v>
      </c>
      <c r="E158" s="26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3.5" customHeight="1">
      <c r="A159" s="184" t="s">
        <v>156</v>
      </c>
      <c r="B159" s="185"/>
      <c r="C159" s="188"/>
      <c r="D159" s="187">
        <f>C49</f>
        <v>334.3933333</v>
      </c>
      <c r="E159" s="26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3.5" customHeight="1">
      <c r="A160" s="184" t="s">
        <v>157</v>
      </c>
      <c r="B160" s="185"/>
      <c r="C160" s="186"/>
      <c r="D160" s="187">
        <f>C121</f>
        <v>1223.573375</v>
      </c>
      <c r="E160" s="26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3.5" customHeight="1">
      <c r="A161" s="189" t="s">
        <v>158</v>
      </c>
      <c r="B161" s="190"/>
      <c r="C161" s="188"/>
      <c r="D161" s="187">
        <f>SUM(D157:D160)</f>
        <v>4721.566708</v>
      </c>
      <c r="E161" s="26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3.5" customHeight="1">
      <c r="A162" s="184" t="s">
        <v>159</v>
      </c>
      <c r="B162" s="185"/>
      <c r="C162" s="186"/>
      <c r="D162" s="187">
        <f>C150</f>
        <v>823.4323619</v>
      </c>
      <c r="E162" s="26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3.5" customHeight="1">
      <c r="A163" s="176" t="s">
        <v>160</v>
      </c>
      <c r="B163" s="177"/>
      <c r="C163" s="178"/>
      <c r="D163" s="191">
        <f>D161+D162</f>
        <v>5544.99907</v>
      </c>
      <c r="E163" s="141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2.75" customHeight="1">
      <c r="A164" s="4"/>
      <c r="B164" s="83"/>
      <c r="C164" s="8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5.75" customHeight="1">
      <c r="A165" s="4"/>
      <c r="B165" s="4"/>
      <c r="C165" s="225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5.75" customHeight="1">
      <c r="A166" s="4"/>
      <c r="B166" s="4"/>
      <c r="C166" s="225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2.75" customHeight="1">
      <c r="A167" s="4"/>
      <c r="B167" s="83"/>
      <c r="C167" s="8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2.75" customHeight="1">
      <c r="A168" s="192" t="s">
        <v>161</v>
      </c>
      <c r="B168" s="83"/>
      <c r="C168" s="8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5.75" customHeight="1">
      <c r="A169" s="193" t="s">
        <v>162</v>
      </c>
      <c r="B169" s="193" t="s">
        <v>163</v>
      </c>
      <c r="C169" s="194" t="s">
        <v>164</v>
      </c>
      <c r="D169" s="193" t="s">
        <v>165</v>
      </c>
      <c r="E169" s="193" t="s">
        <v>166</v>
      </c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2.75" customHeight="1">
      <c r="A170" s="195" t="s">
        <v>167</v>
      </c>
      <c r="B170" s="196">
        <v>3.0</v>
      </c>
      <c r="C170" s="197">
        <f>1</f>
        <v>1</v>
      </c>
      <c r="D170" s="198">
        <v>8.5</v>
      </c>
      <c r="E170" s="198">
        <f t="shared" ref="E170:E181" si="25">D170*C170/B170*1</f>
        <v>2.833333333</v>
      </c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2.75" customHeight="1">
      <c r="A171" s="195" t="s">
        <v>168</v>
      </c>
      <c r="B171" s="196">
        <v>3.0</v>
      </c>
      <c r="C171" s="197">
        <v>2.0</v>
      </c>
      <c r="D171" s="198">
        <v>50.0</v>
      </c>
      <c r="E171" s="198">
        <f t="shared" si="25"/>
        <v>33.33333333</v>
      </c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2.75" customHeight="1">
      <c r="A172" s="195" t="s">
        <v>169</v>
      </c>
      <c r="B172" s="196">
        <v>3.0</v>
      </c>
      <c r="C172" s="197">
        <v>2.0</v>
      </c>
      <c r="D172" s="198">
        <v>35.0</v>
      </c>
      <c r="E172" s="198">
        <f t="shared" si="25"/>
        <v>23.33333333</v>
      </c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2.75" customHeight="1">
      <c r="A173" s="195" t="s">
        <v>170</v>
      </c>
      <c r="B173" s="196">
        <v>3.0</v>
      </c>
      <c r="C173" s="197">
        <v>1.0</v>
      </c>
      <c r="D173" s="198">
        <v>36.0</v>
      </c>
      <c r="E173" s="198">
        <f t="shared" si="25"/>
        <v>12</v>
      </c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2.75" customHeight="1">
      <c r="A174" s="195" t="s">
        <v>171</v>
      </c>
      <c r="B174" s="196">
        <v>3.0</v>
      </c>
      <c r="C174" s="197">
        <v>1.0</v>
      </c>
      <c r="D174" s="198">
        <v>70.0</v>
      </c>
      <c r="E174" s="198">
        <f t="shared" si="25"/>
        <v>23.33333333</v>
      </c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2.75" customHeight="1">
      <c r="A175" s="26" t="s">
        <v>293</v>
      </c>
      <c r="B175" s="196">
        <v>3.0</v>
      </c>
      <c r="C175" s="197">
        <v>1.0</v>
      </c>
      <c r="D175" s="198">
        <v>30.0</v>
      </c>
      <c r="E175" s="198">
        <f t="shared" si="25"/>
        <v>10</v>
      </c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2.75" customHeight="1">
      <c r="A176" s="108" t="s">
        <v>173</v>
      </c>
      <c r="B176" s="196">
        <v>3.0</v>
      </c>
      <c r="C176" s="197">
        <v>3.0</v>
      </c>
      <c r="D176" s="198">
        <v>15.0</v>
      </c>
      <c r="E176" s="198">
        <f t="shared" si="25"/>
        <v>15</v>
      </c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2.75" customHeight="1">
      <c r="A177" s="195" t="s">
        <v>174</v>
      </c>
      <c r="B177" s="196">
        <v>3.0</v>
      </c>
      <c r="C177" s="197">
        <v>3.0</v>
      </c>
      <c r="D177" s="198">
        <v>6.0</v>
      </c>
      <c r="E177" s="198">
        <f t="shared" si="25"/>
        <v>6</v>
      </c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2.75" customHeight="1">
      <c r="A178" s="195" t="s">
        <v>175</v>
      </c>
      <c r="B178" s="196">
        <v>3.0</v>
      </c>
      <c r="C178" s="197">
        <v>1.0</v>
      </c>
      <c r="D178" s="198">
        <v>5.0</v>
      </c>
      <c r="E178" s="198">
        <f t="shared" si="25"/>
        <v>1.666666667</v>
      </c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2.75" customHeight="1">
      <c r="A179" s="195" t="s">
        <v>177</v>
      </c>
      <c r="B179" s="196">
        <v>3.0</v>
      </c>
      <c r="C179" s="197">
        <f>B179*4</f>
        <v>12</v>
      </c>
      <c r="D179" s="198">
        <v>3.5</v>
      </c>
      <c r="E179" s="198">
        <f t="shared" si="25"/>
        <v>14</v>
      </c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2.75" customHeight="1">
      <c r="A180" s="195" t="s">
        <v>176</v>
      </c>
      <c r="B180" s="196">
        <v>3.0</v>
      </c>
      <c r="C180" s="197">
        <v>1.0</v>
      </c>
      <c r="D180" s="198">
        <v>3.5</v>
      </c>
      <c r="E180" s="198">
        <f t="shared" si="25"/>
        <v>1.166666667</v>
      </c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2.75" customHeight="1">
      <c r="A181" s="195" t="s">
        <v>294</v>
      </c>
      <c r="B181" s="196">
        <v>1.0</v>
      </c>
      <c r="C181" s="197">
        <v>1.0</v>
      </c>
      <c r="D181" s="198">
        <v>1.26</v>
      </c>
      <c r="E181" s="198">
        <f t="shared" si="25"/>
        <v>1.26</v>
      </c>
      <c r="F181" s="66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2.75" customHeight="1">
      <c r="A182" s="200"/>
      <c r="B182" s="201"/>
      <c r="C182" s="202"/>
      <c r="D182" s="93" t="s">
        <v>179</v>
      </c>
      <c r="E182" s="203">
        <f>SUM(E170:E181)</f>
        <v>143.9266667</v>
      </c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2.75" customHeight="1">
      <c r="A183" s="4"/>
      <c r="B183" s="83"/>
      <c r="C183" s="8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5.75" customHeight="1">
      <c r="A184" s="4"/>
      <c r="B184" s="4"/>
      <c r="C184" s="225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2.75" customHeight="1">
      <c r="A185" s="4"/>
      <c r="B185" s="83"/>
      <c r="C185" s="8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2.75" customHeight="1">
      <c r="A186" s="192" t="s">
        <v>180</v>
      </c>
      <c r="B186" s="83"/>
      <c r="C186" s="8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5.75" customHeight="1">
      <c r="A187" s="193" t="s">
        <v>162</v>
      </c>
      <c r="B187" s="193" t="s">
        <v>163</v>
      </c>
      <c r="C187" s="194" t="s">
        <v>164</v>
      </c>
      <c r="D187" s="193" t="s">
        <v>165</v>
      </c>
      <c r="E187" s="193" t="s">
        <v>166</v>
      </c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2.75" customHeight="1">
      <c r="A188" s="195" t="s">
        <v>295</v>
      </c>
      <c r="B188" s="196">
        <v>3.0</v>
      </c>
      <c r="C188" s="197">
        <v>1.0</v>
      </c>
      <c r="D188" s="198">
        <f>34.5+10.65</f>
        <v>45.15</v>
      </c>
      <c r="E188" s="198">
        <f t="shared" ref="E188:E192" si="26">D188*C188/B188*1</f>
        <v>15.05</v>
      </c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2.75" customHeight="1">
      <c r="A189" s="195" t="s">
        <v>296</v>
      </c>
      <c r="B189" s="196">
        <v>3.0</v>
      </c>
      <c r="C189" s="197">
        <v>1.0</v>
      </c>
      <c r="D189" s="198">
        <f>24.3+10.65</f>
        <v>34.95</v>
      </c>
      <c r="E189" s="198">
        <f t="shared" si="26"/>
        <v>11.65</v>
      </c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2.75" customHeight="1">
      <c r="A190" s="195" t="s">
        <v>297</v>
      </c>
      <c r="B190" s="196">
        <v>3.0</v>
      </c>
      <c r="C190" s="197">
        <v>1.0</v>
      </c>
      <c r="D190" s="198">
        <v>23.3</v>
      </c>
      <c r="E190" s="198">
        <f t="shared" si="26"/>
        <v>7.766666667</v>
      </c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2.75" customHeight="1">
      <c r="A191" s="195" t="s">
        <v>298</v>
      </c>
      <c r="B191" s="196">
        <v>3.0</v>
      </c>
      <c r="C191" s="197">
        <v>3.0</v>
      </c>
      <c r="D191" s="198">
        <v>21.0</v>
      </c>
      <c r="E191" s="198">
        <f t="shared" si="26"/>
        <v>21</v>
      </c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2.75" customHeight="1">
      <c r="A192" s="195" t="s">
        <v>299</v>
      </c>
      <c r="B192" s="196">
        <v>1.0</v>
      </c>
      <c r="C192" s="197">
        <v>1.0</v>
      </c>
      <c r="D192" s="198">
        <v>135.0</v>
      </c>
      <c r="E192" s="198">
        <f t="shared" si="26"/>
        <v>135</v>
      </c>
      <c r="F192" s="66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2.75" customHeight="1">
      <c r="A193" s="200"/>
      <c r="B193" s="201"/>
      <c r="C193" s="202"/>
      <c r="D193" s="93" t="s">
        <v>179</v>
      </c>
      <c r="E193" s="203">
        <f>SUM(E188:E192)</f>
        <v>190.4666667</v>
      </c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2.75" customHeight="1">
      <c r="A194" s="4"/>
      <c r="B194" s="83"/>
      <c r="C194" s="8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2.75" customHeight="1">
      <c r="A195" s="4"/>
      <c r="B195" s="83"/>
      <c r="C195" s="8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2.75" customHeight="1">
      <c r="A196" s="4"/>
      <c r="B196" s="83"/>
      <c r="C196" s="8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2.75" customHeight="1">
      <c r="A197" s="4"/>
      <c r="B197" s="83"/>
      <c r="C197" s="8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2.75" customHeight="1">
      <c r="A198" s="4"/>
      <c r="B198" s="83"/>
      <c r="C198" s="8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2.75" customHeight="1">
      <c r="A199" s="250" t="s">
        <v>300</v>
      </c>
      <c r="B199" s="83"/>
      <c r="C199" s="8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5.75" customHeight="1">
      <c r="A200" s="251" t="s">
        <v>241</v>
      </c>
      <c r="B200" s="251" t="s">
        <v>242</v>
      </c>
      <c r="C200" s="252" t="s">
        <v>243</v>
      </c>
      <c r="D200" s="252" t="s">
        <v>189</v>
      </c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5.75" customHeight="1">
      <c r="A201" s="253">
        <v>0.0</v>
      </c>
      <c r="B201" s="151">
        <v>0.0</v>
      </c>
      <c r="C201" s="151">
        <f>D163</f>
        <v>5544.99907</v>
      </c>
      <c r="D201" s="254">
        <f>B201+C201</f>
        <v>5544.99907</v>
      </c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2.75" customHeight="1">
      <c r="A202" s="4"/>
      <c r="B202" s="83"/>
      <c r="C202" s="8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2.75" customHeight="1">
      <c r="A203" s="4"/>
      <c r="B203" s="83"/>
      <c r="C203" s="8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2.75" customHeight="1">
      <c r="A204" s="4"/>
      <c r="B204" s="83"/>
      <c r="C204" s="8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2.75" customHeight="1">
      <c r="A205" s="4"/>
      <c r="B205" s="83"/>
      <c r="C205" s="8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2.75" customHeight="1">
      <c r="A206" s="4"/>
      <c r="B206" s="83"/>
      <c r="C206" s="8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2.75" customHeight="1">
      <c r="A207" s="4"/>
      <c r="B207" s="83"/>
      <c r="C207" s="8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2.75" customHeight="1">
      <c r="A208" s="4"/>
      <c r="B208" s="83"/>
      <c r="C208" s="8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2.75" customHeight="1">
      <c r="A209" s="4"/>
      <c r="B209" s="83"/>
      <c r="C209" s="8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2.75" customHeight="1">
      <c r="A210" s="4"/>
      <c r="B210" s="83"/>
      <c r="C210" s="8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2.75" customHeight="1">
      <c r="A211" s="4"/>
      <c r="B211" s="83"/>
      <c r="C211" s="8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2.75" customHeight="1">
      <c r="A212" s="4"/>
      <c r="B212" s="83"/>
      <c r="C212" s="8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2.75" customHeight="1">
      <c r="A213" s="4"/>
      <c r="B213" s="83"/>
      <c r="C213" s="8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2.75" customHeight="1">
      <c r="A214" s="4"/>
      <c r="B214" s="83"/>
      <c r="C214" s="8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2.75" customHeight="1">
      <c r="A215" s="4"/>
      <c r="B215" s="83"/>
      <c r="C215" s="8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2.75" customHeight="1">
      <c r="A216" s="4"/>
      <c r="B216" s="83"/>
      <c r="C216" s="8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2.75" customHeight="1">
      <c r="A217" s="4"/>
      <c r="B217" s="83"/>
      <c r="C217" s="8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2.75" customHeight="1">
      <c r="A218" s="4"/>
      <c r="B218" s="83"/>
      <c r="C218" s="8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2.75" customHeight="1">
      <c r="A219" s="4"/>
      <c r="B219" s="83"/>
      <c r="C219" s="8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2.75" customHeight="1">
      <c r="A220" s="4"/>
      <c r="B220" s="83"/>
      <c r="C220" s="8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2.75" customHeight="1">
      <c r="A221" s="4"/>
      <c r="B221" s="83"/>
      <c r="C221" s="8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2.75" customHeight="1">
      <c r="A222" s="4"/>
      <c r="B222" s="83"/>
      <c r="C222" s="8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2.75" customHeight="1">
      <c r="A223" s="4"/>
      <c r="B223" s="83"/>
      <c r="C223" s="8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2.75" customHeight="1">
      <c r="A224" s="4"/>
      <c r="B224" s="83"/>
      <c r="C224" s="8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2.75" customHeight="1">
      <c r="A225" s="4"/>
      <c r="B225" s="83"/>
      <c r="C225" s="8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2.75" customHeight="1">
      <c r="A226" s="4"/>
      <c r="B226" s="83"/>
      <c r="C226" s="8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2.75" customHeight="1">
      <c r="A227" s="4"/>
      <c r="B227" s="83"/>
      <c r="C227" s="8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2.75" customHeight="1">
      <c r="A228" s="4"/>
      <c r="B228" s="83"/>
      <c r="C228" s="8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2.75" customHeight="1">
      <c r="A229" s="4"/>
      <c r="B229" s="83"/>
      <c r="C229" s="8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2.75" customHeight="1">
      <c r="A230" s="4"/>
      <c r="B230" s="83"/>
      <c r="C230" s="8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2.75" customHeight="1">
      <c r="A231" s="4"/>
      <c r="B231" s="83"/>
      <c r="C231" s="8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2.75" customHeight="1">
      <c r="A232" s="4"/>
      <c r="B232" s="83"/>
      <c r="C232" s="8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2.75" customHeight="1">
      <c r="A233" s="4"/>
      <c r="B233" s="83"/>
      <c r="C233" s="8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2.75" customHeight="1">
      <c r="A234" s="4"/>
      <c r="B234" s="83"/>
      <c r="C234" s="8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2.75" customHeight="1">
      <c r="A235" s="4"/>
      <c r="B235" s="83"/>
      <c r="C235" s="8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2.75" customHeight="1">
      <c r="A236" s="4"/>
      <c r="B236" s="83"/>
      <c r="C236" s="8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2.75" customHeight="1">
      <c r="A237" s="4"/>
      <c r="B237" s="83"/>
      <c r="C237" s="8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2.75" customHeight="1">
      <c r="A238" s="4"/>
      <c r="B238" s="83"/>
      <c r="C238" s="8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2.75" customHeight="1">
      <c r="A239" s="4"/>
      <c r="B239" s="83"/>
      <c r="C239" s="8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ht="12.75" customHeight="1">
      <c r="A240" s="4"/>
      <c r="B240" s="83"/>
      <c r="C240" s="8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ht="12.75" customHeight="1">
      <c r="A241" s="4"/>
      <c r="B241" s="83"/>
      <c r="C241" s="8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ht="12.75" customHeight="1">
      <c r="A242" s="4"/>
      <c r="B242" s="83"/>
      <c r="C242" s="8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ht="12.75" customHeight="1">
      <c r="A243" s="4"/>
      <c r="B243" s="83"/>
      <c r="C243" s="8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ht="12.75" customHeight="1">
      <c r="A244" s="4"/>
      <c r="B244" s="83"/>
      <c r="C244" s="8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ht="12.75" customHeight="1">
      <c r="A245" s="4"/>
      <c r="B245" s="83"/>
      <c r="C245" s="8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ht="12.75" customHeight="1">
      <c r="A246" s="4"/>
      <c r="B246" s="83"/>
      <c r="C246" s="8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ht="12.75" customHeight="1">
      <c r="A247" s="4"/>
      <c r="B247" s="83"/>
      <c r="C247" s="8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ht="12.75" customHeight="1">
      <c r="A248" s="4"/>
      <c r="B248" s="83"/>
      <c r="C248" s="8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ht="12.75" customHeight="1">
      <c r="A249" s="4"/>
      <c r="B249" s="83"/>
      <c r="C249" s="8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ht="12.75" customHeight="1">
      <c r="A250" s="4"/>
      <c r="B250" s="83"/>
      <c r="C250" s="8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ht="12.75" customHeight="1">
      <c r="A251" s="4"/>
      <c r="B251" s="83"/>
      <c r="C251" s="8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ht="12.75" customHeight="1">
      <c r="A252" s="4"/>
      <c r="B252" s="83"/>
      <c r="C252" s="8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ht="12.75" customHeight="1">
      <c r="A253" s="4"/>
      <c r="B253" s="83"/>
      <c r="C253" s="8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ht="12.75" customHeight="1">
      <c r="A254" s="4"/>
      <c r="B254" s="83"/>
      <c r="C254" s="8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ht="12.75" customHeight="1">
      <c r="A255" s="4"/>
      <c r="B255" s="83"/>
      <c r="C255" s="8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ht="12.75" customHeight="1">
      <c r="A256" s="4"/>
      <c r="B256" s="83"/>
      <c r="C256" s="8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ht="12.75" customHeight="1">
      <c r="A257" s="4"/>
      <c r="B257" s="83"/>
      <c r="C257" s="8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ht="12.75" customHeight="1">
      <c r="A258" s="4"/>
      <c r="B258" s="83"/>
      <c r="C258" s="8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ht="12.75" customHeight="1">
      <c r="A259" s="4"/>
      <c r="B259" s="83"/>
      <c r="C259" s="8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ht="12.75" customHeight="1">
      <c r="A260" s="4"/>
      <c r="B260" s="83"/>
      <c r="C260" s="8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ht="12.75" customHeight="1">
      <c r="A261" s="4"/>
      <c r="B261" s="83"/>
      <c r="C261" s="8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ht="12.75" customHeight="1">
      <c r="A262" s="4"/>
      <c r="B262" s="83"/>
      <c r="C262" s="8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ht="12.75" customHeight="1">
      <c r="A263" s="4"/>
      <c r="B263" s="83"/>
      <c r="C263" s="8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ht="12.75" customHeight="1">
      <c r="A264" s="4"/>
      <c r="B264" s="83"/>
      <c r="C264" s="8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ht="12.75" customHeight="1">
      <c r="A265" s="4"/>
      <c r="B265" s="83"/>
      <c r="C265" s="8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ht="12.75" customHeight="1">
      <c r="A266" s="4"/>
      <c r="B266" s="83"/>
      <c r="C266" s="8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ht="12.75" customHeight="1">
      <c r="A267" s="4"/>
      <c r="B267" s="83"/>
      <c r="C267" s="8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ht="12.75" customHeight="1">
      <c r="A268" s="4"/>
      <c r="B268" s="83"/>
      <c r="C268" s="8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ht="12.75" customHeight="1">
      <c r="A269" s="4"/>
      <c r="B269" s="83"/>
      <c r="C269" s="8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ht="12.75" customHeight="1">
      <c r="A270" s="4"/>
      <c r="B270" s="83"/>
      <c r="C270" s="8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ht="12.75" customHeight="1">
      <c r="A271" s="4"/>
      <c r="B271" s="83"/>
      <c r="C271" s="8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ht="12.75" customHeight="1">
      <c r="A272" s="4"/>
      <c r="B272" s="83"/>
      <c r="C272" s="8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ht="12.75" customHeight="1">
      <c r="A273" s="4"/>
      <c r="B273" s="83"/>
      <c r="C273" s="8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ht="12.75" customHeight="1">
      <c r="A274" s="4"/>
      <c r="B274" s="83"/>
      <c r="C274" s="8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ht="12.75" customHeight="1">
      <c r="A275" s="4"/>
      <c r="B275" s="83"/>
      <c r="C275" s="8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ht="12.75" customHeight="1">
      <c r="A276" s="4"/>
      <c r="B276" s="83"/>
      <c r="C276" s="8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ht="12.75" customHeight="1">
      <c r="A277" s="4"/>
      <c r="B277" s="83"/>
      <c r="C277" s="8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ht="12.75" customHeight="1">
      <c r="A278" s="4"/>
      <c r="B278" s="83"/>
      <c r="C278" s="8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ht="12.75" customHeight="1">
      <c r="A279" s="4"/>
      <c r="B279" s="83"/>
      <c r="C279" s="8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ht="12.75" customHeight="1">
      <c r="A280" s="4"/>
      <c r="B280" s="83"/>
      <c r="C280" s="8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ht="12.75" customHeight="1">
      <c r="A281" s="4"/>
      <c r="B281" s="83"/>
      <c r="C281" s="8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ht="12.75" customHeight="1">
      <c r="A282" s="4"/>
      <c r="B282" s="83"/>
      <c r="C282" s="8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ht="12.75" customHeight="1">
      <c r="A283" s="4"/>
      <c r="B283" s="83"/>
      <c r="C283" s="8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ht="12.75" customHeight="1">
      <c r="A284" s="4"/>
      <c r="B284" s="83"/>
      <c r="C284" s="8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ht="12.75" customHeight="1">
      <c r="A285" s="4"/>
      <c r="B285" s="83"/>
      <c r="C285" s="8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ht="12.75" customHeight="1">
      <c r="A286" s="4"/>
      <c r="B286" s="83"/>
      <c r="C286" s="8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ht="12.75" customHeight="1">
      <c r="A287" s="4"/>
      <c r="B287" s="83"/>
      <c r="C287" s="8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ht="12.75" customHeight="1">
      <c r="A288" s="4"/>
      <c r="B288" s="83"/>
      <c r="C288" s="8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ht="12.75" customHeight="1">
      <c r="A289" s="4"/>
      <c r="B289" s="83"/>
      <c r="C289" s="8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ht="12.75" customHeight="1">
      <c r="A290" s="4"/>
      <c r="B290" s="83"/>
      <c r="C290" s="8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ht="12.75" customHeight="1">
      <c r="A291" s="4"/>
      <c r="B291" s="83"/>
      <c r="C291" s="8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ht="12.75" customHeight="1">
      <c r="A292" s="4"/>
      <c r="B292" s="83"/>
      <c r="C292" s="8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ht="12.75" customHeight="1">
      <c r="A293" s="4"/>
      <c r="B293" s="83"/>
      <c r="C293" s="8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ht="12.75" customHeight="1">
      <c r="A294" s="4"/>
      <c r="B294" s="83"/>
      <c r="C294" s="8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ht="12.75" customHeight="1">
      <c r="A295" s="4"/>
      <c r="B295" s="83"/>
      <c r="C295" s="8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ht="12.75" customHeight="1">
      <c r="A296" s="4"/>
      <c r="B296" s="83"/>
      <c r="C296" s="8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ht="12.75" customHeight="1">
      <c r="A297" s="4"/>
      <c r="B297" s="83"/>
      <c r="C297" s="8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ht="12.75" customHeight="1">
      <c r="A298" s="4"/>
      <c r="B298" s="83"/>
      <c r="C298" s="8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ht="12.75" customHeight="1">
      <c r="A299" s="4"/>
      <c r="B299" s="83"/>
      <c r="C299" s="8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ht="12.75" customHeight="1">
      <c r="A300" s="4"/>
      <c r="B300" s="83"/>
      <c r="C300" s="8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ht="12.75" customHeight="1">
      <c r="A301" s="4"/>
      <c r="B301" s="83"/>
      <c r="C301" s="8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ht="12.75" customHeight="1">
      <c r="A302" s="4"/>
      <c r="B302" s="83"/>
      <c r="C302" s="8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ht="12.75" customHeight="1">
      <c r="A303" s="4"/>
      <c r="B303" s="83"/>
      <c r="C303" s="8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ht="12.75" customHeight="1">
      <c r="A304" s="4"/>
      <c r="B304" s="83"/>
      <c r="C304" s="8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ht="12.75" customHeight="1">
      <c r="A305" s="4"/>
      <c r="B305" s="83"/>
      <c r="C305" s="8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ht="12.75" customHeight="1">
      <c r="A306" s="4"/>
      <c r="B306" s="83"/>
      <c r="C306" s="8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ht="12.75" customHeight="1">
      <c r="A307" s="4"/>
      <c r="B307" s="83"/>
      <c r="C307" s="8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ht="12.75" customHeight="1">
      <c r="A308" s="4"/>
      <c r="B308" s="83"/>
      <c r="C308" s="8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ht="12.75" customHeight="1">
      <c r="A309" s="4"/>
      <c r="B309" s="83"/>
      <c r="C309" s="8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ht="12.75" customHeight="1">
      <c r="A310" s="4"/>
      <c r="B310" s="83"/>
      <c r="C310" s="8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ht="12.75" customHeight="1">
      <c r="A311" s="4"/>
      <c r="B311" s="83"/>
      <c r="C311" s="8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ht="12.75" customHeight="1">
      <c r="A312" s="4"/>
      <c r="B312" s="83"/>
      <c r="C312" s="8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ht="12.75" customHeight="1">
      <c r="A313" s="4"/>
      <c r="B313" s="83"/>
      <c r="C313" s="8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ht="12.75" customHeight="1">
      <c r="A314" s="4"/>
      <c r="B314" s="83"/>
      <c r="C314" s="8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ht="12.75" customHeight="1">
      <c r="A315" s="4"/>
      <c r="B315" s="83"/>
      <c r="C315" s="8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ht="12.75" customHeight="1">
      <c r="A316" s="4"/>
      <c r="B316" s="83"/>
      <c r="C316" s="8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ht="12.75" customHeight="1">
      <c r="A317" s="4"/>
      <c r="B317" s="83"/>
      <c r="C317" s="8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ht="12.75" customHeight="1">
      <c r="A318" s="4"/>
      <c r="B318" s="83"/>
      <c r="C318" s="8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ht="12.75" customHeight="1">
      <c r="A319" s="4"/>
      <c r="B319" s="83"/>
      <c r="C319" s="8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ht="12.75" customHeight="1">
      <c r="A320" s="4"/>
      <c r="B320" s="83"/>
      <c r="C320" s="8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ht="12.75" customHeight="1">
      <c r="A321" s="4"/>
      <c r="B321" s="83"/>
      <c r="C321" s="8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ht="12.75" customHeight="1">
      <c r="A322" s="4"/>
      <c r="B322" s="83"/>
      <c r="C322" s="8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ht="12.75" customHeight="1">
      <c r="A323" s="4"/>
      <c r="B323" s="83"/>
      <c r="C323" s="8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ht="12.75" customHeight="1">
      <c r="A324" s="4"/>
      <c r="B324" s="83"/>
      <c r="C324" s="8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ht="12.75" customHeight="1">
      <c r="A325" s="4"/>
      <c r="B325" s="83"/>
      <c r="C325" s="8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ht="12.75" customHeight="1">
      <c r="A326" s="4"/>
      <c r="B326" s="83"/>
      <c r="C326" s="8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ht="12.75" customHeight="1">
      <c r="A327" s="4"/>
      <c r="B327" s="83"/>
      <c r="C327" s="8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ht="12.75" customHeight="1">
      <c r="A328" s="4"/>
      <c r="B328" s="83"/>
      <c r="C328" s="8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ht="12.75" customHeight="1">
      <c r="A329" s="4"/>
      <c r="B329" s="83"/>
      <c r="C329" s="8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ht="12.75" customHeight="1">
      <c r="A330" s="4"/>
      <c r="B330" s="83"/>
      <c r="C330" s="8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ht="12.75" customHeight="1">
      <c r="A331" s="4"/>
      <c r="B331" s="83"/>
      <c r="C331" s="8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ht="12.75" customHeight="1">
      <c r="A332" s="4"/>
      <c r="B332" s="83"/>
      <c r="C332" s="8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ht="12.75" customHeight="1">
      <c r="A333" s="4"/>
      <c r="B333" s="83"/>
      <c r="C333" s="8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ht="12.75" customHeight="1">
      <c r="A334" s="4"/>
      <c r="B334" s="83"/>
      <c r="C334" s="8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ht="12.75" customHeight="1">
      <c r="A335" s="4"/>
      <c r="B335" s="83"/>
      <c r="C335" s="8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ht="12.75" customHeight="1">
      <c r="A336" s="4"/>
      <c r="B336" s="83"/>
      <c r="C336" s="8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ht="12.75" customHeight="1">
      <c r="A337" s="4"/>
      <c r="B337" s="83"/>
      <c r="C337" s="8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ht="12.75" customHeight="1">
      <c r="A338" s="4"/>
      <c r="B338" s="83"/>
      <c r="C338" s="8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ht="12.75" customHeight="1">
      <c r="A339" s="4"/>
      <c r="B339" s="83"/>
      <c r="C339" s="8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ht="12.75" customHeight="1">
      <c r="A340" s="4"/>
      <c r="B340" s="83"/>
      <c r="C340" s="8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ht="12.75" customHeight="1">
      <c r="A341" s="4"/>
      <c r="B341" s="83"/>
      <c r="C341" s="8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ht="12.75" customHeight="1">
      <c r="A342" s="4"/>
      <c r="B342" s="83"/>
      <c r="C342" s="8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ht="12.75" customHeight="1">
      <c r="A343" s="4"/>
      <c r="B343" s="83"/>
      <c r="C343" s="8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ht="12.75" customHeight="1">
      <c r="A344" s="4"/>
      <c r="B344" s="83"/>
      <c r="C344" s="8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ht="12.75" customHeight="1">
      <c r="A345" s="4"/>
      <c r="B345" s="83"/>
      <c r="C345" s="8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ht="12.75" customHeight="1">
      <c r="A346" s="4"/>
      <c r="B346" s="83"/>
      <c r="C346" s="8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ht="12.75" customHeight="1">
      <c r="A347" s="4"/>
      <c r="B347" s="83"/>
      <c r="C347" s="8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ht="12.75" customHeight="1">
      <c r="A348" s="4"/>
      <c r="B348" s="83"/>
      <c r="C348" s="8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ht="12.75" customHeight="1">
      <c r="A349" s="4"/>
      <c r="B349" s="83"/>
      <c r="C349" s="8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ht="15.75" customHeight="1">
      <c r="A350" s="4"/>
      <c r="B350" s="4"/>
      <c r="C350" s="225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ht="15.75" customHeight="1">
      <c r="A351" s="4"/>
      <c r="B351" s="4"/>
      <c r="C351" s="225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ht="15.75" customHeight="1">
      <c r="A352" s="4"/>
      <c r="B352" s="4"/>
      <c r="C352" s="225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ht="15.75" customHeight="1">
      <c r="A353" s="4"/>
      <c r="B353" s="4"/>
      <c r="C353" s="225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ht="15.75" customHeight="1">
      <c r="A354" s="4"/>
      <c r="B354" s="4"/>
      <c r="C354" s="225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ht="15.75" customHeight="1">
      <c r="A355" s="4"/>
      <c r="B355" s="4"/>
      <c r="C355" s="225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ht="15.75" customHeight="1">
      <c r="A356" s="4"/>
      <c r="B356" s="4"/>
      <c r="C356" s="225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ht="15.75" customHeight="1">
      <c r="A357" s="4"/>
      <c r="B357" s="4"/>
      <c r="C357" s="225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ht="15.75" customHeight="1">
      <c r="A358" s="4"/>
      <c r="B358" s="4"/>
      <c r="C358" s="225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ht="15.75" customHeight="1">
      <c r="A359" s="4"/>
      <c r="B359" s="4"/>
      <c r="C359" s="225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ht="15.75" customHeight="1">
      <c r="A360" s="4"/>
      <c r="B360" s="4"/>
      <c r="C360" s="225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ht="15.75" customHeight="1">
      <c r="A361" s="4"/>
      <c r="B361" s="4"/>
      <c r="C361" s="225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ht="15.75" customHeight="1">
      <c r="A362" s="4"/>
      <c r="B362" s="4"/>
      <c r="C362" s="225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ht="15.75" customHeight="1">
      <c r="A363" s="4"/>
      <c r="B363" s="4"/>
      <c r="C363" s="225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ht="15.75" customHeight="1">
      <c r="A364" s="4"/>
      <c r="B364" s="4"/>
      <c r="C364" s="225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ht="15.75" customHeight="1">
      <c r="A365" s="4"/>
      <c r="B365" s="4"/>
      <c r="C365" s="225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ht="15.75" customHeight="1">
      <c r="A366" s="4"/>
      <c r="B366" s="4"/>
      <c r="C366" s="225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ht="15.75" customHeight="1">
      <c r="A367" s="4"/>
      <c r="B367" s="4"/>
      <c r="C367" s="225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ht="15.75" customHeight="1">
      <c r="A368" s="4"/>
      <c r="B368" s="4"/>
      <c r="C368" s="225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ht="15.75" customHeight="1">
      <c r="A369" s="4"/>
      <c r="B369" s="4"/>
      <c r="C369" s="225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ht="15.75" customHeight="1">
      <c r="A370" s="4"/>
      <c r="B370" s="4"/>
      <c r="C370" s="225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ht="15.75" customHeight="1">
      <c r="A371" s="4"/>
      <c r="B371" s="4"/>
      <c r="C371" s="225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ht="15.75" customHeight="1">
      <c r="A372" s="4"/>
      <c r="B372" s="4"/>
      <c r="C372" s="225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ht="15.75" customHeight="1">
      <c r="A373" s="4"/>
      <c r="B373" s="4"/>
      <c r="C373" s="225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ht="15.75" customHeight="1">
      <c r="A374" s="4"/>
      <c r="B374" s="4"/>
      <c r="C374" s="225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ht="15.75" customHeight="1">
      <c r="A375" s="4"/>
      <c r="B375" s="4"/>
      <c r="C375" s="225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ht="15.75" customHeight="1">
      <c r="A376" s="4"/>
      <c r="B376" s="4"/>
      <c r="C376" s="225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ht="15.75" customHeight="1">
      <c r="A377" s="4"/>
      <c r="B377" s="4"/>
      <c r="C377" s="225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ht="15.75" customHeight="1">
      <c r="A378" s="4"/>
      <c r="B378" s="4"/>
      <c r="C378" s="225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ht="15.75" customHeight="1">
      <c r="A379" s="4"/>
      <c r="B379" s="4"/>
      <c r="C379" s="225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ht="15.75" customHeight="1">
      <c r="A380" s="4"/>
      <c r="B380" s="4"/>
      <c r="C380" s="225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ht="15.75" customHeight="1">
      <c r="A381" s="4"/>
      <c r="B381" s="4"/>
      <c r="C381" s="225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ht="15.75" customHeight="1">
      <c r="A382" s="4"/>
      <c r="B382" s="4"/>
      <c r="C382" s="225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ht="15.75" customHeight="1">
      <c r="A383" s="4"/>
      <c r="B383" s="4"/>
      <c r="C383" s="225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ht="15.75" customHeight="1">
      <c r="A384" s="4"/>
      <c r="B384" s="4"/>
      <c r="C384" s="225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ht="15.75" customHeight="1">
      <c r="A385" s="4"/>
      <c r="B385" s="4"/>
      <c r="C385" s="225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ht="15.75" customHeight="1">
      <c r="A386" s="4"/>
      <c r="B386" s="4"/>
      <c r="C386" s="225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ht="15.75" customHeight="1">
      <c r="A387" s="4"/>
      <c r="B387" s="4"/>
      <c r="C387" s="225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ht="15.75" customHeight="1">
      <c r="A388" s="4"/>
      <c r="B388" s="4"/>
      <c r="C388" s="225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ht="15.75" customHeight="1">
      <c r="A389" s="4"/>
      <c r="B389" s="4"/>
      <c r="C389" s="225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ht="15.75" customHeight="1">
      <c r="A390" s="4"/>
      <c r="B390" s="4"/>
      <c r="C390" s="225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ht="15.75" customHeight="1">
      <c r="A391" s="4"/>
      <c r="B391" s="4"/>
      <c r="C391" s="225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ht="15.75" customHeight="1">
      <c r="A392" s="4"/>
      <c r="B392" s="4"/>
      <c r="C392" s="225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ht="15.75" customHeight="1">
      <c r="A393" s="4"/>
      <c r="B393" s="4"/>
      <c r="C393" s="225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ht="15.75" customHeight="1">
      <c r="A394" s="4"/>
      <c r="B394" s="4"/>
      <c r="C394" s="225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ht="15.75" customHeight="1">
      <c r="A395" s="4"/>
      <c r="B395" s="4"/>
      <c r="C395" s="225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ht="15.75" customHeight="1">
      <c r="A396" s="4"/>
      <c r="B396" s="4"/>
      <c r="C396" s="225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ht="15.75" customHeight="1">
      <c r="A397" s="4"/>
      <c r="B397" s="4"/>
      <c r="C397" s="225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ht="15.75" customHeight="1">
      <c r="A398" s="4"/>
      <c r="B398" s="4"/>
      <c r="C398" s="225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ht="15.75" customHeight="1">
      <c r="A399" s="4"/>
      <c r="B399" s="4"/>
      <c r="C399" s="225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ht="15.75" customHeight="1">
      <c r="A400" s="4"/>
      <c r="B400" s="4"/>
      <c r="C400" s="225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ht="15.75" customHeight="1">
      <c r="A401" s="4"/>
      <c r="B401" s="4"/>
      <c r="C401" s="225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ht="15.75" customHeight="1">
      <c r="A402" s="4"/>
      <c r="B402" s="4"/>
      <c r="C402" s="225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ht="15.75" customHeight="1">
      <c r="A403" s="4"/>
      <c r="B403" s="4"/>
      <c r="C403" s="225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ht="15.75" customHeight="1">
      <c r="A404" s="4"/>
      <c r="B404" s="4"/>
      <c r="C404" s="225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ht="15.75" customHeight="1">
      <c r="A405" s="4"/>
      <c r="B405" s="4"/>
      <c r="C405" s="225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ht="15.75" customHeight="1">
      <c r="A406" s="4"/>
      <c r="B406" s="4"/>
      <c r="C406" s="225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ht="15.75" customHeight="1">
      <c r="A407" s="4"/>
      <c r="B407" s="4"/>
      <c r="C407" s="225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ht="15.75" customHeight="1">
      <c r="A408" s="4"/>
      <c r="B408" s="4"/>
      <c r="C408" s="225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ht="15.75" customHeight="1">
      <c r="A409" s="4"/>
      <c r="B409" s="4"/>
      <c r="C409" s="225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ht="15.75" customHeight="1">
      <c r="A410" s="4"/>
      <c r="B410" s="4"/>
      <c r="C410" s="225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ht="15.75" customHeight="1">
      <c r="A411" s="4"/>
      <c r="B411" s="4"/>
      <c r="C411" s="225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ht="15.75" customHeight="1">
      <c r="A412" s="4"/>
      <c r="B412" s="4"/>
      <c r="C412" s="225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ht="15.75" customHeight="1">
      <c r="A413" s="4"/>
      <c r="B413" s="4"/>
      <c r="C413" s="225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ht="15.75" customHeight="1">
      <c r="A414" s="4"/>
      <c r="B414" s="4"/>
      <c r="C414" s="225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ht="15.75" customHeight="1">
      <c r="A415" s="4"/>
      <c r="B415" s="4"/>
      <c r="C415" s="225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ht="15.75" customHeight="1">
      <c r="A416" s="4"/>
      <c r="B416" s="4"/>
      <c r="C416" s="225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ht="15.75" customHeight="1">
      <c r="A417" s="4"/>
      <c r="B417" s="4"/>
      <c r="C417" s="225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ht="15.75" customHeight="1">
      <c r="A418" s="4"/>
      <c r="B418" s="4"/>
      <c r="C418" s="225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ht="15.75" customHeight="1">
      <c r="A419" s="4"/>
      <c r="B419" s="4"/>
      <c r="C419" s="225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ht="15.75" customHeight="1">
      <c r="A420" s="4"/>
      <c r="B420" s="4"/>
      <c r="C420" s="225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ht="15.75" customHeight="1">
      <c r="A421" s="4"/>
      <c r="B421" s="4"/>
      <c r="C421" s="225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ht="15.75" customHeight="1">
      <c r="A422" s="4"/>
      <c r="B422" s="4"/>
      <c r="C422" s="225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ht="15.75" customHeight="1">
      <c r="A423" s="4"/>
      <c r="B423" s="4"/>
      <c r="C423" s="225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ht="15.75" customHeight="1">
      <c r="A424" s="4"/>
      <c r="B424" s="4"/>
      <c r="C424" s="225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ht="15.75" customHeight="1">
      <c r="A425" s="4"/>
      <c r="B425" s="4"/>
      <c r="C425" s="225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ht="15.75" customHeight="1">
      <c r="A426" s="4"/>
      <c r="B426" s="4"/>
      <c r="C426" s="225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ht="15.75" customHeight="1">
      <c r="A427" s="4"/>
      <c r="B427" s="4"/>
      <c r="C427" s="225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ht="15.75" customHeight="1">
      <c r="A428" s="4"/>
      <c r="B428" s="4"/>
      <c r="C428" s="225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ht="15.75" customHeight="1">
      <c r="A429" s="4"/>
      <c r="B429" s="4"/>
      <c r="C429" s="225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ht="15.75" customHeight="1">
      <c r="A430" s="4"/>
      <c r="B430" s="4"/>
      <c r="C430" s="225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ht="15.75" customHeight="1">
      <c r="A431" s="4"/>
      <c r="B431" s="4"/>
      <c r="C431" s="225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ht="15.75" customHeight="1">
      <c r="A432" s="4"/>
      <c r="B432" s="4"/>
      <c r="C432" s="225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ht="15.75" customHeight="1">
      <c r="A433" s="4"/>
      <c r="B433" s="4"/>
      <c r="C433" s="225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ht="15.75" customHeight="1">
      <c r="A434" s="4"/>
      <c r="B434" s="4"/>
      <c r="C434" s="225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ht="15.75" customHeight="1">
      <c r="A435" s="4"/>
      <c r="B435" s="4"/>
      <c r="C435" s="225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ht="15.75" customHeight="1">
      <c r="A436" s="4"/>
      <c r="B436" s="4"/>
      <c r="C436" s="225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ht="15.75" customHeight="1">
      <c r="A437" s="4"/>
      <c r="B437" s="4"/>
      <c r="C437" s="225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ht="15.75" customHeight="1">
      <c r="A438" s="4"/>
      <c r="B438" s="4"/>
      <c r="C438" s="225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ht="15.75" customHeight="1">
      <c r="A439" s="4"/>
      <c r="B439" s="4"/>
      <c r="C439" s="225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ht="15.75" customHeight="1">
      <c r="A440" s="4"/>
      <c r="B440" s="4"/>
      <c r="C440" s="225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ht="15.75" customHeight="1">
      <c r="A441" s="4"/>
      <c r="B441" s="4"/>
      <c r="C441" s="225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ht="15.75" customHeight="1">
      <c r="A442" s="4"/>
      <c r="B442" s="4"/>
      <c r="C442" s="225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ht="15.75" customHeight="1">
      <c r="A443" s="4"/>
      <c r="B443" s="4"/>
      <c r="C443" s="225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ht="15.75" customHeight="1">
      <c r="A444" s="4"/>
      <c r="B444" s="4"/>
      <c r="C444" s="225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ht="15.75" customHeight="1">
      <c r="A445" s="4"/>
      <c r="B445" s="4"/>
      <c r="C445" s="225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ht="15.75" customHeight="1">
      <c r="A446" s="4"/>
      <c r="B446" s="4"/>
      <c r="C446" s="225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ht="15.75" customHeight="1">
      <c r="A447" s="4"/>
      <c r="B447" s="4"/>
      <c r="C447" s="225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ht="15.75" customHeight="1">
      <c r="A448" s="4"/>
      <c r="B448" s="4"/>
      <c r="C448" s="225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ht="15.75" customHeight="1">
      <c r="A449" s="4"/>
      <c r="B449" s="4"/>
      <c r="C449" s="225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ht="15.75" customHeight="1">
      <c r="A450" s="4"/>
      <c r="B450" s="4"/>
      <c r="C450" s="225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ht="15.75" customHeight="1">
      <c r="A451" s="4"/>
      <c r="B451" s="4"/>
      <c r="C451" s="225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ht="15.75" customHeight="1">
      <c r="A452" s="4"/>
      <c r="B452" s="4"/>
      <c r="C452" s="225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ht="15.75" customHeight="1">
      <c r="A453" s="4"/>
      <c r="B453" s="4"/>
      <c r="C453" s="225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ht="15.75" customHeight="1">
      <c r="A454" s="4"/>
      <c r="B454" s="4"/>
      <c r="C454" s="225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ht="15.75" customHeight="1">
      <c r="A455" s="4"/>
      <c r="B455" s="4"/>
      <c r="C455" s="225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ht="15.75" customHeight="1">
      <c r="A456" s="4"/>
      <c r="B456" s="4"/>
      <c r="C456" s="225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ht="15.75" customHeight="1">
      <c r="A457" s="4"/>
      <c r="B457" s="4"/>
      <c r="C457" s="225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ht="15.75" customHeight="1">
      <c r="A458" s="4"/>
      <c r="B458" s="4"/>
      <c r="C458" s="225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ht="15.75" customHeight="1">
      <c r="A459" s="4"/>
      <c r="B459" s="4"/>
      <c r="C459" s="225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ht="15.75" customHeight="1">
      <c r="A460" s="4"/>
      <c r="B460" s="4"/>
      <c r="C460" s="225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ht="15.75" customHeight="1">
      <c r="A461" s="4"/>
      <c r="B461" s="4"/>
      <c r="C461" s="225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ht="15.75" customHeight="1">
      <c r="A462" s="4"/>
      <c r="B462" s="4"/>
      <c r="C462" s="225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ht="15.75" customHeight="1">
      <c r="A463" s="4"/>
      <c r="B463" s="4"/>
      <c r="C463" s="225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ht="15.75" customHeight="1">
      <c r="A464" s="4"/>
      <c r="B464" s="4"/>
      <c r="C464" s="225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ht="15.75" customHeight="1">
      <c r="A465" s="4"/>
      <c r="B465" s="4"/>
      <c r="C465" s="225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ht="15.75" customHeight="1">
      <c r="A466" s="4"/>
      <c r="B466" s="4"/>
      <c r="C466" s="225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ht="15.75" customHeight="1">
      <c r="A467" s="4"/>
      <c r="B467" s="4"/>
      <c r="C467" s="225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ht="15.75" customHeight="1">
      <c r="A468" s="4"/>
      <c r="B468" s="4"/>
      <c r="C468" s="225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ht="15.75" customHeight="1">
      <c r="A469" s="4"/>
      <c r="B469" s="4"/>
      <c r="C469" s="225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ht="15.75" customHeight="1">
      <c r="A470" s="4"/>
      <c r="B470" s="4"/>
      <c r="C470" s="225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ht="15.75" customHeight="1">
      <c r="A471" s="4"/>
      <c r="B471" s="4"/>
      <c r="C471" s="225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ht="15.75" customHeight="1">
      <c r="A472" s="4"/>
      <c r="B472" s="4"/>
      <c r="C472" s="225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ht="15.75" customHeight="1">
      <c r="A473" s="4"/>
      <c r="B473" s="4"/>
      <c r="C473" s="225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ht="15.75" customHeight="1">
      <c r="A474" s="4"/>
      <c r="B474" s="4"/>
      <c r="C474" s="225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ht="15.75" customHeight="1">
      <c r="A475" s="4"/>
      <c r="B475" s="4"/>
      <c r="C475" s="225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ht="15.75" customHeight="1">
      <c r="A476" s="4"/>
      <c r="B476" s="4"/>
      <c r="C476" s="225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ht="15.75" customHeight="1">
      <c r="A477" s="4"/>
      <c r="B477" s="4"/>
      <c r="C477" s="225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ht="15.75" customHeight="1">
      <c r="A478" s="4"/>
      <c r="B478" s="4"/>
      <c r="C478" s="225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ht="15.75" customHeight="1">
      <c r="A479" s="4"/>
      <c r="B479" s="4"/>
      <c r="C479" s="225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ht="15.75" customHeight="1">
      <c r="A480" s="4"/>
      <c r="B480" s="4"/>
      <c r="C480" s="225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ht="15.75" customHeight="1">
      <c r="A481" s="4"/>
      <c r="B481" s="4"/>
      <c r="C481" s="225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ht="15.75" customHeight="1">
      <c r="A482" s="4"/>
      <c r="B482" s="4"/>
      <c r="C482" s="225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ht="15.75" customHeight="1">
      <c r="A483" s="4"/>
      <c r="B483" s="4"/>
      <c r="C483" s="225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ht="15.75" customHeight="1">
      <c r="A484" s="4"/>
      <c r="B484" s="4"/>
      <c r="C484" s="225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ht="15.75" customHeight="1">
      <c r="A485" s="4"/>
      <c r="B485" s="4"/>
      <c r="C485" s="225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ht="15.75" customHeight="1">
      <c r="A486" s="4"/>
      <c r="B486" s="4"/>
      <c r="C486" s="225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ht="15.75" customHeight="1">
      <c r="A487" s="4"/>
      <c r="B487" s="4"/>
      <c r="C487" s="225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ht="15.75" customHeight="1">
      <c r="A488" s="4"/>
      <c r="B488" s="4"/>
      <c r="C488" s="225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ht="15.75" customHeight="1">
      <c r="A489" s="4"/>
      <c r="B489" s="4"/>
      <c r="C489" s="225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ht="15.75" customHeight="1">
      <c r="A490" s="4"/>
      <c r="B490" s="4"/>
      <c r="C490" s="225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ht="15.75" customHeight="1">
      <c r="A491" s="4"/>
      <c r="B491" s="4"/>
      <c r="C491" s="225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ht="15.75" customHeight="1">
      <c r="A492" s="4"/>
      <c r="B492" s="4"/>
      <c r="C492" s="225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ht="15.75" customHeight="1">
      <c r="A493" s="4"/>
      <c r="B493" s="4"/>
      <c r="C493" s="225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ht="15.75" customHeight="1">
      <c r="A494" s="4"/>
      <c r="B494" s="4"/>
      <c r="C494" s="225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ht="15.75" customHeight="1">
      <c r="A495" s="4"/>
      <c r="B495" s="4"/>
      <c r="C495" s="225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ht="15.75" customHeight="1">
      <c r="A496" s="4"/>
      <c r="B496" s="4"/>
      <c r="C496" s="225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ht="15.75" customHeight="1">
      <c r="A497" s="4"/>
      <c r="B497" s="4"/>
      <c r="C497" s="225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ht="15.75" customHeight="1">
      <c r="A498" s="4"/>
      <c r="B498" s="4"/>
      <c r="C498" s="225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ht="15.75" customHeight="1">
      <c r="A499" s="4"/>
      <c r="B499" s="4"/>
      <c r="C499" s="225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ht="15.75" customHeight="1">
      <c r="A500" s="4"/>
      <c r="B500" s="4"/>
      <c r="C500" s="225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ht="15.75" customHeight="1">
      <c r="A501" s="4"/>
      <c r="B501" s="4"/>
      <c r="C501" s="225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ht="15.75" customHeight="1">
      <c r="A502" s="4"/>
      <c r="B502" s="4"/>
      <c r="C502" s="225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ht="15.75" customHeight="1">
      <c r="A503" s="4"/>
      <c r="B503" s="4"/>
      <c r="C503" s="225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ht="15.75" customHeight="1">
      <c r="A504" s="4"/>
      <c r="B504" s="4"/>
      <c r="C504" s="225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ht="15.75" customHeight="1">
      <c r="A505" s="4"/>
      <c r="B505" s="4"/>
      <c r="C505" s="225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ht="15.75" customHeight="1">
      <c r="A506" s="4"/>
      <c r="B506" s="4"/>
      <c r="C506" s="225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ht="15.75" customHeight="1">
      <c r="A507" s="4"/>
      <c r="B507" s="4"/>
      <c r="C507" s="225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ht="15.75" customHeight="1">
      <c r="A508" s="4"/>
      <c r="B508" s="4"/>
      <c r="C508" s="225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ht="15.75" customHeight="1">
      <c r="A509" s="4"/>
      <c r="B509" s="4"/>
      <c r="C509" s="225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ht="15.75" customHeight="1">
      <c r="A510" s="4"/>
      <c r="B510" s="4"/>
      <c r="C510" s="225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ht="15.75" customHeight="1">
      <c r="A511" s="4"/>
      <c r="B511" s="4"/>
      <c r="C511" s="225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ht="15.75" customHeight="1">
      <c r="A512" s="4"/>
      <c r="B512" s="4"/>
      <c r="C512" s="225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ht="15.75" customHeight="1">
      <c r="A513" s="4"/>
      <c r="B513" s="4"/>
      <c r="C513" s="225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ht="15.75" customHeight="1">
      <c r="A514" s="4"/>
      <c r="B514" s="4"/>
      <c r="C514" s="225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ht="15.75" customHeight="1">
      <c r="A515" s="4"/>
      <c r="B515" s="4"/>
      <c r="C515" s="225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ht="15.75" customHeight="1">
      <c r="A516" s="4"/>
      <c r="B516" s="4"/>
      <c r="C516" s="225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ht="15.75" customHeight="1">
      <c r="A517" s="4"/>
      <c r="B517" s="4"/>
      <c r="C517" s="225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ht="15.75" customHeight="1">
      <c r="A518" s="4"/>
      <c r="B518" s="4"/>
      <c r="C518" s="225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ht="15.75" customHeight="1">
      <c r="A519" s="4"/>
      <c r="B519" s="4"/>
      <c r="C519" s="225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ht="15.75" customHeight="1">
      <c r="A520" s="4"/>
      <c r="B520" s="4"/>
      <c r="C520" s="225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ht="15.75" customHeight="1">
      <c r="A521" s="4"/>
      <c r="B521" s="4"/>
      <c r="C521" s="225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ht="15.75" customHeight="1">
      <c r="A522" s="4"/>
      <c r="B522" s="4"/>
      <c r="C522" s="225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ht="15.75" customHeight="1">
      <c r="A523" s="4"/>
      <c r="B523" s="4"/>
      <c r="C523" s="225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ht="15.75" customHeight="1">
      <c r="A524" s="4"/>
      <c r="B524" s="4"/>
      <c r="C524" s="225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ht="15.75" customHeight="1">
      <c r="A525" s="4"/>
      <c r="B525" s="4"/>
      <c r="C525" s="225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ht="15.75" customHeight="1">
      <c r="A526" s="4"/>
      <c r="B526" s="4"/>
      <c r="C526" s="225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ht="15.75" customHeight="1">
      <c r="A527" s="4"/>
      <c r="B527" s="4"/>
      <c r="C527" s="225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ht="15.75" customHeight="1">
      <c r="A528" s="4"/>
      <c r="B528" s="4"/>
      <c r="C528" s="225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ht="15.75" customHeight="1">
      <c r="A529" s="4"/>
      <c r="B529" s="4"/>
      <c r="C529" s="225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ht="15.75" customHeight="1">
      <c r="A530" s="4"/>
      <c r="B530" s="4"/>
      <c r="C530" s="225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ht="15.75" customHeight="1">
      <c r="A531" s="4"/>
      <c r="B531" s="4"/>
      <c r="C531" s="225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ht="15.75" customHeight="1">
      <c r="A532" s="4"/>
      <c r="B532" s="4"/>
      <c r="C532" s="225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ht="15.75" customHeight="1">
      <c r="A533" s="4"/>
      <c r="B533" s="4"/>
      <c r="C533" s="225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ht="15.75" customHeight="1">
      <c r="A534" s="4"/>
      <c r="B534" s="4"/>
      <c r="C534" s="225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ht="15.75" customHeight="1">
      <c r="A535" s="4"/>
      <c r="B535" s="4"/>
      <c r="C535" s="225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ht="15.75" customHeight="1">
      <c r="A536" s="4"/>
      <c r="B536" s="4"/>
      <c r="C536" s="225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ht="15.75" customHeight="1">
      <c r="A537" s="4"/>
      <c r="B537" s="4"/>
      <c r="C537" s="225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ht="15.75" customHeight="1">
      <c r="A538" s="4"/>
      <c r="B538" s="4"/>
      <c r="C538" s="225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ht="15.75" customHeight="1">
      <c r="A539" s="4"/>
      <c r="B539" s="4"/>
      <c r="C539" s="225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ht="15.75" customHeight="1">
      <c r="A540" s="4"/>
      <c r="B540" s="4"/>
      <c r="C540" s="225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ht="15.75" customHeight="1">
      <c r="A541" s="4"/>
      <c r="B541" s="4"/>
      <c r="C541" s="225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ht="15.75" customHeight="1">
      <c r="A542" s="4"/>
      <c r="B542" s="4"/>
      <c r="C542" s="225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ht="15.75" customHeight="1">
      <c r="A543" s="4"/>
      <c r="B543" s="4"/>
      <c r="C543" s="225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ht="15.75" customHeight="1">
      <c r="A544" s="4"/>
      <c r="B544" s="4"/>
      <c r="C544" s="225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ht="15.75" customHeight="1">
      <c r="A545" s="4"/>
      <c r="B545" s="4"/>
      <c r="C545" s="225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ht="15.75" customHeight="1">
      <c r="A546" s="4"/>
      <c r="B546" s="4"/>
      <c r="C546" s="225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ht="15.75" customHeight="1">
      <c r="A547" s="4"/>
      <c r="B547" s="4"/>
      <c r="C547" s="225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ht="15.75" customHeight="1">
      <c r="A548" s="4"/>
      <c r="B548" s="4"/>
      <c r="C548" s="225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ht="15.75" customHeight="1">
      <c r="A549" s="4"/>
      <c r="B549" s="4"/>
      <c r="C549" s="225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ht="15.75" customHeight="1">
      <c r="A550" s="4"/>
      <c r="B550" s="4"/>
      <c r="C550" s="225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ht="15.75" customHeight="1">
      <c r="A551" s="4"/>
      <c r="B551" s="4"/>
      <c r="C551" s="225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ht="15.75" customHeight="1">
      <c r="A552" s="4"/>
      <c r="B552" s="4"/>
      <c r="C552" s="225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ht="15.75" customHeight="1">
      <c r="A553" s="4"/>
      <c r="B553" s="4"/>
      <c r="C553" s="225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ht="15.75" customHeight="1">
      <c r="A554" s="4"/>
      <c r="B554" s="4"/>
      <c r="C554" s="225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ht="15.75" customHeight="1">
      <c r="A555" s="4"/>
      <c r="B555" s="4"/>
      <c r="C555" s="225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ht="15.75" customHeight="1">
      <c r="A556" s="4"/>
      <c r="B556" s="4"/>
      <c r="C556" s="225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ht="15.75" customHeight="1">
      <c r="A557" s="4"/>
      <c r="B557" s="4"/>
      <c r="C557" s="225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ht="15.75" customHeight="1">
      <c r="A558" s="4"/>
      <c r="B558" s="4"/>
      <c r="C558" s="225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ht="15.75" customHeight="1">
      <c r="A559" s="4"/>
      <c r="B559" s="4"/>
      <c r="C559" s="225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ht="15.75" customHeight="1">
      <c r="A560" s="4"/>
      <c r="B560" s="4"/>
      <c r="C560" s="225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ht="15.75" customHeight="1">
      <c r="A561" s="4"/>
      <c r="B561" s="4"/>
      <c r="C561" s="225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ht="15.75" customHeight="1">
      <c r="A562" s="4"/>
      <c r="B562" s="4"/>
      <c r="C562" s="225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ht="15.75" customHeight="1">
      <c r="A563" s="4"/>
      <c r="B563" s="4"/>
      <c r="C563" s="225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ht="15.75" customHeight="1">
      <c r="A564" s="4"/>
      <c r="B564" s="4"/>
      <c r="C564" s="225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ht="15.75" customHeight="1">
      <c r="A565" s="4"/>
      <c r="B565" s="4"/>
      <c r="C565" s="225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ht="15.75" customHeight="1">
      <c r="A566" s="4"/>
      <c r="B566" s="4"/>
      <c r="C566" s="225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ht="15.75" customHeight="1">
      <c r="A567" s="4"/>
      <c r="B567" s="4"/>
      <c r="C567" s="225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ht="15.75" customHeight="1">
      <c r="A568" s="4"/>
      <c r="B568" s="4"/>
      <c r="C568" s="225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ht="15.75" customHeight="1">
      <c r="A569" s="4"/>
      <c r="B569" s="4"/>
      <c r="C569" s="225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ht="15.75" customHeight="1">
      <c r="A570" s="4"/>
      <c r="B570" s="4"/>
      <c r="C570" s="225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ht="15.75" customHeight="1">
      <c r="A571" s="4"/>
      <c r="B571" s="4"/>
      <c r="C571" s="225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ht="15.75" customHeight="1">
      <c r="A572" s="4"/>
      <c r="B572" s="4"/>
      <c r="C572" s="225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ht="15.75" customHeight="1">
      <c r="A573" s="4"/>
      <c r="B573" s="4"/>
      <c r="C573" s="225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ht="15.75" customHeight="1">
      <c r="A574" s="4"/>
      <c r="B574" s="4"/>
      <c r="C574" s="225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ht="15.75" customHeight="1">
      <c r="A575" s="4"/>
      <c r="B575" s="4"/>
      <c r="C575" s="225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ht="15.75" customHeight="1">
      <c r="A576" s="4"/>
      <c r="B576" s="4"/>
      <c r="C576" s="225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ht="15.75" customHeight="1">
      <c r="A577" s="4"/>
      <c r="B577" s="4"/>
      <c r="C577" s="225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ht="15.75" customHeight="1">
      <c r="A578" s="4"/>
      <c r="B578" s="4"/>
      <c r="C578" s="225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ht="15.75" customHeight="1">
      <c r="A579" s="4"/>
      <c r="B579" s="4"/>
      <c r="C579" s="225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ht="15.75" customHeight="1">
      <c r="A580" s="4"/>
      <c r="B580" s="4"/>
      <c r="C580" s="225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ht="15.75" customHeight="1">
      <c r="A581" s="4"/>
      <c r="B581" s="4"/>
      <c r="C581" s="225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ht="15.75" customHeight="1">
      <c r="A582" s="4"/>
      <c r="B582" s="4"/>
      <c r="C582" s="225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ht="15.75" customHeight="1">
      <c r="A583" s="4"/>
      <c r="B583" s="4"/>
      <c r="C583" s="225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ht="15.75" customHeight="1">
      <c r="A584" s="4"/>
      <c r="B584" s="4"/>
      <c r="C584" s="225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ht="15.75" customHeight="1">
      <c r="A585" s="4"/>
      <c r="B585" s="4"/>
      <c r="C585" s="225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ht="15.75" customHeight="1">
      <c r="A586" s="4"/>
      <c r="B586" s="4"/>
      <c r="C586" s="225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ht="15.75" customHeight="1">
      <c r="A587" s="4"/>
      <c r="B587" s="4"/>
      <c r="C587" s="225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ht="15.75" customHeight="1">
      <c r="A588" s="4"/>
      <c r="B588" s="4"/>
      <c r="C588" s="225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ht="15.75" customHeight="1">
      <c r="A589" s="4"/>
      <c r="B589" s="4"/>
      <c r="C589" s="225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ht="15.75" customHeight="1">
      <c r="A590" s="4"/>
      <c r="B590" s="4"/>
      <c r="C590" s="225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ht="15.75" customHeight="1">
      <c r="A591" s="4"/>
      <c r="B591" s="4"/>
      <c r="C591" s="225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ht="15.75" customHeight="1">
      <c r="A592" s="4"/>
      <c r="B592" s="4"/>
      <c r="C592" s="225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ht="15.75" customHeight="1">
      <c r="A593" s="4"/>
      <c r="B593" s="4"/>
      <c r="C593" s="225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ht="15.75" customHeight="1">
      <c r="A594" s="4"/>
      <c r="B594" s="4"/>
      <c r="C594" s="225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ht="15.75" customHeight="1">
      <c r="A595" s="4"/>
      <c r="B595" s="4"/>
      <c r="C595" s="225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ht="15.75" customHeight="1">
      <c r="A596" s="4"/>
      <c r="B596" s="4"/>
      <c r="C596" s="225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ht="15.75" customHeight="1">
      <c r="A597" s="4"/>
      <c r="B597" s="4"/>
      <c r="C597" s="225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ht="15.75" customHeight="1">
      <c r="A598" s="4"/>
      <c r="B598" s="4"/>
      <c r="C598" s="225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ht="15.75" customHeight="1">
      <c r="A599" s="4"/>
      <c r="B599" s="4"/>
      <c r="C599" s="225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ht="15.75" customHeight="1">
      <c r="A600" s="4"/>
      <c r="B600" s="4"/>
      <c r="C600" s="225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ht="15.75" customHeight="1">
      <c r="A601" s="4"/>
      <c r="B601" s="4"/>
      <c r="C601" s="225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ht="15.75" customHeight="1">
      <c r="A602" s="4"/>
      <c r="B602" s="4"/>
      <c r="C602" s="225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ht="15.75" customHeight="1">
      <c r="A603" s="4"/>
      <c r="B603" s="4"/>
      <c r="C603" s="225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ht="15.75" customHeight="1">
      <c r="A604" s="4"/>
      <c r="B604" s="4"/>
      <c r="C604" s="225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ht="15.75" customHeight="1">
      <c r="A605" s="4"/>
      <c r="B605" s="4"/>
      <c r="C605" s="225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ht="15.75" customHeight="1">
      <c r="A606" s="4"/>
      <c r="B606" s="4"/>
      <c r="C606" s="225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ht="15.75" customHeight="1">
      <c r="A607" s="4"/>
      <c r="B607" s="4"/>
      <c r="C607" s="225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ht="15.75" customHeight="1">
      <c r="A608" s="4"/>
      <c r="B608" s="4"/>
      <c r="C608" s="225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ht="15.75" customHeight="1">
      <c r="A609" s="4"/>
      <c r="B609" s="4"/>
      <c r="C609" s="225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ht="15.75" customHeight="1">
      <c r="A610" s="4"/>
      <c r="B610" s="4"/>
      <c r="C610" s="225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ht="15.75" customHeight="1">
      <c r="A611" s="4"/>
      <c r="B611" s="4"/>
      <c r="C611" s="225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ht="15.75" customHeight="1">
      <c r="A612" s="4"/>
      <c r="B612" s="4"/>
      <c r="C612" s="225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ht="15.75" customHeight="1">
      <c r="A613" s="4"/>
      <c r="B613" s="4"/>
      <c r="C613" s="225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ht="15.75" customHeight="1">
      <c r="A614" s="4"/>
      <c r="B614" s="4"/>
      <c r="C614" s="225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ht="15.75" customHeight="1">
      <c r="A615" s="4"/>
      <c r="B615" s="4"/>
      <c r="C615" s="225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ht="15.75" customHeight="1">
      <c r="A616" s="4"/>
      <c r="B616" s="4"/>
      <c r="C616" s="225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ht="15.75" customHeight="1">
      <c r="A617" s="4"/>
      <c r="B617" s="4"/>
      <c r="C617" s="225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ht="15.75" customHeight="1">
      <c r="A618" s="4"/>
      <c r="B618" s="4"/>
      <c r="C618" s="225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ht="15.75" customHeight="1">
      <c r="A619" s="4"/>
      <c r="B619" s="4"/>
      <c r="C619" s="225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ht="15.75" customHeight="1">
      <c r="A620" s="4"/>
      <c r="B620" s="4"/>
      <c r="C620" s="225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ht="15.75" customHeight="1">
      <c r="A621" s="4"/>
      <c r="B621" s="4"/>
      <c r="C621" s="225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ht="15.75" customHeight="1">
      <c r="A622" s="4"/>
      <c r="B622" s="4"/>
      <c r="C622" s="225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ht="15.75" customHeight="1">
      <c r="A623" s="4"/>
      <c r="B623" s="4"/>
      <c r="C623" s="225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ht="15.75" customHeight="1">
      <c r="A624" s="4"/>
      <c r="B624" s="4"/>
      <c r="C624" s="225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ht="15.75" customHeight="1">
      <c r="A625" s="4"/>
      <c r="B625" s="4"/>
      <c r="C625" s="225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ht="15.75" customHeight="1">
      <c r="A626" s="4"/>
      <c r="B626" s="4"/>
      <c r="C626" s="225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ht="15.75" customHeight="1">
      <c r="A627" s="4"/>
      <c r="B627" s="4"/>
      <c r="C627" s="225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ht="15.75" customHeight="1">
      <c r="A628" s="4"/>
      <c r="B628" s="4"/>
      <c r="C628" s="225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ht="15.75" customHeight="1">
      <c r="A629" s="4"/>
      <c r="B629" s="4"/>
      <c r="C629" s="225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ht="15.75" customHeight="1">
      <c r="A630" s="4"/>
      <c r="B630" s="4"/>
      <c r="C630" s="225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ht="15.75" customHeight="1">
      <c r="A631" s="4"/>
      <c r="B631" s="4"/>
      <c r="C631" s="225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ht="15.75" customHeight="1">
      <c r="A632" s="4"/>
      <c r="B632" s="4"/>
      <c r="C632" s="225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ht="15.75" customHeight="1">
      <c r="A633" s="4"/>
      <c r="B633" s="4"/>
      <c r="C633" s="225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ht="15.75" customHeight="1">
      <c r="A634" s="4"/>
      <c r="B634" s="4"/>
      <c r="C634" s="225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ht="15.75" customHeight="1">
      <c r="A635" s="4"/>
      <c r="B635" s="4"/>
      <c r="C635" s="225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ht="15.75" customHeight="1">
      <c r="A636" s="4"/>
      <c r="B636" s="4"/>
      <c r="C636" s="225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ht="15.75" customHeight="1">
      <c r="A637" s="4"/>
      <c r="B637" s="4"/>
      <c r="C637" s="225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ht="15.75" customHeight="1">
      <c r="A638" s="4"/>
      <c r="B638" s="4"/>
      <c r="C638" s="225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ht="15.75" customHeight="1">
      <c r="A639" s="4"/>
      <c r="B639" s="4"/>
      <c r="C639" s="225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ht="15.75" customHeight="1">
      <c r="A640" s="4"/>
      <c r="B640" s="4"/>
      <c r="C640" s="225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ht="15.75" customHeight="1">
      <c r="A641" s="4"/>
      <c r="B641" s="4"/>
      <c r="C641" s="225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ht="15.75" customHeight="1">
      <c r="A642" s="4"/>
      <c r="B642" s="4"/>
      <c r="C642" s="225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ht="15.75" customHeight="1">
      <c r="A643" s="4"/>
      <c r="B643" s="4"/>
      <c r="C643" s="225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ht="15.75" customHeight="1">
      <c r="A644" s="4"/>
      <c r="B644" s="4"/>
      <c r="C644" s="225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ht="15.75" customHeight="1">
      <c r="A645" s="4"/>
      <c r="B645" s="4"/>
      <c r="C645" s="225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ht="15.75" customHeight="1">
      <c r="A646" s="4"/>
      <c r="B646" s="4"/>
      <c r="C646" s="225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ht="15.75" customHeight="1">
      <c r="A647" s="4"/>
      <c r="B647" s="4"/>
      <c r="C647" s="225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ht="15.75" customHeight="1">
      <c r="A648" s="4"/>
      <c r="B648" s="4"/>
      <c r="C648" s="225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ht="15.75" customHeight="1">
      <c r="A649" s="4"/>
      <c r="B649" s="4"/>
      <c r="C649" s="225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ht="15.75" customHeight="1">
      <c r="A650" s="4"/>
      <c r="B650" s="4"/>
      <c r="C650" s="225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ht="15.75" customHeight="1">
      <c r="A651" s="4"/>
      <c r="B651" s="4"/>
      <c r="C651" s="225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ht="15.75" customHeight="1">
      <c r="A652" s="4"/>
      <c r="B652" s="4"/>
      <c r="C652" s="225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ht="15.75" customHeight="1">
      <c r="A653" s="4"/>
      <c r="B653" s="4"/>
      <c r="C653" s="225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ht="15.75" customHeight="1">
      <c r="A654" s="4"/>
      <c r="B654" s="4"/>
      <c r="C654" s="225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ht="15.75" customHeight="1">
      <c r="A655" s="4"/>
      <c r="B655" s="4"/>
      <c r="C655" s="225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ht="15.75" customHeight="1">
      <c r="A656" s="4"/>
      <c r="B656" s="4"/>
      <c r="C656" s="225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ht="15.75" customHeight="1">
      <c r="A657" s="4"/>
      <c r="B657" s="4"/>
      <c r="C657" s="225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ht="15.75" customHeight="1">
      <c r="A658" s="4"/>
      <c r="B658" s="4"/>
      <c r="C658" s="225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ht="15.75" customHeight="1">
      <c r="A659" s="4"/>
      <c r="B659" s="4"/>
      <c r="C659" s="225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ht="15.75" customHeight="1">
      <c r="A660" s="4"/>
      <c r="B660" s="4"/>
      <c r="C660" s="225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ht="15.75" customHeight="1">
      <c r="A661" s="4"/>
      <c r="B661" s="4"/>
      <c r="C661" s="225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ht="15.75" customHeight="1">
      <c r="A662" s="4"/>
      <c r="B662" s="4"/>
      <c r="C662" s="225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ht="15.75" customHeight="1">
      <c r="A663" s="4"/>
      <c r="B663" s="4"/>
      <c r="C663" s="225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ht="15.75" customHeight="1">
      <c r="A664" s="4"/>
      <c r="B664" s="4"/>
      <c r="C664" s="225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ht="15.75" customHeight="1">
      <c r="A665" s="4"/>
      <c r="B665" s="4"/>
      <c r="C665" s="225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ht="15.75" customHeight="1">
      <c r="A666" s="4"/>
      <c r="B666" s="4"/>
      <c r="C666" s="225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ht="15.75" customHeight="1">
      <c r="A667" s="4"/>
      <c r="B667" s="4"/>
      <c r="C667" s="225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ht="15.75" customHeight="1">
      <c r="A668" s="4"/>
      <c r="B668" s="4"/>
      <c r="C668" s="225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ht="15.75" customHeight="1">
      <c r="A669" s="4"/>
      <c r="B669" s="4"/>
      <c r="C669" s="225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ht="15.75" customHeight="1">
      <c r="A670" s="4"/>
      <c r="B670" s="4"/>
      <c r="C670" s="225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ht="15.75" customHeight="1">
      <c r="A671" s="4"/>
      <c r="B671" s="4"/>
      <c r="C671" s="225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ht="15.75" customHeight="1">
      <c r="A672" s="4"/>
      <c r="B672" s="4"/>
      <c r="C672" s="225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ht="15.75" customHeight="1">
      <c r="A673" s="4"/>
      <c r="B673" s="4"/>
      <c r="C673" s="225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ht="15.75" customHeight="1">
      <c r="A674" s="4"/>
      <c r="B674" s="4"/>
      <c r="C674" s="225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ht="15.75" customHeight="1">
      <c r="A675" s="4"/>
      <c r="B675" s="4"/>
      <c r="C675" s="225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ht="15.75" customHeight="1">
      <c r="A676" s="4"/>
      <c r="B676" s="4"/>
      <c r="C676" s="225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ht="15.75" customHeight="1">
      <c r="A677" s="4"/>
      <c r="B677" s="4"/>
      <c r="C677" s="225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ht="15.75" customHeight="1">
      <c r="A678" s="4"/>
      <c r="B678" s="4"/>
      <c r="C678" s="225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ht="15.75" customHeight="1">
      <c r="A679" s="4"/>
      <c r="B679" s="4"/>
      <c r="C679" s="225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ht="15.75" customHeight="1">
      <c r="A680" s="4"/>
      <c r="B680" s="4"/>
      <c r="C680" s="225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ht="15.75" customHeight="1">
      <c r="A681" s="4"/>
      <c r="B681" s="4"/>
      <c r="C681" s="225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ht="15.75" customHeight="1">
      <c r="A682" s="4"/>
      <c r="B682" s="4"/>
      <c r="C682" s="225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ht="15.75" customHeight="1">
      <c r="A683" s="4"/>
      <c r="B683" s="4"/>
      <c r="C683" s="225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ht="15.75" customHeight="1">
      <c r="A684" s="4"/>
      <c r="B684" s="4"/>
      <c r="C684" s="225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ht="15.75" customHeight="1">
      <c r="A685" s="4"/>
      <c r="B685" s="4"/>
      <c r="C685" s="225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ht="15.75" customHeight="1">
      <c r="A686" s="4"/>
      <c r="B686" s="4"/>
      <c r="C686" s="225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ht="15.75" customHeight="1">
      <c r="A687" s="4"/>
      <c r="B687" s="4"/>
      <c r="C687" s="225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ht="15.75" customHeight="1">
      <c r="A688" s="4"/>
      <c r="B688" s="4"/>
      <c r="C688" s="225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ht="15.75" customHeight="1">
      <c r="A689" s="4"/>
      <c r="B689" s="4"/>
      <c r="C689" s="225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ht="15.75" customHeight="1">
      <c r="A690" s="4"/>
      <c r="B690" s="4"/>
      <c r="C690" s="225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ht="15.75" customHeight="1">
      <c r="A691" s="4"/>
      <c r="B691" s="4"/>
      <c r="C691" s="225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ht="15.75" customHeight="1">
      <c r="A692" s="4"/>
      <c r="B692" s="4"/>
      <c r="C692" s="225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ht="15.75" customHeight="1">
      <c r="A693" s="4"/>
      <c r="B693" s="4"/>
      <c r="C693" s="225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ht="15.75" customHeight="1">
      <c r="A694" s="4"/>
      <c r="B694" s="4"/>
      <c r="C694" s="225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ht="15.75" customHeight="1">
      <c r="A695" s="4"/>
      <c r="B695" s="4"/>
      <c r="C695" s="225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ht="15.75" customHeight="1">
      <c r="A696" s="4"/>
      <c r="B696" s="4"/>
      <c r="C696" s="225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ht="15.75" customHeight="1">
      <c r="A697" s="4"/>
      <c r="B697" s="4"/>
      <c r="C697" s="225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ht="15.75" customHeight="1">
      <c r="A698" s="4"/>
      <c r="B698" s="4"/>
      <c r="C698" s="225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ht="15.75" customHeight="1">
      <c r="A699" s="4"/>
      <c r="B699" s="4"/>
      <c r="C699" s="225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ht="15.75" customHeight="1">
      <c r="A700" s="4"/>
      <c r="B700" s="4"/>
      <c r="C700" s="225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ht="15.75" customHeight="1">
      <c r="A701" s="4"/>
      <c r="B701" s="4"/>
      <c r="C701" s="225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ht="15.75" customHeight="1">
      <c r="A702" s="4"/>
      <c r="B702" s="4"/>
      <c r="C702" s="225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ht="15.75" customHeight="1">
      <c r="A703" s="4"/>
      <c r="B703" s="4"/>
      <c r="C703" s="225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ht="15.75" customHeight="1">
      <c r="A704" s="4"/>
      <c r="B704" s="4"/>
      <c r="C704" s="225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ht="15.75" customHeight="1">
      <c r="A705" s="4"/>
      <c r="B705" s="4"/>
      <c r="C705" s="225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ht="15.75" customHeight="1">
      <c r="A706" s="4"/>
      <c r="B706" s="4"/>
      <c r="C706" s="225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ht="15.75" customHeight="1">
      <c r="A707" s="4"/>
      <c r="B707" s="4"/>
      <c r="C707" s="225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ht="15.75" customHeight="1">
      <c r="A708" s="4"/>
      <c r="B708" s="4"/>
      <c r="C708" s="225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ht="15.75" customHeight="1">
      <c r="A709" s="4"/>
      <c r="B709" s="4"/>
      <c r="C709" s="225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ht="15.75" customHeight="1">
      <c r="A710" s="4"/>
      <c r="B710" s="4"/>
      <c r="C710" s="225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ht="15.75" customHeight="1">
      <c r="A711" s="4"/>
      <c r="B711" s="4"/>
      <c r="C711" s="225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ht="15.75" customHeight="1">
      <c r="A712" s="4"/>
      <c r="B712" s="4"/>
      <c r="C712" s="225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ht="15.75" customHeight="1">
      <c r="A713" s="4"/>
      <c r="B713" s="4"/>
      <c r="C713" s="225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ht="15.75" customHeight="1">
      <c r="A714" s="4"/>
      <c r="B714" s="4"/>
      <c r="C714" s="225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ht="15.75" customHeight="1">
      <c r="A715" s="4"/>
      <c r="B715" s="4"/>
      <c r="C715" s="225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ht="15.75" customHeight="1">
      <c r="A716" s="4"/>
      <c r="B716" s="4"/>
      <c r="C716" s="225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ht="15.75" customHeight="1">
      <c r="A717" s="4"/>
      <c r="B717" s="4"/>
      <c r="C717" s="225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ht="15.75" customHeight="1">
      <c r="A718" s="4"/>
      <c r="B718" s="4"/>
      <c r="C718" s="225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ht="15.75" customHeight="1">
      <c r="A719" s="4"/>
      <c r="B719" s="4"/>
      <c r="C719" s="225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ht="15.75" customHeight="1">
      <c r="A720" s="4"/>
      <c r="B720" s="4"/>
      <c r="C720" s="225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ht="15.75" customHeight="1">
      <c r="A721" s="4"/>
      <c r="B721" s="4"/>
      <c r="C721" s="225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ht="15.75" customHeight="1">
      <c r="A722" s="4"/>
      <c r="B722" s="4"/>
      <c r="C722" s="225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ht="15.75" customHeight="1">
      <c r="A723" s="4"/>
      <c r="B723" s="4"/>
      <c r="C723" s="225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ht="15.75" customHeight="1">
      <c r="A724" s="4"/>
      <c r="B724" s="4"/>
      <c r="C724" s="225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ht="15.75" customHeight="1">
      <c r="A725" s="4"/>
      <c r="B725" s="4"/>
      <c r="C725" s="225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ht="15.75" customHeight="1">
      <c r="A726" s="4"/>
      <c r="B726" s="4"/>
      <c r="C726" s="225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ht="15.75" customHeight="1">
      <c r="A727" s="4"/>
      <c r="B727" s="4"/>
      <c r="C727" s="225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ht="15.75" customHeight="1">
      <c r="A728" s="4"/>
      <c r="B728" s="4"/>
      <c r="C728" s="225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ht="15.75" customHeight="1">
      <c r="A729" s="4"/>
      <c r="B729" s="4"/>
      <c r="C729" s="225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ht="15.75" customHeight="1">
      <c r="A730" s="4"/>
      <c r="B730" s="4"/>
      <c r="C730" s="225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ht="15.75" customHeight="1">
      <c r="A731" s="4"/>
      <c r="B731" s="4"/>
      <c r="C731" s="225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ht="15.75" customHeight="1">
      <c r="A732" s="4"/>
      <c r="B732" s="4"/>
      <c r="C732" s="225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ht="15.75" customHeight="1">
      <c r="A733" s="4"/>
      <c r="B733" s="4"/>
      <c r="C733" s="225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ht="15.75" customHeight="1">
      <c r="A734" s="4"/>
      <c r="B734" s="4"/>
      <c r="C734" s="225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ht="15.75" customHeight="1">
      <c r="A735" s="4"/>
      <c r="B735" s="4"/>
      <c r="C735" s="225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ht="15.75" customHeight="1">
      <c r="A736" s="4"/>
      <c r="B736" s="4"/>
      <c r="C736" s="225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ht="15.75" customHeight="1">
      <c r="A737" s="4"/>
      <c r="B737" s="4"/>
      <c r="C737" s="225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ht="15.75" customHeight="1">
      <c r="A738" s="4"/>
      <c r="B738" s="4"/>
      <c r="C738" s="225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ht="15.75" customHeight="1">
      <c r="A739" s="4"/>
      <c r="B739" s="4"/>
      <c r="C739" s="225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ht="15.75" customHeight="1">
      <c r="A740" s="4"/>
      <c r="B740" s="4"/>
      <c r="C740" s="225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ht="15.75" customHeight="1">
      <c r="A741" s="4"/>
      <c r="B741" s="4"/>
      <c r="C741" s="225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ht="15.75" customHeight="1">
      <c r="A742" s="4"/>
      <c r="B742" s="4"/>
      <c r="C742" s="225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ht="15.75" customHeight="1">
      <c r="A743" s="4"/>
      <c r="B743" s="4"/>
      <c r="C743" s="225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ht="15.75" customHeight="1">
      <c r="A744" s="4"/>
      <c r="B744" s="4"/>
      <c r="C744" s="225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ht="15.75" customHeight="1">
      <c r="A745" s="4"/>
      <c r="B745" s="4"/>
      <c r="C745" s="225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ht="15.75" customHeight="1">
      <c r="A746" s="4"/>
      <c r="B746" s="4"/>
      <c r="C746" s="225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ht="15.75" customHeight="1">
      <c r="A747" s="4"/>
      <c r="B747" s="4"/>
      <c r="C747" s="225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ht="15.75" customHeight="1">
      <c r="A748" s="4"/>
      <c r="B748" s="4"/>
      <c r="C748" s="225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ht="15.75" customHeight="1">
      <c r="A749" s="4"/>
      <c r="B749" s="4"/>
      <c r="C749" s="225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ht="15.75" customHeight="1">
      <c r="A750" s="4"/>
      <c r="B750" s="4"/>
      <c r="C750" s="225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ht="15.75" customHeight="1">
      <c r="A751" s="4"/>
      <c r="B751" s="4"/>
      <c r="C751" s="225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ht="15.75" customHeight="1">
      <c r="A752" s="4"/>
      <c r="B752" s="4"/>
      <c r="C752" s="225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ht="15.75" customHeight="1">
      <c r="A753" s="4"/>
      <c r="B753" s="4"/>
      <c r="C753" s="225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ht="15.75" customHeight="1">
      <c r="A754" s="4"/>
      <c r="B754" s="4"/>
      <c r="C754" s="225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ht="15.75" customHeight="1">
      <c r="A755" s="4"/>
      <c r="B755" s="4"/>
      <c r="C755" s="225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ht="15.75" customHeight="1">
      <c r="A756" s="4"/>
      <c r="B756" s="4"/>
      <c r="C756" s="225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ht="15.75" customHeight="1">
      <c r="A757" s="4"/>
      <c r="B757" s="4"/>
      <c r="C757" s="225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ht="15.75" customHeight="1">
      <c r="A758" s="4"/>
      <c r="B758" s="4"/>
      <c r="C758" s="225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ht="15.75" customHeight="1">
      <c r="A759" s="4"/>
      <c r="B759" s="4"/>
      <c r="C759" s="225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ht="15.75" customHeight="1">
      <c r="A760" s="4"/>
      <c r="B760" s="4"/>
      <c r="C760" s="225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ht="15.75" customHeight="1">
      <c r="A761" s="4"/>
      <c r="B761" s="4"/>
      <c r="C761" s="225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ht="15.75" customHeight="1">
      <c r="A762" s="4"/>
      <c r="B762" s="4"/>
      <c r="C762" s="225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ht="15.75" customHeight="1">
      <c r="A763" s="4"/>
      <c r="B763" s="4"/>
      <c r="C763" s="225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ht="15.75" customHeight="1">
      <c r="A764" s="4"/>
      <c r="B764" s="4"/>
      <c r="C764" s="225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ht="15.75" customHeight="1">
      <c r="A765" s="4"/>
      <c r="B765" s="4"/>
      <c r="C765" s="225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ht="15.75" customHeight="1">
      <c r="A766" s="4"/>
      <c r="B766" s="4"/>
      <c r="C766" s="225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ht="15.75" customHeight="1">
      <c r="A767" s="4"/>
      <c r="B767" s="4"/>
      <c r="C767" s="225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ht="15.75" customHeight="1">
      <c r="A768" s="4"/>
      <c r="B768" s="4"/>
      <c r="C768" s="225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ht="15.75" customHeight="1">
      <c r="A769" s="4"/>
      <c r="B769" s="4"/>
      <c r="C769" s="225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ht="15.75" customHeight="1">
      <c r="A770" s="4"/>
      <c r="B770" s="4"/>
      <c r="C770" s="225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ht="15.75" customHeight="1">
      <c r="A771" s="4"/>
      <c r="B771" s="4"/>
      <c r="C771" s="225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ht="15.75" customHeight="1">
      <c r="A772" s="4"/>
      <c r="B772" s="4"/>
      <c r="C772" s="225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ht="15.75" customHeight="1">
      <c r="A773" s="4"/>
      <c r="B773" s="4"/>
      <c r="C773" s="225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ht="15.75" customHeight="1">
      <c r="A774" s="4"/>
      <c r="B774" s="4"/>
      <c r="C774" s="225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ht="15.75" customHeight="1">
      <c r="A775" s="4"/>
      <c r="B775" s="4"/>
      <c r="C775" s="225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ht="15.75" customHeight="1">
      <c r="A776" s="4"/>
      <c r="B776" s="4"/>
      <c r="C776" s="225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ht="15.75" customHeight="1">
      <c r="A777" s="4"/>
      <c r="B777" s="4"/>
      <c r="C777" s="225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ht="15.75" customHeight="1">
      <c r="A778" s="4"/>
      <c r="B778" s="4"/>
      <c r="C778" s="225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ht="15.75" customHeight="1">
      <c r="A779" s="4"/>
      <c r="B779" s="4"/>
      <c r="C779" s="225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ht="15.75" customHeight="1">
      <c r="A780" s="4"/>
      <c r="B780" s="4"/>
      <c r="C780" s="225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ht="15.75" customHeight="1">
      <c r="A781" s="4"/>
      <c r="B781" s="4"/>
      <c r="C781" s="225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ht="15.75" customHeight="1">
      <c r="A782" s="4"/>
      <c r="B782" s="4"/>
      <c r="C782" s="225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ht="15.75" customHeight="1">
      <c r="A783" s="4"/>
      <c r="B783" s="4"/>
      <c r="C783" s="225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ht="15.75" customHeight="1">
      <c r="A784" s="4"/>
      <c r="B784" s="4"/>
      <c r="C784" s="225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ht="15.75" customHeight="1">
      <c r="A785" s="4"/>
      <c r="B785" s="4"/>
      <c r="C785" s="225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ht="15.75" customHeight="1">
      <c r="A786" s="4"/>
      <c r="B786" s="4"/>
      <c r="C786" s="225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ht="15.75" customHeight="1">
      <c r="A787" s="4"/>
      <c r="B787" s="4"/>
      <c r="C787" s="225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ht="15.75" customHeight="1">
      <c r="A788" s="4"/>
      <c r="B788" s="4"/>
      <c r="C788" s="225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ht="15.75" customHeight="1">
      <c r="A789" s="4"/>
      <c r="B789" s="4"/>
      <c r="C789" s="225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ht="15.75" customHeight="1">
      <c r="A790" s="4"/>
      <c r="B790" s="4"/>
      <c r="C790" s="225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ht="15.75" customHeight="1">
      <c r="A791" s="4"/>
      <c r="B791" s="4"/>
      <c r="C791" s="225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ht="15.75" customHeight="1">
      <c r="A792" s="4"/>
      <c r="B792" s="4"/>
      <c r="C792" s="225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ht="15.75" customHeight="1">
      <c r="A793" s="4"/>
      <c r="B793" s="4"/>
      <c r="C793" s="225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ht="15.75" customHeight="1">
      <c r="A794" s="4"/>
      <c r="B794" s="4"/>
      <c r="C794" s="225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ht="15.75" customHeight="1">
      <c r="A795" s="4"/>
      <c r="B795" s="4"/>
      <c r="C795" s="225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ht="15.75" customHeight="1">
      <c r="A796" s="4"/>
      <c r="B796" s="4"/>
      <c r="C796" s="225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ht="15.75" customHeight="1">
      <c r="A797" s="4"/>
      <c r="B797" s="4"/>
      <c r="C797" s="225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ht="15.75" customHeight="1">
      <c r="A798" s="4"/>
      <c r="B798" s="4"/>
      <c r="C798" s="225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ht="15.75" customHeight="1">
      <c r="A799" s="4"/>
      <c r="B799" s="4"/>
      <c r="C799" s="225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ht="15.75" customHeight="1">
      <c r="A800" s="4"/>
      <c r="B800" s="4"/>
      <c r="C800" s="225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ht="15.75" customHeight="1">
      <c r="A801" s="4"/>
      <c r="B801" s="4"/>
      <c r="C801" s="225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ht="15.75" customHeight="1">
      <c r="A802" s="4"/>
      <c r="B802" s="4"/>
      <c r="C802" s="225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ht="15.75" customHeight="1">
      <c r="A803" s="4"/>
      <c r="B803" s="4"/>
      <c r="C803" s="225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ht="15.75" customHeight="1">
      <c r="A804" s="4"/>
      <c r="B804" s="4"/>
      <c r="C804" s="225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ht="15.75" customHeight="1">
      <c r="A805" s="4"/>
      <c r="B805" s="4"/>
      <c r="C805" s="225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ht="15.75" customHeight="1">
      <c r="A806" s="4"/>
      <c r="B806" s="4"/>
      <c r="C806" s="225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ht="15.75" customHeight="1">
      <c r="A807" s="4"/>
      <c r="B807" s="4"/>
      <c r="C807" s="225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ht="15.75" customHeight="1">
      <c r="A808" s="4"/>
      <c r="B808" s="4"/>
      <c r="C808" s="225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ht="15.75" customHeight="1">
      <c r="A809" s="4"/>
      <c r="B809" s="4"/>
      <c r="C809" s="225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ht="15.75" customHeight="1">
      <c r="A810" s="4"/>
      <c r="B810" s="4"/>
      <c r="C810" s="225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ht="15.75" customHeight="1">
      <c r="A811" s="4"/>
      <c r="B811" s="4"/>
      <c r="C811" s="225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ht="15.75" customHeight="1">
      <c r="A812" s="4"/>
      <c r="B812" s="4"/>
      <c r="C812" s="225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ht="15.75" customHeight="1">
      <c r="A813" s="4"/>
      <c r="B813" s="4"/>
      <c r="C813" s="225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ht="15.75" customHeight="1">
      <c r="A814" s="4"/>
      <c r="B814" s="4"/>
      <c r="C814" s="225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ht="15.75" customHeight="1">
      <c r="A815" s="4"/>
      <c r="B815" s="4"/>
      <c r="C815" s="225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ht="15.75" customHeight="1">
      <c r="A816" s="4"/>
      <c r="B816" s="4"/>
      <c r="C816" s="225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ht="15.75" customHeight="1">
      <c r="A817" s="4"/>
      <c r="B817" s="4"/>
      <c r="C817" s="225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ht="15.75" customHeight="1">
      <c r="A818" s="4"/>
      <c r="B818" s="4"/>
      <c r="C818" s="225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ht="15.75" customHeight="1">
      <c r="A819" s="4"/>
      <c r="B819" s="4"/>
      <c r="C819" s="225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ht="15.75" customHeight="1">
      <c r="A820" s="4"/>
      <c r="B820" s="4"/>
      <c r="C820" s="225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ht="15.75" customHeight="1">
      <c r="A821" s="4"/>
      <c r="B821" s="4"/>
      <c r="C821" s="225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ht="15.75" customHeight="1">
      <c r="A822" s="4"/>
      <c r="B822" s="4"/>
      <c r="C822" s="225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ht="15.75" customHeight="1">
      <c r="A823" s="4"/>
      <c r="B823" s="4"/>
      <c r="C823" s="225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ht="15.75" customHeight="1">
      <c r="A824" s="4"/>
      <c r="B824" s="4"/>
      <c r="C824" s="225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ht="15.75" customHeight="1">
      <c r="A825" s="4"/>
      <c r="B825" s="4"/>
      <c r="C825" s="225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ht="15.75" customHeight="1">
      <c r="A826" s="4"/>
      <c r="B826" s="4"/>
      <c r="C826" s="225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ht="15.75" customHeight="1">
      <c r="A827" s="4"/>
      <c r="B827" s="4"/>
      <c r="C827" s="225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ht="15.75" customHeight="1">
      <c r="A828" s="4"/>
      <c r="B828" s="4"/>
      <c r="C828" s="225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ht="15.75" customHeight="1">
      <c r="A829" s="4"/>
      <c r="B829" s="4"/>
      <c r="C829" s="225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ht="15.75" customHeight="1">
      <c r="A830" s="4"/>
      <c r="B830" s="4"/>
      <c r="C830" s="225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ht="15.75" customHeight="1">
      <c r="A831" s="4"/>
      <c r="B831" s="4"/>
      <c r="C831" s="225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ht="15.75" customHeight="1">
      <c r="A832" s="4"/>
      <c r="B832" s="4"/>
      <c r="C832" s="225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ht="15.75" customHeight="1">
      <c r="A833" s="4"/>
      <c r="B833" s="4"/>
      <c r="C833" s="225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ht="15.75" customHeight="1">
      <c r="A834" s="4"/>
      <c r="B834" s="4"/>
      <c r="C834" s="225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ht="15.75" customHeight="1">
      <c r="A835" s="4"/>
      <c r="B835" s="4"/>
      <c r="C835" s="225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ht="15.75" customHeight="1">
      <c r="A836" s="4"/>
      <c r="B836" s="4"/>
      <c r="C836" s="225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ht="15.75" customHeight="1">
      <c r="A837" s="4"/>
      <c r="B837" s="4"/>
      <c r="C837" s="225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ht="15.75" customHeight="1">
      <c r="A838" s="4"/>
      <c r="B838" s="4"/>
      <c r="C838" s="225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ht="15.75" customHeight="1">
      <c r="A839" s="4"/>
      <c r="B839" s="4"/>
      <c r="C839" s="225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ht="15.75" customHeight="1">
      <c r="A840" s="4"/>
      <c r="B840" s="4"/>
      <c r="C840" s="225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ht="15.75" customHeight="1">
      <c r="A841" s="4"/>
      <c r="B841" s="4"/>
      <c r="C841" s="225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ht="15.75" customHeight="1">
      <c r="A842" s="4"/>
      <c r="B842" s="4"/>
      <c r="C842" s="225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ht="15.75" customHeight="1">
      <c r="A843" s="4"/>
      <c r="B843" s="4"/>
      <c r="C843" s="225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ht="15.75" customHeight="1">
      <c r="A844" s="4"/>
      <c r="B844" s="4"/>
      <c r="C844" s="225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ht="15.75" customHeight="1">
      <c r="A845" s="4"/>
      <c r="B845" s="4"/>
      <c r="C845" s="225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ht="15.75" customHeight="1">
      <c r="A846" s="4"/>
      <c r="B846" s="4"/>
      <c r="C846" s="225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ht="15.75" customHeight="1">
      <c r="A847" s="4"/>
      <c r="B847" s="4"/>
      <c r="C847" s="225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ht="15.75" customHeight="1">
      <c r="A848" s="4"/>
      <c r="B848" s="4"/>
      <c r="C848" s="225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ht="15.75" customHeight="1">
      <c r="A849" s="4"/>
      <c r="B849" s="4"/>
      <c r="C849" s="225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ht="15.75" customHeight="1">
      <c r="A850" s="4"/>
      <c r="B850" s="4"/>
      <c r="C850" s="225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ht="15.75" customHeight="1">
      <c r="A851" s="4"/>
      <c r="B851" s="4"/>
      <c r="C851" s="225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ht="15.75" customHeight="1">
      <c r="A852" s="4"/>
      <c r="B852" s="4"/>
      <c r="C852" s="225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ht="15.75" customHeight="1">
      <c r="A853" s="4"/>
      <c r="B853" s="4"/>
      <c r="C853" s="225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ht="15.75" customHeight="1">
      <c r="A854" s="4"/>
      <c r="B854" s="4"/>
      <c r="C854" s="225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ht="15.75" customHeight="1">
      <c r="A855" s="4"/>
      <c r="B855" s="4"/>
      <c r="C855" s="225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ht="15.75" customHeight="1">
      <c r="A856" s="4"/>
      <c r="B856" s="4"/>
      <c r="C856" s="225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ht="15.75" customHeight="1">
      <c r="A857" s="4"/>
      <c r="B857" s="4"/>
      <c r="C857" s="225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ht="15.75" customHeight="1">
      <c r="A858" s="4"/>
      <c r="B858" s="4"/>
      <c r="C858" s="225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ht="15.75" customHeight="1">
      <c r="A859" s="4"/>
      <c r="B859" s="4"/>
      <c r="C859" s="225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ht="15.75" customHeight="1">
      <c r="A860" s="4"/>
      <c r="B860" s="4"/>
      <c r="C860" s="225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ht="15.75" customHeight="1">
      <c r="A861" s="4"/>
      <c r="B861" s="4"/>
      <c r="C861" s="225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ht="15.75" customHeight="1">
      <c r="A862" s="4"/>
      <c r="B862" s="4"/>
      <c r="C862" s="225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ht="15.75" customHeight="1">
      <c r="A863" s="4"/>
      <c r="B863" s="4"/>
      <c r="C863" s="225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ht="15.75" customHeight="1">
      <c r="A864" s="4"/>
      <c r="B864" s="4"/>
      <c r="C864" s="225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ht="15.75" customHeight="1">
      <c r="A865" s="4"/>
      <c r="B865" s="4"/>
      <c r="C865" s="225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ht="15.75" customHeight="1">
      <c r="A866" s="4"/>
      <c r="B866" s="4"/>
      <c r="C866" s="225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ht="15.75" customHeight="1">
      <c r="A867" s="4"/>
      <c r="B867" s="4"/>
      <c r="C867" s="225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ht="15.75" customHeight="1">
      <c r="A868" s="4"/>
      <c r="B868" s="4"/>
      <c r="C868" s="225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ht="15.75" customHeight="1">
      <c r="A869" s="4"/>
      <c r="B869" s="4"/>
      <c r="C869" s="225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ht="15.75" customHeight="1">
      <c r="A870" s="4"/>
      <c r="B870" s="4"/>
      <c r="C870" s="225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ht="15.75" customHeight="1">
      <c r="A871" s="4"/>
      <c r="B871" s="4"/>
      <c r="C871" s="225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ht="15.75" customHeight="1">
      <c r="A872" s="4"/>
      <c r="B872" s="4"/>
      <c r="C872" s="225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ht="15.75" customHeight="1">
      <c r="A873" s="4"/>
      <c r="B873" s="4"/>
      <c r="C873" s="225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ht="15.75" customHeight="1">
      <c r="A874" s="4"/>
      <c r="B874" s="4"/>
      <c r="C874" s="225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ht="15.75" customHeight="1">
      <c r="A875" s="4"/>
      <c r="B875" s="4"/>
      <c r="C875" s="225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ht="15.75" customHeight="1">
      <c r="A876" s="4"/>
      <c r="B876" s="4"/>
      <c r="C876" s="225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ht="15.75" customHeight="1">
      <c r="A877" s="4"/>
      <c r="B877" s="4"/>
      <c r="C877" s="225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ht="15.75" customHeight="1">
      <c r="A878" s="4"/>
      <c r="B878" s="4"/>
      <c r="C878" s="225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ht="15.75" customHeight="1">
      <c r="A879" s="4"/>
      <c r="B879" s="4"/>
      <c r="C879" s="225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ht="15.75" customHeight="1">
      <c r="A880" s="4"/>
      <c r="B880" s="4"/>
      <c r="C880" s="225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ht="15.75" customHeight="1">
      <c r="A881" s="4"/>
      <c r="B881" s="4"/>
      <c r="C881" s="225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ht="15.75" customHeight="1">
      <c r="A882" s="4"/>
      <c r="B882" s="4"/>
      <c r="C882" s="225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ht="15.75" customHeight="1">
      <c r="A883" s="4"/>
      <c r="B883" s="4"/>
      <c r="C883" s="225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ht="15.75" customHeight="1">
      <c r="A884" s="4"/>
      <c r="B884" s="4"/>
      <c r="C884" s="225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ht="15.75" customHeight="1">
      <c r="A885" s="4"/>
      <c r="B885" s="4"/>
      <c r="C885" s="225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ht="15.75" customHeight="1">
      <c r="A886" s="4"/>
      <c r="B886" s="4"/>
      <c r="C886" s="225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ht="15.75" customHeight="1">
      <c r="A887" s="4"/>
      <c r="B887" s="4"/>
      <c r="C887" s="225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ht="15.75" customHeight="1">
      <c r="A888" s="4"/>
      <c r="B888" s="4"/>
      <c r="C888" s="225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ht="15.75" customHeight="1">
      <c r="A889" s="4"/>
      <c r="B889" s="4"/>
      <c r="C889" s="225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ht="15.75" customHeight="1">
      <c r="A890" s="4"/>
      <c r="B890" s="4"/>
      <c r="C890" s="225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ht="15.75" customHeight="1">
      <c r="A891" s="4"/>
      <c r="B891" s="4"/>
      <c r="C891" s="225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ht="15.75" customHeight="1">
      <c r="A892" s="4"/>
      <c r="B892" s="4"/>
      <c r="C892" s="225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ht="15.75" customHeight="1">
      <c r="A893" s="4"/>
      <c r="B893" s="4"/>
      <c r="C893" s="225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ht="15.75" customHeight="1">
      <c r="A894" s="4"/>
      <c r="B894" s="4"/>
      <c r="C894" s="225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ht="15.75" customHeight="1">
      <c r="A895" s="4"/>
      <c r="B895" s="4"/>
      <c r="C895" s="225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ht="15.75" customHeight="1">
      <c r="A896" s="4"/>
      <c r="B896" s="4"/>
      <c r="C896" s="225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ht="15.75" customHeight="1">
      <c r="A897" s="4"/>
      <c r="B897" s="4"/>
      <c r="C897" s="225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ht="15.75" customHeight="1">
      <c r="A898" s="4"/>
      <c r="B898" s="4"/>
      <c r="C898" s="225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ht="15.75" customHeight="1">
      <c r="A899" s="4"/>
      <c r="B899" s="4"/>
      <c r="C899" s="225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ht="15.75" customHeight="1">
      <c r="A900" s="4"/>
      <c r="B900" s="4"/>
      <c r="C900" s="225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ht="15.75" customHeight="1">
      <c r="A901" s="4"/>
      <c r="B901" s="4"/>
      <c r="C901" s="225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ht="15.75" customHeight="1">
      <c r="A902" s="4"/>
      <c r="B902" s="4"/>
      <c r="C902" s="225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ht="15.75" customHeight="1">
      <c r="A903" s="4"/>
      <c r="B903" s="4"/>
      <c r="C903" s="225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ht="15.75" customHeight="1">
      <c r="A904" s="4"/>
      <c r="B904" s="4"/>
      <c r="C904" s="225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ht="15.75" customHeight="1">
      <c r="A905" s="4"/>
      <c r="B905" s="4"/>
      <c r="C905" s="225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ht="15.75" customHeight="1">
      <c r="A906" s="4"/>
      <c r="B906" s="4"/>
      <c r="C906" s="225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ht="15.75" customHeight="1">
      <c r="A907" s="4"/>
      <c r="B907" s="4"/>
      <c r="C907" s="225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ht="15.75" customHeight="1">
      <c r="A908" s="4"/>
      <c r="B908" s="4"/>
      <c r="C908" s="225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ht="15.75" customHeight="1">
      <c r="A909" s="4"/>
      <c r="B909" s="4"/>
      <c r="C909" s="225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ht="15.75" customHeight="1">
      <c r="A910" s="4"/>
      <c r="B910" s="4"/>
      <c r="C910" s="225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ht="15.75" customHeight="1">
      <c r="A911" s="4"/>
      <c r="B911" s="4"/>
      <c r="C911" s="225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ht="15.75" customHeight="1">
      <c r="A912" s="4"/>
      <c r="B912" s="4"/>
      <c r="C912" s="225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ht="15.75" customHeight="1">
      <c r="A913" s="4"/>
      <c r="B913" s="4"/>
      <c r="C913" s="225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ht="15.75" customHeight="1">
      <c r="A914" s="4"/>
      <c r="B914" s="4"/>
      <c r="C914" s="225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ht="15.75" customHeight="1">
      <c r="A915" s="4"/>
      <c r="B915" s="4"/>
      <c r="C915" s="225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ht="15.75" customHeight="1">
      <c r="A916" s="4"/>
      <c r="B916" s="4"/>
      <c r="C916" s="225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ht="15.75" customHeight="1">
      <c r="A917" s="4"/>
      <c r="B917" s="4"/>
      <c r="C917" s="225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ht="15.75" customHeight="1">
      <c r="A918" s="4"/>
      <c r="B918" s="4"/>
      <c r="C918" s="225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ht="15.75" customHeight="1">
      <c r="A919" s="4"/>
      <c r="B919" s="4"/>
      <c r="C919" s="225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ht="15.75" customHeight="1">
      <c r="A920" s="4"/>
      <c r="B920" s="4"/>
      <c r="C920" s="225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ht="15.75" customHeight="1">
      <c r="A921" s="4"/>
      <c r="B921" s="4"/>
      <c r="C921" s="225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ht="15.75" customHeight="1">
      <c r="A922" s="4"/>
      <c r="B922" s="4"/>
      <c r="C922" s="225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ht="15.75" customHeight="1">
      <c r="A923" s="4"/>
      <c r="B923" s="4"/>
      <c r="C923" s="225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ht="15.75" customHeight="1">
      <c r="A924" s="4"/>
      <c r="B924" s="4"/>
      <c r="C924" s="225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ht="15.75" customHeight="1">
      <c r="A925" s="4"/>
      <c r="B925" s="4"/>
      <c r="C925" s="225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ht="15.75" customHeight="1">
      <c r="A926" s="4"/>
      <c r="B926" s="4"/>
      <c r="C926" s="225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ht="15.75" customHeight="1">
      <c r="A927" s="4"/>
      <c r="B927" s="4"/>
      <c r="C927" s="225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ht="15.75" customHeight="1">
      <c r="A928" s="4"/>
      <c r="B928" s="4"/>
      <c r="C928" s="225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ht="15.75" customHeight="1">
      <c r="A929" s="4"/>
      <c r="B929" s="4"/>
      <c r="C929" s="225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ht="15.75" customHeight="1">
      <c r="A930" s="4"/>
      <c r="B930" s="4"/>
      <c r="C930" s="225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ht="15.75" customHeight="1">
      <c r="A931" s="4"/>
      <c r="B931" s="4"/>
      <c r="C931" s="225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ht="15.75" customHeight="1">
      <c r="A932" s="4"/>
      <c r="B932" s="4"/>
      <c r="C932" s="225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ht="15.75" customHeight="1">
      <c r="A933" s="4"/>
      <c r="B933" s="4"/>
      <c r="C933" s="225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ht="15.75" customHeight="1">
      <c r="A934" s="4"/>
      <c r="B934" s="4"/>
      <c r="C934" s="225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ht="15.75" customHeight="1">
      <c r="A935" s="4"/>
      <c r="B935" s="4"/>
      <c r="C935" s="225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ht="15.75" customHeight="1">
      <c r="A936" s="4"/>
      <c r="B936" s="4"/>
      <c r="C936" s="225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ht="15.75" customHeight="1">
      <c r="A937" s="4"/>
      <c r="B937" s="4"/>
      <c r="C937" s="225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ht="15.75" customHeight="1">
      <c r="A938" s="4"/>
      <c r="B938" s="4"/>
      <c r="C938" s="225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ht="15.75" customHeight="1">
      <c r="A939" s="4"/>
      <c r="B939" s="4"/>
      <c r="C939" s="225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ht="15.75" customHeight="1">
      <c r="A940" s="4"/>
      <c r="B940" s="4"/>
      <c r="C940" s="225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ht="15.75" customHeight="1">
      <c r="A941" s="4"/>
      <c r="B941" s="4"/>
      <c r="C941" s="225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ht="15.75" customHeight="1">
      <c r="A942" s="4"/>
      <c r="B942" s="4"/>
      <c r="C942" s="225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ht="15.75" customHeight="1">
      <c r="A943" s="4"/>
      <c r="B943" s="4"/>
      <c r="C943" s="225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ht="15.75" customHeight="1">
      <c r="A944" s="4"/>
      <c r="B944" s="4"/>
      <c r="C944" s="225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ht="15.75" customHeight="1">
      <c r="A945" s="4"/>
      <c r="B945" s="4"/>
      <c r="C945" s="225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ht="15.75" customHeight="1">
      <c r="A946" s="4"/>
      <c r="B946" s="4"/>
      <c r="C946" s="225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ht="15.75" customHeight="1">
      <c r="A947" s="4"/>
      <c r="B947" s="4"/>
      <c r="C947" s="225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ht="15.75" customHeight="1">
      <c r="A948" s="4"/>
      <c r="B948" s="4"/>
      <c r="C948" s="225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ht="15.75" customHeight="1">
      <c r="A949" s="4"/>
      <c r="B949" s="4"/>
      <c r="C949" s="225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ht="15.75" customHeight="1">
      <c r="A950" s="4"/>
      <c r="B950" s="4"/>
      <c r="C950" s="225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ht="15.75" customHeight="1">
      <c r="A951" s="4"/>
      <c r="B951" s="4"/>
      <c r="C951" s="225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ht="15.75" customHeight="1">
      <c r="A952" s="4"/>
      <c r="B952" s="4"/>
      <c r="C952" s="225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ht="15.75" customHeight="1">
      <c r="A953" s="4"/>
      <c r="B953" s="4"/>
      <c r="C953" s="225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ht="15.75" customHeight="1">
      <c r="A954" s="4"/>
      <c r="B954" s="4"/>
      <c r="C954" s="225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ht="15.75" customHeight="1">
      <c r="A955" s="4"/>
      <c r="B955" s="4"/>
      <c r="C955" s="225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ht="15.75" customHeight="1">
      <c r="A956" s="4"/>
      <c r="B956" s="4"/>
      <c r="C956" s="225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ht="15.75" customHeight="1">
      <c r="A957" s="4"/>
      <c r="B957" s="4"/>
      <c r="C957" s="225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ht="15.75" customHeight="1">
      <c r="A958" s="4"/>
      <c r="B958" s="4"/>
      <c r="C958" s="225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ht="15.75" customHeight="1">
      <c r="A959" s="4"/>
      <c r="B959" s="4"/>
      <c r="C959" s="225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ht="15.75" customHeight="1">
      <c r="A960" s="4"/>
      <c r="B960" s="4"/>
      <c r="C960" s="225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ht="15.75" customHeight="1">
      <c r="A961" s="4"/>
      <c r="B961" s="4"/>
      <c r="C961" s="225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ht="15.75" customHeight="1">
      <c r="A962" s="4"/>
      <c r="B962" s="4"/>
      <c r="C962" s="225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ht="15.75" customHeight="1">
      <c r="A963" s="4"/>
      <c r="B963" s="4"/>
      <c r="C963" s="225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ht="15.75" customHeight="1">
      <c r="A964" s="4"/>
      <c r="B964" s="4"/>
      <c r="C964" s="225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ht="15.75" customHeight="1">
      <c r="A965" s="4"/>
      <c r="B965" s="4"/>
      <c r="C965" s="225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ht="15.75" customHeight="1">
      <c r="A966" s="4"/>
      <c r="B966" s="4"/>
      <c r="C966" s="225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ht="15.75" customHeight="1">
      <c r="A967" s="4"/>
      <c r="B967" s="4"/>
      <c r="C967" s="225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ht="15.75" customHeight="1">
      <c r="A968" s="4"/>
      <c r="B968" s="4"/>
      <c r="C968" s="225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ht="15.75" customHeight="1">
      <c r="A969" s="4"/>
      <c r="B969" s="4"/>
      <c r="C969" s="225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ht="15.75" customHeight="1">
      <c r="A970" s="4"/>
      <c r="B970" s="4"/>
      <c r="C970" s="225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ht="15.75" customHeight="1">
      <c r="A971" s="4"/>
      <c r="B971" s="4"/>
      <c r="C971" s="225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ht="15.75" customHeight="1">
      <c r="A972" s="4"/>
      <c r="B972" s="4"/>
      <c r="C972" s="225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ht="15.75" customHeight="1">
      <c r="A973" s="4"/>
      <c r="B973" s="4"/>
      <c r="C973" s="225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ht="15.75" customHeight="1">
      <c r="A974" s="4"/>
      <c r="B974" s="4"/>
      <c r="C974" s="225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ht="15.75" customHeight="1">
      <c r="A975" s="4"/>
      <c r="B975" s="4"/>
      <c r="C975" s="225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ht="15.75" customHeight="1">
      <c r="A976" s="4"/>
      <c r="B976" s="4"/>
      <c r="C976" s="225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ht="15.75" customHeight="1">
      <c r="A977" s="4"/>
      <c r="B977" s="4"/>
      <c r="C977" s="225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ht="15.75" customHeight="1">
      <c r="A978" s="4"/>
      <c r="B978" s="4"/>
      <c r="C978" s="225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ht="15.75" customHeight="1">
      <c r="A979" s="4"/>
      <c r="B979" s="4"/>
      <c r="C979" s="225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ht="15.75" customHeight="1">
      <c r="A980" s="4"/>
      <c r="B980" s="4"/>
      <c r="C980" s="225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ht="15.75" customHeight="1">
      <c r="A981" s="4"/>
      <c r="B981" s="4"/>
      <c r="C981" s="225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ht="15.75" customHeight="1">
      <c r="A982" s="4"/>
      <c r="B982" s="4"/>
      <c r="C982" s="225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ht="15.75" customHeight="1">
      <c r="A983" s="4"/>
      <c r="B983" s="4"/>
      <c r="C983" s="225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ht="15.75" customHeight="1">
      <c r="A984" s="4"/>
      <c r="B984" s="4"/>
      <c r="C984" s="225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ht="15.75" customHeight="1">
      <c r="A985" s="4"/>
      <c r="B985" s="4"/>
      <c r="C985" s="225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ht="15.75" customHeight="1">
      <c r="A986" s="4"/>
      <c r="B986" s="4"/>
      <c r="C986" s="225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ht="15.75" customHeight="1">
      <c r="A987" s="4"/>
      <c r="B987" s="4"/>
      <c r="C987" s="225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ht="15.75" customHeight="1">
      <c r="A988" s="4"/>
      <c r="B988" s="4"/>
      <c r="C988" s="225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ht="15.75" customHeight="1">
      <c r="A989" s="4"/>
      <c r="B989" s="4"/>
      <c r="C989" s="225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ht="15.75" customHeight="1">
      <c r="A990" s="4"/>
      <c r="B990" s="4"/>
      <c r="C990" s="225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ht="15.75" customHeight="1">
      <c r="A991" s="4"/>
      <c r="B991" s="4"/>
      <c r="C991" s="225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ht="15.75" customHeight="1">
      <c r="A992" s="4"/>
      <c r="B992" s="4"/>
      <c r="C992" s="225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ht="15.75" customHeight="1">
      <c r="A993" s="4"/>
      <c r="B993" s="4"/>
      <c r="C993" s="225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ht="15.75" customHeight="1">
      <c r="A994" s="4"/>
      <c r="B994" s="4"/>
      <c r="C994" s="225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ht="15.75" customHeight="1">
      <c r="A995" s="4"/>
      <c r="B995" s="4"/>
      <c r="C995" s="225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ht="15.75" customHeight="1">
      <c r="A996" s="4"/>
      <c r="B996" s="4"/>
      <c r="C996" s="225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ht="15.75" customHeight="1">
      <c r="A997" s="4"/>
      <c r="B997" s="4"/>
      <c r="C997" s="225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ht="15.75" customHeight="1">
      <c r="A998" s="4"/>
      <c r="B998" s="4"/>
      <c r="C998" s="225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ht="15.75" customHeight="1">
      <c r="A999" s="4"/>
      <c r="B999" s="4"/>
      <c r="C999" s="225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ht="15.75" customHeight="1">
      <c r="A1000" s="4"/>
      <c r="B1000" s="4"/>
      <c r="C1000" s="225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  <row r="1001" ht="15.75" customHeight="1">
      <c r="A1001" s="4"/>
      <c r="B1001" s="4"/>
      <c r="C1001" s="225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  <row r="1002" ht="15.75" customHeight="1">
      <c r="A1002" s="4"/>
      <c r="B1002" s="4"/>
      <c r="C1002" s="225"/>
      <c r="D1002" s="4"/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</row>
  </sheetData>
  <mergeCells count="14">
    <mergeCell ref="A8:D8"/>
    <mergeCell ref="B17:D17"/>
    <mergeCell ref="A54:C54"/>
    <mergeCell ref="B88:B90"/>
    <mergeCell ref="C88:C90"/>
    <mergeCell ref="B123:C123"/>
    <mergeCell ref="A128:C128"/>
    <mergeCell ref="A1:D1"/>
    <mergeCell ref="B2:D2"/>
    <mergeCell ref="B3:C3"/>
    <mergeCell ref="B4:D4"/>
    <mergeCell ref="B5:D5"/>
    <mergeCell ref="A6:D6"/>
    <mergeCell ref="A7:D7"/>
  </mergeCells>
  <dataValidations>
    <dataValidation type="list" allowBlank="1" showInputMessage="1" showErrorMessage="1" prompt=" - " sqref="D54 D128">
      <formula1>#REF!</formula1>
    </dataValidation>
  </dataValidations>
  <printOptions/>
  <pageMargins bottom="0.787401575" footer="0.0" header="0.0" left="0.511811024" right="0.511811024" top="0.787401575"/>
  <pageSetup orientation="landscape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FF00"/>
    <outlinePr summaryBelow="0" summaryRight="0"/>
    <pageSetUpPr/>
  </sheetPr>
  <sheetViews>
    <sheetView showGridLines="0" workbookViewId="0"/>
  </sheetViews>
  <sheetFormatPr customHeight="1" defaultColWidth="12.63" defaultRowHeight="15.0"/>
  <cols>
    <col customWidth="1" min="1" max="1" width="30.38"/>
    <col customWidth="1" min="2" max="2" width="30.75"/>
    <col customWidth="1" min="3" max="3" width="26.88"/>
    <col customWidth="1" min="4" max="4" width="13.75"/>
    <col customWidth="1" min="5" max="5" width="15.13"/>
    <col customWidth="1" min="6" max="6" width="19.38"/>
    <col customWidth="1" min="7" max="26" width="12.38"/>
  </cols>
  <sheetData>
    <row r="1" ht="15.75" customHeight="1">
      <c r="A1" s="275" t="s">
        <v>0</v>
      </c>
      <c r="B1" s="89"/>
      <c r="C1" s="89"/>
      <c r="D1" s="89"/>
      <c r="E1" s="89"/>
      <c r="F1" s="90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ht="12.75" customHeight="1">
      <c r="A2" s="7" t="s">
        <v>1</v>
      </c>
      <c r="B2" s="6" t="str">
        <f>MOTORISTA!B2</f>
        <v>NIVISA SOLUÇÕES AMBIENTAIS</v>
      </c>
      <c r="C2" s="2"/>
      <c r="D2" s="2"/>
      <c r="E2" s="2"/>
      <c r="F2" s="3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ht="12.75" customHeight="1">
      <c r="A3" s="7" t="s">
        <v>2</v>
      </c>
      <c r="B3" s="276" t="str">
        <f>MOTORISTA!B3</f>
        <v>147/2024</v>
      </c>
      <c r="C3" s="2"/>
      <c r="D3" s="2"/>
      <c r="E3" s="2"/>
      <c r="F3" s="3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ht="36.0" customHeight="1">
      <c r="A4" s="7" t="s">
        <v>3</v>
      </c>
      <c r="B4" s="10" t="str">
        <f>MOTORISTA!B4</f>
        <v>Contratação emergencial de equipes para prestação de serviços terceirizados de Motorista categoria C, Operador de Retroescavadeira e Auxiliar Operacional com fornecimento de veículos e equipamentos, para atividades de Limpeza Urbana no município de Pinhais.</v>
      </c>
      <c r="C4" s="2"/>
      <c r="D4" s="2"/>
      <c r="E4" s="2"/>
      <c r="F4" s="3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ht="15.75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ht="15.75" customHeight="1">
      <c r="A6" s="4"/>
      <c r="B6" s="277" t="s">
        <v>301</v>
      </c>
      <c r="C6" s="277" t="s">
        <v>302</v>
      </c>
      <c r="D6" s="277" t="s">
        <v>213</v>
      </c>
      <c r="E6" s="277" t="s">
        <v>303</v>
      </c>
      <c r="F6" s="277" t="s">
        <v>304</v>
      </c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ht="18.75" customHeight="1">
      <c r="A7" s="278" t="s">
        <v>305</v>
      </c>
      <c r="B7" s="279" t="s">
        <v>306</v>
      </c>
      <c r="C7" s="280" t="s">
        <v>307</v>
      </c>
      <c r="D7" s="281">
        <f>'OPERADOR DE MÁQUINA'!D245</f>
        <v>13072.82418</v>
      </c>
      <c r="E7" s="238">
        <v>3.0</v>
      </c>
      <c r="F7" s="282">
        <f t="shared" ref="F7:F9" si="1">E7*D7</f>
        <v>39218.47253</v>
      </c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ht="15.75" customHeight="1">
      <c r="A8" s="122"/>
      <c r="B8" s="122"/>
      <c r="C8" s="280" t="s">
        <v>308</v>
      </c>
      <c r="D8" s="239">
        <f>MOTORISTA!D260</f>
        <v>9433.368225</v>
      </c>
      <c r="E8" s="238">
        <v>3.0</v>
      </c>
      <c r="F8" s="282">
        <f t="shared" si="1"/>
        <v>28300.10468</v>
      </c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ht="15.75" customHeight="1">
      <c r="A9" s="124"/>
      <c r="B9" s="124"/>
      <c r="C9" s="280" t="s">
        <v>309</v>
      </c>
      <c r="D9" s="239">
        <f>'AUXILIAR OPERACIONAL'!D163</f>
        <v>5544.99907</v>
      </c>
      <c r="E9" s="238">
        <v>3.0</v>
      </c>
      <c r="F9" s="282">
        <f t="shared" si="1"/>
        <v>16634.99721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ht="15.75" customHeight="1">
      <c r="A10" s="4"/>
      <c r="B10" s="4"/>
      <c r="C10" s="4"/>
      <c r="D10" s="4"/>
      <c r="E10" s="277" t="s">
        <v>310</v>
      </c>
      <c r="F10" s="254">
        <f>SUM(F7:F9)</f>
        <v>84153.57441</v>
      </c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ht="15.75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ht="15.75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ht="15.75" customHeight="1">
      <c r="A13" s="4"/>
      <c r="B13" s="277" t="s">
        <v>301</v>
      </c>
      <c r="C13" s="277" t="s">
        <v>302</v>
      </c>
      <c r="D13" s="277" t="s">
        <v>213</v>
      </c>
      <c r="E13" s="277" t="s">
        <v>303</v>
      </c>
      <c r="F13" s="277" t="s">
        <v>304</v>
      </c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ht="23.25" customHeight="1">
      <c r="A14" s="278" t="s">
        <v>311</v>
      </c>
      <c r="B14" s="279" t="s">
        <v>312</v>
      </c>
      <c r="C14" s="280" t="s">
        <v>313</v>
      </c>
      <c r="D14" s="281">
        <f>MOTORISTA!D261</f>
        <v>9433.368225</v>
      </c>
      <c r="E14" s="238">
        <v>3.0</v>
      </c>
      <c r="F14" s="282">
        <f t="shared" ref="F14:F15" si="2">E14*D14</f>
        <v>28300.10468</v>
      </c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ht="23.25" customHeight="1">
      <c r="A15" s="124"/>
      <c r="B15" s="124"/>
      <c r="C15" s="280" t="s">
        <v>309</v>
      </c>
      <c r="D15" s="239">
        <f>'AUXILIAR OPERACIONAL'!D163</f>
        <v>5544.99907</v>
      </c>
      <c r="E15" s="238">
        <v>6.0</v>
      </c>
      <c r="F15" s="282">
        <f t="shared" si="2"/>
        <v>33269.99442</v>
      </c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ht="15.75" customHeight="1">
      <c r="A16" s="4"/>
      <c r="B16" s="4"/>
      <c r="C16" s="4"/>
      <c r="D16" s="4"/>
      <c r="E16" s="277" t="s">
        <v>310</v>
      </c>
      <c r="F16" s="254">
        <f>SUM(F14:F15)</f>
        <v>61570.0991</v>
      </c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>
      <c r="A19" s="4"/>
      <c r="B19" s="4"/>
      <c r="C19" s="4"/>
      <c r="D19" s="4"/>
      <c r="E19" s="277" t="s">
        <v>314</v>
      </c>
      <c r="F19" s="254">
        <f>F10+F16</f>
        <v>145723.6735</v>
      </c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ht="15.75" customHeight="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5.75" customHeight="1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5.75" customHeight="1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5.75" customHeight="1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5.75" customHeight="1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5.75" customHeight="1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5.75" customHeight="1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5.75" customHeight="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5.75" customHeight="1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5.75" customHeight="1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5.75" customHeight="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5.75" customHeight="1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5.75" customHeight="1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5.75" customHeight="1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5.75" customHeight="1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5.75" customHeight="1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5.75" customHeight="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5.75" customHeight="1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5.75" customHeight="1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5.75" customHeight="1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5.75" customHeigh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5.75" customHeight="1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5.75" customHeight="1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5.75" customHeight="1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5.75" customHeigh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5.75" customHeight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5.75" customHeigh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5.75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5.75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5.75" customHeigh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5.75" customHeigh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5.75" customHeight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5.75" customHeigh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5.75" customHeigh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5.75" customHeight="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5.75" customHeigh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5.75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5.75" customHeigh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5.75" customHeigh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5.75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5.75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5.75" customHeigh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5.75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5.75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5.75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5.75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5.7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5.7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5.7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5.7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5.7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5.7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5.7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5.7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5.7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5.7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5.7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5.7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5.7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5.7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5.7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5.7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5.7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5.7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5.7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5.7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5.7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5.7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5.7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5.7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5.7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5.7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5.7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5.7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5.7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5.7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5.7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5.7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5.7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5.7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5.7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5.7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5.7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5.75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5.75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5.75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5.75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5.7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5.75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5.7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5.75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5.75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5.75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5.75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5.75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5.75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5.75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5.75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5.7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5.75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5.75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5.75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5.75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5.75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5.75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5.75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5.75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5.75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5.75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5.7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5.75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5.75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5.75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5.75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5.75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5.75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5.75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5.75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5.75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5.75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5.75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5.75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5.7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5.7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5.75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5.7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5.7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5.75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5.7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5.7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5.7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5.7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5.7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5.7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5.75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5.7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5.7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5.7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5.75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5.75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5.7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5.7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5.7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5.7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5.7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5.7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5.7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5.7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5.7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5.7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5.7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5.7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5.7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5.7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5.7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5.7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5.7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5.7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5.7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5.7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5.7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5.7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5.7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5.7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5.7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5.7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5.7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5.7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5.7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5.7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5.7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5.7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5.7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5.7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5.7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5.7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5.7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5.7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5.75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5.75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5.75" customHeigh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5.75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5.75" customHeigh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5.75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5.75" customHeigh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5.75" customHeigh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5.75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5.75" customHeight="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5.75" customHeight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5.75" customHeight="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5.75" customHeight="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5.75" customHeight="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5.75" customHeight="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5.75" customHeight="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5.75" customHeight="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5.75" customHeight="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5.75" customHeight="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5.75" customHeight="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5.75" customHeight="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5.75" customHeight="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5.75" customHeight="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5.75" customHeight="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5.75" customHeight="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5.75" customHeight="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5.75" customHeight="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5.75" customHeight="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5.75" customHeight="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5.75" customHeight="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5.75" customHeight="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5.75" customHeight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5.75" customHeight="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5.75" customHeight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5.75" customHeight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5.75" customHeight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5.75" customHeight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5.75" customHeight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5.75" customHeight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5.75" customHeight="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5.75" customHeight="1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ht="15.75" customHeight="1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ht="15.75" customHeight="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ht="15.75" customHeight="1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ht="15.75" customHeight="1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ht="15.75" customHeight="1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ht="15.75" customHeight="1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ht="15.75" customHeight="1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ht="15.75" customHeight="1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ht="15.75" customHeight="1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ht="15.75" customHeight="1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ht="15.75" customHeight="1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ht="15.75" customHeight="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ht="15.75" customHeight="1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ht="15.75" customHeight="1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ht="15.75" customHeight="1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ht="15.75" customHeight="1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ht="15.75" customHeight="1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ht="15.75" customHeight="1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ht="15.75" customHeight="1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ht="15.75" customHeight="1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ht="15.75" customHeight="1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ht="15.75" customHeight="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ht="15.75" customHeight="1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ht="15.75" customHeight="1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ht="15.75" customHeight="1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ht="15.75" customHeight="1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ht="15.75" customHeight="1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ht="15.75" customHeight="1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ht="15.75" customHeight="1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ht="15.75" customHeight="1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ht="15.75" customHeight="1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ht="15.75" customHeight="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ht="15.75" customHeight="1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ht="15.75" customHeight="1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ht="15.75" customHeight="1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ht="15.75" customHeight="1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ht="15.75" customHeight="1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ht="15.75" customHeight="1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ht="15.75" customHeight="1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ht="15.75" customHeight="1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ht="15.75" customHeight="1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ht="15.75" customHeight="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ht="15.75" customHeight="1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ht="15.75" customHeight="1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ht="15.75" customHeight="1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ht="15.75" customHeight="1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ht="15.75" customHeight="1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ht="15.75" customHeight="1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ht="15.75" customHeight="1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ht="15.75" customHeight="1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ht="15.75" customHeight="1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ht="15.75" customHeight="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ht="15.75" customHeight="1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ht="15.75" customHeight="1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ht="15.75" customHeight="1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ht="15.75" customHeight="1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ht="15.75" customHeight="1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ht="15.75" customHeight="1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ht="15.75" customHeight="1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ht="15.75" customHeight="1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ht="15.75" customHeight="1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ht="15.75" customHeight="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ht="15.75" customHeight="1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ht="15.75" customHeight="1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ht="15.75" customHeight="1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ht="15.75" customHeight="1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ht="15.75" customHeight="1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ht="15.75" customHeight="1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ht="15.75" customHeight="1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ht="15.75" customHeight="1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ht="15.75" customHeight="1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ht="15.75" customHeight="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ht="15.75" customHeight="1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ht="15.75" customHeight="1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ht="15.75" customHeight="1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ht="15.75" customHeight="1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ht="15.75" customHeight="1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ht="15.75" customHeight="1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ht="15.75" customHeight="1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ht="15.75" customHeight="1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ht="15.75" customHeight="1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ht="15.75" customHeight="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ht="15.75" customHeight="1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ht="15.75" customHeight="1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ht="15.75" customHeight="1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ht="15.75" customHeight="1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ht="15.75" customHeight="1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ht="15.75" customHeight="1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ht="15.75" customHeight="1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ht="15.75" customHeight="1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ht="15.75" customHeight="1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ht="15.75" customHeight="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ht="15.75" customHeight="1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ht="15.75" customHeight="1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ht="15.75" customHeight="1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ht="15.75" customHeight="1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ht="15.75" customHeight="1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ht="15.75" customHeight="1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ht="15.75" customHeight="1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ht="15.75" customHeight="1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ht="15.75" customHeight="1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ht="15.75" customHeight="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ht="15.75" customHeight="1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ht="15.75" customHeight="1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ht="15.75" customHeight="1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ht="15.75" customHeight="1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ht="15.75" customHeight="1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ht="15.75" customHeight="1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ht="15.75" customHeight="1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ht="15.75" customHeight="1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ht="15.75" customHeight="1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ht="15.75" customHeight="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ht="15.75" customHeight="1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ht="15.75" customHeight="1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ht="15.75" customHeight="1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ht="15.75" customHeight="1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ht="15.75" customHeight="1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ht="15.75" customHeight="1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ht="15.75" customHeight="1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ht="15.75" customHeight="1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ht="15.75" customHeight="1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ht="15.75" customHeight="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ht="15.75" customHeight="1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ht="15.75" customHeight="1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ht="15.75" customHeight="1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ht="15.75" customHeight="1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ht="15.75" customHeight="1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ht="15.75" customHeight="1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ht="15.75" customHeight="1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ht="15.75" customHeight="1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ht="15.75" customHeight="1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ht="15.75" customHeight="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ht="15.75" customHeight="1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ht="15.75" customHeight="1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ht="15.75" customHeight="1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ht="15.75" customHeight="1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ht="15.75" customHeight="1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ht="15.75" customHeight="1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ht="15.75" customHeight="1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ht="15.75" customHeight="1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ht="15.75" customHeight="1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ht="15.75" customHeight="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ht="15.75" customHeight="1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ht="15.75" customHeight="1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ht="15.75" customHeight="1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ht="15.75" customHeight="1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ht="15.75" customHeight="1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ht="15.75" customHeight="1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ht="15.75" customHeight="1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ht="15.75" customHeight="1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ht="15.75" customHeight="1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ht="15.75" customHeight="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ht="15.75" customHeight="1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ht="15.75" customHeight="1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ht="15.75" customHeight="1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ht="15.75" customHeight="1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ht="15.75" customHeight="1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ht="15.75" customHeight="1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ht="15.75" customHeight="1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ht="15.75" customHeight="1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ht="15.75" customHeight="1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ht="15.75" customHeight="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ht="15.75" customHeight="1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ht="15.75" customHeight="1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ht="15.75" customHeight="1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ht="15.75" customHeight="1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ht="15.75" customHeight="1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ht="15.75" customHeight="1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ht="15.75" customHeight="1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ht="15.75" customHeight="1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ht="15.75" customHeight="1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ht="15.75" customHeight="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ht="15.75" customHeight="1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ht="15.75" customHeight="1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ht="15.75" customHeight="1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ht="15.75" customHeight="1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ht="15.75" customHeight="1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ht="15.75" customHeight="1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ht="15.75" customHeight="1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ht="15.75" customHeight="1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ht="15.75" customHeight="1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ht="15.75" customHeight="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ht="15.75" customHeight="1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ht="15.75" customHeight="1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ht="15.75" customHeight="1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ht="15.75" customHeight="1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ht="15.75" customHeight="1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ht="15.75" customHeight="1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ht="15.75" customHeight="1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ht="15.75" customHeight="1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ht="15.75" customHeight="1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ht="15.75" customHeight="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ht="15.75" customHeight="1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ht="15.75" customHeight="1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ht="15.75" customHeight="1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ht="15.75" customHeight="1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ht="15.75" customHeight="1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ht="15.75" customHeight="1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ht="15.75" customHeight="1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ht="15.75" customHeight="1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ht="15.75" customHeight="1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ht="15.75" customHeight="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ht="15.75" customHeight="1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ht="15.75" customHeight="1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ht="15.75" customHeight="1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ht="15.75" customHeight="1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ht="15.75" customHeight="1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ht="15.75" customHeight="1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ht="15.75" customHeight="1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ht="15.75" customHeight="1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ht="15.75" customHeight="1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ht="15.75" customHeight="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ht="15.75" customHeight="1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ht="15.75" customHeight="1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ht="15.75" customHeight="1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ht="15.75" customHeight="1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ht="15.75" customHeight="1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ht="15.75" customHeight="1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ht="15.75" customHeight="1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ht="15.75" customHeight="1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ht="15.75" customHeight="1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ht="15.75" customHeight="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ht="15.75" customHeight="1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ht="15.75" customHeight="1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ht="15.75" customHeight="1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ht="15.75" customHeight="1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ht="15.75" customHeight="1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ht="15.75" customHeight="1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ht="15.75" customHeight="1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ht="15.75" customHeight="1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ht="15.75" customHeight="1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ht="15.75" customHeight="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ht="15.75" customHeight="1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ht="15.75" customHeight="1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ht="15.75" customHeight="1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ht="15.75" customHeight="1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ht="15.75" customHeight="1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ht="15.75" customHeight="1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ht="15.75" customHeight="1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ht="15.75" customHeight="1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ht="15.75" customHeight="1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ht="15.75" customHeight="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ht="15.75" customHeight="1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ht="15.75" customHeight="1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ht="15.75" customHeight="1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ht="15.75" customHeight="1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ht="15.75" customHeight="1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ht="15.75" customHeight="1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ht="15.75" customHeight="1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ht="15.75" customHeight="1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ht="15.75" customHeight="1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ht="15.75" customHeight="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ht="15.75" customHeight="1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ht="15.75" customHeight="1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ht="15.75" customHeight="1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ht="15.75" customHeight="1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ht="15.75" customHeight="1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ht="15.75" customHeight="1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ht="15.75" customHeight="1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ht="15.75" customHeight="1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ht="15.75" customHeight="1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ht="15.75" customHeight="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ht="15.75" customHeight="1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ht="15.75" customHeight="1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ht="15.75" customHeight="1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ht="15.75" customHeight="1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ht="15.75" customHeight="1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ht="15.75" customHeight="1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ht="15.75" customHeight="1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ht="15.75" customHeight="1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ht="15.75" customHeight="1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ht="15.75" customHeight="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ht="15.75" customHeight="1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ht="15.75" customHeight="1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ht="15.75" customHeight="1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ht="15.75" customHeight="1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ht="15.75" customHeight="1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ht="15.75" customHeight="1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ht="15.75" customHeight="1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ht="15.75" customHeight="1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ht="15.75" customHeight="1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ht="15.75" customHeight="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ht="15.75" customHeight="1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ht="15.75" customHeight="1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ht="15.75" customHeight="1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ht="15.75" customHeight="1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ht="15.75" customHeight="1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ht="15.75" customHeight="1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ht="15.75" customHeight="1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ht="15.75" customHeight="1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ht="15.75" customHeight="1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ht="15.75" customHeight="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ht="15.75" customHeight="1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ht="15.75" customHeight="1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ht="15.75" customHeight="1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ht="15.75" customHeight="1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ht="15.75" customHeight="1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ht="15.75" customHeight="1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ht="15.75" customHeight="1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ht="15.75" customHeight="1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ht="15.75" customHeight="1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ht="15.75" customHeight="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ht="15.75" customHeight="1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ht="15.75" customHeight="1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ht="15.75" customHeight="1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ht="15.75" customHeight="1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ht="15.75" customHeight="1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ht="15.75" customHeight="1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ht="15.75" customHeight="1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ht="15.75" customHeight="1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ht="15.75" customHeight="1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ht="15.75" customHeight="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ht="15.75" customHeight="1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ht="15.75" customHeight="1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ht="15.75" customHeight="1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ht="15.75" customHeight="1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ht="15.75" customHeight="1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ht="15.75" customHeight="1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ht="15.75" customHeight="1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ht="15.75" customHeight="1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ht="15.75" customHeight="1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ht="15.75" customHeight="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ht="15.75" customHeight="1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ht="15.75" customHeight="1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ht="15.75" customHeight="1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ht="15.75" customHeight="1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ht="15.75" customHeight="1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ht="15.75" customHeight="1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ht="15.75" customHeight="1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ht="15.75" customHeight="1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ht="15.75" customHeight="1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ht="15.75" customHeight="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ht="15.75" customHeight="1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ht="15.75" customHeight="1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ht="15.75" customHeight="1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ht="15.75" customHeight="1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ht="15.75" customHeight="1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ht="15.75" customHeight="1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ht="15.75" customHeight="1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ht="15.75" customHeight="1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ht="15.75" customHeight="1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ht="15.75" customHeight="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ht="15.75" customHeight="1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ht="15.75" customHeight="1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ht="15.75" customHeight="1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ht="15.75" customHeight="1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ht="15.75" customHeight="1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ht="15.75" customHeight="1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ht="15.75" customHeight="1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ht="15.75" customHeight="1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ht="15.75" customHeight="1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ht="15.75" customHeight="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ht="15.75" customHeight="1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ht="15.75" customHeight="1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ht="15.75" customHeight="1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ht="15.75" customHeight="1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ht="15.75" customHeight="1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ht="15.75" customHeight="1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ht="15.75" customHeight="1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ht="15.75" customHeight="1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ht="15.75" customHeight="1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ht="15.75" customHeight="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ht="15.75" customHeight="1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ht="15.75" customHeight="1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ht="15.75" customHeight="1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ht="15.75" customHeight="1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ht="15.75" customHeight="1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ht="15.75" customHeight="1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ht="15.75" customHeight="1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ht="15.75" customHeight="1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ht="15.75" customHeight="1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ht="15.75" customHeight="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ht="15.75" customHeight="1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ht="15.75" customHeight="1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ht="15.75" customHeight="1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ht="15.75" customHeight="1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ht="15.75" customHeight="1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ht="15.75" customHeight="1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ht="15.75" customHeight="1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ht="15.75" customHeight="1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ht="15.75" customHeight="1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ht="15.75" customHeight="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ht="15.75" customHeight="1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ht="15.75" customHeight="1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ht="15.75" customHeight="1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ht="15.75" customHeight="1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ht="15.75" customHeight="1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ht="15.75" customHeight="1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ht="15.75" customHeight="1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ht="15.75" customHeight="1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ht="15.75" customHeight="1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ht="15.75" customHeight="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ht="15.75" customHeight="1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ht="15.75" customHeight="1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ht="15.75" customHeight="1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ht="15.75" customHeight="1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ht="15.75" customHeight="1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ht="15.75" customHeight="1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ht="15.75" customHeight="1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ht="15.75" customHeight="1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ht="15.75" customHeight="1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ht="15.75" customHeight="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ht="15.75" customHeight="1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ht="15.75" customHeight="1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ht="15.75" customHeight="1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ht="15.75" customHeight="1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ht="15.75" customHeight="1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ht="15.75" customHeight="1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ht="15.75" customHeight="1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ht="15.75" customHeight="1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ht="15.75" customHeight="1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ht="15.75" customHeight="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ht="15.75" customHeight="1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ht="15.75" customHeight="1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ht="15.75" customHeight="1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ht="15.75" customHeight="1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ht="15.75" customHeight="1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ht="15.75" customHeight="1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ht="15.75" customHeight="1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ht="15.75" customHeight="1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ht="15.75" customHeight="1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ht="15.75" customHeight="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ht="15.75" customHeight="1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ht="15.75" customHeight="1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ht="15.75" customHeight="1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ht="15.75" customHeight="1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ht="15.75" customHeight="1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ht="15.75" customHeight="1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ht="15.75" customHeight="1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ht="15.75" customHeight="1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ht="15.75" customHeight="1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ht="15.75" customHeight="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ht="15.75" customHeight="1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ht="15.75" customHeight="1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ht="15.75" customHeight="1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ht="15.75" customHeight="1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ht="15.75" customHeight="1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ht="15.75" customHeight="1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ht="15.75" customHeight="1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ht="15.75" customHeight="1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ht="15.75" customHeight="1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ht="15.75" customHeight="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ht="15.75" customHeight="1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ht="15.75" customHeight="1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ht="15.75" customHeight="1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ht="15.75" customHeight="1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ht="15.75" customHeight="1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ht="15.75" customHeight="1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ht="15.75" customHeight="1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ht="15.75" customHeight="1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ht="15.75" customHeight="1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ht="15.75" customHeight="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ht="15.75" customHeight="1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ht="15.75" customHeight="1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ht="15.75" customHeight="1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ht="15.75" customHeight="1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ht="15.75" customHeight="1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ht="15.75" customHeight="1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ht="15.75" customHeight="1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ht="15.75" customHeight="1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ht="15.75" customHeight="1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ht="15.75" customHeight="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ht="15.75" customHeight="1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ht="15.75" customHeight="1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ht="15.75" customHeight="1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ht="15.75" customHeight="1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ht="15.75" customHeight="1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ht="15.75" customHeight="1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ht="15.75" customHeight="1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ht="15.75" customHeight="1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ht="15.75" customHeight="1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ht="15.75" customHeight="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ht="15.75" customHeight="1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ht="15.75" customHeight="1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ht="15.75" customHeight="1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ht="15.75" customHeight="1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ht="15.75" customHeight="1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ht="15.75" customHeight="1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ht="15.75" customHeight="1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ht="15.75" customHeight="1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ht="15.75" customHeight="1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ht="15.75" customHeight="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ht="15.75" customHeight="1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ht="15.75" customHeight="1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ht="15.75" customHeight="1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ht="15.75" customHeight="1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ht="15.75" customHeight="1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ht="15.75" customHeight="1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ht="15.75" customHeight="1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ht="15.75" customHeight="1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ht="15.75" customHeight="1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ht="15.75" customHeight="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ht="15.75" customHeight="1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ht="15.75" customHeight="1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ht="15.75" customHeight="1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ht="15.75" customHeight="1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ht="15.75" customHeight="1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ht="15.75" customHeight="1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ht="15.75" customHeight="1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ht="15.75" customHeight="1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ht="15.75" customHeight="1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ht="15.75" customHeight="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ht="15.75" customHeight="1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ht="15.75" customHeight="1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ht="15.75" customHeight="1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ht="15.75" customHeight="1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ht="15.75" customHeight="1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ht="15.75" customHeight="1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ht="15.75" customHeight="1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ht="15.75" customHeight="1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ht="15.75" customHeight="1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ht="15.75" customHeight="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ht="15.75" customHeight="1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ht="15.75" customHeight="1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ht="15.75" customHeight="1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ht="15.75" customHeight="1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ht="15.75" customHeight="1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ht="15.75" customHeight="1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ht="15.75" customHeight="1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ht="15.75" customHeight="1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ht="15.75" customHeight="1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ht="15.75" customHeight="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ht="15.75" customHeight="1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ht="15.75" customHeight="1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ht="15.75" customHeight="1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ht="15.75" customHeight="1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ht="15.75" customHeight="1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ht="15.75" customHeight="1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ht="15.75" customHeight="1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ht="15.75" customHeight="1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ht="15.75" customHeight="1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ht="15.75" customHeight="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ht="15.75" customHeight="1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ht="15.75" customHeight="1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ht="15.75" customHeight="1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ht="15.75" customHeight="1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ht="15.75" customHeight="1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ht="15.75" customHeight="1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ht="15.75" customHeight="1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ht="15.75" customHeight="1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ht="15.75" customHeight="1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ht="15.75" customHeight="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ht="15.75" customHeight="1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ht="15.75" customHeight="1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ht="15.75" customHeight="1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ht="15.75" customHeight="1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ht="15.75" customHeight="1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ht="15.75" customHeight="1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ht="15.75" customHeight="1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ht="15.75" customHeight="1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ht="15.75" customHeight="1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ht="15.75" customHeight="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ht="15.75" customHeight="1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ht="15.75" customHeight="1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ht="15.75" customHeight="1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ht="15.75" customHeight="1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ht="15.75" customHeight="1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ht="15.75" customHeight="1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ht="15.75" customHeight="1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ht="15.75" customHeight="1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ht="15.75" customHeight="1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ht="15.75" customHeight="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ht="15.75" customHeight="1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ht="15.75" customHeight="1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ht="15.75" customHeight="1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ht="15.75" customHeight="1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ht="15.75" customHeight="1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ht="15.75" customHeight="1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ht="15.75" customHeight="1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ht="15.75" customHeight="1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ht="15.75" customHeight="1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ht="15.75" customHeight="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ht="15.75" customHeight="1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ht="15.75" customHeight="1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ht="15.75" customHeight="1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ht="15.75" customHeight="1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ht="15.75" customHeight="1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ht="15.75" customHeight="1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ht="15.75" customHeight="1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ht="15.75" customHeight="1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ht="15.75" customHeight="1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ht="15.75" customHeight="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ht="15.75" customHeight="1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ht="15.75" customHeight="1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ht="15.75" customHeight="1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ht="15.75" customHeight="1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ht="15.75" customHeight="1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ht="15.75" customHeight="1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ht="15.75" customHeight="1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ht="15.75" customHeight="1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ht="15.75" customHeight="1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ht="15.75" customHeight="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ht="15.75" customHeight="1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ht="15.75" customHeight="1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ht="15.75" customHeight="1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ht="15.75" customHeight="1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ht="15.75" customHeight="1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ht="15.75" customHeight="1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ht="15.75" customHeight="1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ht="15.75" customHeight="1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ht="15.75" customHeight="1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ht="15.75" customHeight="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ht="15.75" customHeight="1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ht="15.75" customHeight="1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ht="15.75" customHeight="1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ht="15.75" customHeight="1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ht="15.75" customHeight="1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ht="15.75" customHeight="1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ht="15.75" customHeight="1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ht="15.75" customHeight="1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ht="15.75" customHeight="1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ht="15.75" customHeight="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ht="15.75" customHeight="1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ht="15.75" customHeight="1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ht="15.75" customHeight="1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ht="15.75" customHeight="1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ht="15.75" customHeight="1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ht="15.75" customHeight="1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ht="15.75" customHeight="1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ht="15.75" customHeight="1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ht="15.75" customHeight="1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ht="15.75" customHeight="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ht="15.75" customHeight="1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ht="15.75" customHeight="1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ht="15.75" customHeight="1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ht="15.75" customHeight="1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ht="15.75" customHeight="1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ht="15.75" customHeight="1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ht="15.75" customHeight="1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ht="15.75" customHeight="1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ht="15.75" customHeight="1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ht="15.75" customHeight="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ht="15.75" customHeight="1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ht="15.75" customHeight="1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ht="15.75" customHeight="1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ht="15.75" customHeight="1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ht="15.75" customHeight="1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ht="15.75" customHeight="1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ht="15.75" customHeight="1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ht="15.75" customHeight="1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ht="15.75" customHeight="1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ht="15.75" customHeight="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ht="15.75" customHeight="1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ht="15.75" customHeight="1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ht="15.75" customHeight="1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ht="15.75" customHeight="1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ht="15.75" customHeight="1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ht="15.75" customHeight="1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ht="15.75" customHeight="1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ht="15.75" customHeight="1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ht="15.75" customHeight="1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ht="15.75" customHeight="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ht="15.75" customHeight="1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ht="15.75" customHeight="1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ht="15.75" customHeight="1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ht="15.75" customHeight="1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ht="15.75" customHeight="1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ht="15.75" customHeight="1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ht="15.75" customHeight="1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ht="15.75" customHeight="1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ht="15.75" customHeight="1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ht="15.75" customHeight="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ht="15.75" customHeight="1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ht="15.75" customHeight="1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ht="15.75" customHeight="1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ht="15.75" customHeight="1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ht="15.75" customHeight="1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ht="15.75" customHeight="1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ht="15.75" customHeight="1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ht="15.75" customHeight="1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ht="15.75" customHeight="1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ht="15.75" customHeight="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ht="15.75" customHeight="1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ht="15.75" customHeight="1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ht="15.75" customHeight="1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ht="15.75" customHeight="1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ht="15.75" customHeight="1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ht="15.75" customHeight="1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ht="15.75" customHeight="1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ht="15.75" customHeight="1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ht="15.75" customHeight="1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ht="15.75" customHeight="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ht="15.75" customHeight="1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ht="15.75" customHeight="1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ht="15.75" customHeight="1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ht="15.75" customHeight="1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ht="15.75" customHeight="1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ht="15.75" customHeight="1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ht="15.75" customHeight="1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ht="15.75" customHeight="1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ht="15.75" customHeight="1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ht="15.75" customHeight="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ht="15.75" customHeight="1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ht="15.75" customHeight="1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ht="15.75" customHeight="1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ht="15.75" customHeight="1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ht="15.75" customHeight="1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ht="15.75" customHeight="1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ht="15.75" customHeight="1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ht="15.75" customHeight="1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ht="15.75" customHeight="1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ht="15.75" customHeight="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ht="15.75" customHeight="1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ht="15.75" customHeight="1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ht="15.75" customHeight="1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ht="15.75" customHeight="1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ht="15.75" customHeight="1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ht="15.75" customHeight="1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ht="15.75" customHeight="1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ht="15.75" customHeight="1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ht="15.75" customHeight="1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ht="15.75" customHeight="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ht="15.75" customHeight="1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ht="15.75" customHeight="1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ht="15.75" customHeight="1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ht="15.75" customHeight="1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ht="15.75" customHeight="1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ht="15.75" customHeight="1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ht="15.75" customHeight="1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ht="15.75" customHeight="1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ht="15.75" customHeight="1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ht="15.75" customHeight="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ht="15.75" customHeight="1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ht="15.75" customHeight="1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ht="15.75" customHeight="1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ht="15.75" customHeight="1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ht="15.75" customHeight="1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ht="15.75" customHeight="1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ht="15.75" customHeight="1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ht="15.75" customHeight="1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ht="15.75" customHeight="1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ht="15.75" customHeight="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ht="15.75" customHeight="1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ht="15.75" customHeight="1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ht="15.75" customHeight="1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ht="15.75" customHeight="1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ht="15.75" customHeight="1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ht="15.75" customHeight="1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ht="15.75" customHeight="1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ht="15.75" customHeight="1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ht="15.75" customHeight="1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ht="15.75" customHeight="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ht="15.75" customHeight="1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ht="15.75" customHeight="1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ht="15.75" customHeight="1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ht="15.75" customHeight="1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ht="15.75" customHeight="1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ht="15.75" customHeight="1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ht="15.75" customHeight="1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ht="15.75" customHeight="1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ht="15.75" customHeight="1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ht="15.75" customHeight="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ht="15.75" customHeight="1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ht="15.75" customHeight="1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ht="15.75" customHeight="1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ht="15.75" customHeight="1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ht="15.75" customHeight="1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ht="15.75" customHeight="1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ht="15.75" customHeight="1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ht="15.75" customHeight="1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ht="15.75" customHeight="1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8">
    <mergeCell ref="A1:F1"/>
    <mergeCell ref="B2:F2"/>
    <mergeCell ref="B3:F3"/>
    <mergeCell ref="B4:F4"/>
    <mergeCell ref="A7:A9"/>
    <mergeCell ref="B7:B9"/>
    <mergeCell ref="A14:A15"/>
    <mergeCell ref="B14:B15"/>
  </mergeCells>
  <printOptions/>
  <pageMargins bottom="0.787401575" footer="0.0" header="0.0" left="0.511811024" right="0.511811024" top="0.787401575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B0F0"/>
    <outlinePr summaryBelow="0" summaryRight="0"/>
    <pageSetUpPr/>
  </sheetPr>
  <sheetViews>
    <sheetView showGridLines="0" workbookViewId="0"/>
  </sheetViews>
  <sheetFormatPr customHeight="1" defaultColWidth="12.63" defaultRowHeight="15.0"/>
  <cols>
    <col customWidth="1" min="1" max="1" width="19.0"/>
    <col customWidth="1" min="2" max="2" width="10.38"/>
    <col customWidth="1" min="3" max="3" width="48.0"/>
    <col customWidth="1" min="4" max="4" width="13.75"/>
    <col customWidth="1" min="5" max="5" width="14.38"/>
    <col customWidth="1" min="6" max="6" width="13.13"/>
    <col customWidth="1" min="7" max="9" width="21.25"/>
    <col customWidth="1" min="10" max="26" width="12.38"/>
  </cols>
  <sheetData>
    <row r="1" ht="15.75" customHeight="1">
      <c r="A1" s="283" t="s">
        <v>0</v>
      </c>
      <c r="B1" s="2"/>
      <c r="C1" s="2"/>
      <c r="D1" s="2"/>
      <c r="E1" s="2"/>
      <c r="F1" s="2"/>
      <c r="G1" s="2"/>
      <c r="H1" s="2"/>
      <c r="I1" s="3"/>
    </row>
    <row r="2" ht="12.75" customHeight="1">
      <c r="A2" s="7" t="s">
        <v>1</v>
      </c>
      <c r="B2" s="284" t="str">
        <f>MOTORISTA!B2</f>
        <v>NIVISA SOLUÇÕES AMBIENTAIS</v>
      </c>
      <c r="C2" s="2"/>
      <c r="D2" s="2"/>
      <c r="E2" s="2"/>
      <c r="F2" s="2"/>
      <c r="G2" s="2"/>
      <c r="H2" s="2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ht="12.75" customHeight="1">
      <c r="A3" s="7" t="s">
        <v>2</v>
      </c>
      <c r="B3" s="276" t="str">
        <f>MOTORISTA!B3</f>
        <v>147/2024</v>
      </c>
      <c r="C3" s="2"/>
      <c r="D3" s="2"/>
      <c r="E3" s="2"/>
      <c r="F3" s="2"/>
      <c r="G3" s="2"/>
      <c r="H3" s="2"/>
      <c r="I3" s="3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ht="36.0" customHeight="1">
      <c r="A4" s="7" t="s">
        <v>3</v>
      </c>
      <c r="B4" s="10" t="str">
        <f>MOTORISTA!B4</f>
        <v>Contratação emergencial de equipes para prestação de serviços terceirizados de Motorista categoria C, Operador de Retroescavadeira e Auxiliar Operacional com fornecimento de veículos e equipamentos, para atividades de Limpeza Urbana no município de Pinhais.</v>
      </c>
      <c r="C4" s="2"/>
      <c r="D4" s="2"/>
      <c r="E4" s="2"/>
      <c r="F4" s="2"/>
      <c r="G4" s="2"/>
      <c r="H4" s="2"/>
      <c r="I4" s="3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ht="15.75" customHeight="1"/>
    <row r="6" ht="15.0" customHeight="1">
      <c r="A6" s="285" t="s">
        <v>305</v>
      </c>
      <c r="B6" s="286"/>
      <c r="C6" s="286"/>
      <c r="D6" s="286"/>
      <c r="E6" s="286"/>
      <c r="F6" s="286"/>
      <c r="G6" s="286"/>
      <c r="H6" s="286"/>
      <c r="I6" s="286"/>
    </row>
    <row r="7" ht="31.5" customHeight="1">
      <c r="A7" s="277" t="s">
        <v>183</v>
      </c>
      <c r="B7" s="277" t="s">
        <v>315</v>
      </c>
      <c r="C7" s="277" t="s">
        <v>301</v>
      </c>
      <c r="D7" s="277" t="s">
        <v>316</v>
      </c>
      <c r="E7" s="277" t="s">
        <v>303</v>
      </c>
      <c r="F7" s="277" t="s">
        <v>317</v>
      </c>
      <c r="G7" s="277" t="s">
        <v>318</v>
      </c>
      <c r="H7" s="277" t="s">
        <v>319</v>
      </c>
      <c r="I7" s="277" t="s">
        <v>320</v>
      </c>
    </row>
    <row r="8">
      <c r="A8" s="287">
        <v>1.0</v>
      </c>
      <c r="B8" s="287"/>
      <c r="C8" s="288" t="str">
        <f>'COMPOSIÇÃO EQUIPES'!B7</f>
        <v>Equipe para execução de serviços de limpeza urbana composta por operador com retroescavadeira, motorista com caminhão basculante e auxiliar operacional</v>
      </c>
      <c r="D8" s="287" t="s">
        <v>321</v>
      </c>
      <c r="E8" s="287">
        <v>3.0</v>
      </c>
      <c r="F8" s="287">
        <f>12*E8</f>
        <v>36</v>
      </c>
      <c r="G8" s="289">
        <f>'COMPOSIÇÃO EQUIPES'!D7+'COMPOSIÇÃO EQUIPES'!D8+'COMPOSIÇÃO EQUIPES'!D9</f>
        <v>28051.19147</v>
      </c>
      <c r="H8" s="289">
        <f>G8*E8</f>
        <v>84153.57441</v>
      </c>
      <c r="I8" s="290">
        <f>G8*F8</f>
        <v>1009842.893</v>
      </c>
    </row>
    <row r="9" ht="15.0" customHeight="1">
      <c r="A9" s="62"/>
      <c r="B9" s="62"/>
      <c r="C9" s="62"/>
      <c r="D9" s="62"/>
      <c r="E9" s="62"/>
      <c r="F9" s="62"/>
      <c r="G9" s="291">
        <v>28826.73</v>
      </c>
      <c r="H9" s="62"/>
      <c r="I9" s="62"/>
    </row>
    <row r="10" ht="15.0" customHeight="1">
      <c r="A10" s="292" t="s">
        <v>311</v>
      </c>
      <c r="B10" s="286"/>
      <c r="C10" s="286"/>
      <c r="D10" s="286"/>
      <c r="E10" s="286"/>
      <c r="F10" s="286"/>
      <c r="G10" s="286"/>
      <c r="H10" s="286"/>
      <c r="I10" s="286"/>
    </row>
    <row r="11" ht="38.25" customHeight="1">
      <c r="A11" s="277" t="s">
        <v>183</v>
      </c>
      <c r="B11" s="277" t="s">
        <v>315</v>
      </c>
      <c r="C11" s="277" t="s">
        <v>301</v>
      </c>
      <c r="D11" s="277" t="s">
        <v>316</v>
      </c>
      <c r="E11" s="277" t="s">
        <v>303</v>
      </c>
      <c r="F11" s="277" t="s">
        <v>317</v>
      </c>
      <c r="G11" s="277" t="s">
        <v>318</v>
      </c>
      <c r="H11" s="277" t="s">
        <v>319</v>
      </c>
      <c r="I11" s="277" t="s">
        <v>320</v>
      </c>
    </row>
    <row r="12" ht="27.0" customHeight="1">
      <c r="A12" s="287">
        <v>1.0</v>
      </c>
      <c r="B12" s="287"/>
      <c r="C12" s="288" t="str">
        <f>'COMPOSIÇÃO EQUIPES'!B14</f>
        <v>Equipe para execução de serviços de limpeza urbana composta por motorista com caminhão carroceria aberta e auxiliar operacional</v>
      </c>
      <c r="D12" s="287" t="s">
        <v>321</v>
      </c>
      <c r="E12" s="287">
        <v>3.0</v>
      </c>
      <c r="F12" s="287">
        <f>12*E12</f>
        <v>36</v>
      </c>
      <c r="G12" s="289">
        <f>'COMPOSIÇÃO EQUIPES'!D14+2*'COMPOSIÇÃO EQUIPES'!D15</f>
        <v>20523.36637</v>
      </c>
      <c r="H12" s="289">
        <f>G12*E12</f>
        <v>61570.0991</v>
      </c>
      <c r="I12" s="290">
        <f>G12*F12</f>
        <v>738841.1891</v>
      </c>
    </row>
    <row r="13" ht="15.0" customHeight="1">
      <c r="G13" s="293">
        <v>20712.33</v>
      </c>
    </row>
    <row r="14" ht="15.0" customHeight="1">
      <c r="H14" s="277" t="s">
        <v>322</v>
      </c>
      <c r="I14" s="290">
        <f>I8+I12</f>
        <v>1748684.082</v>
      </c>
    </row>
    <row r="16" ht="15.0" customHeight="1">
      <c r="A16" s="294" t="s">
        <v>323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">
    <mergeCell ref="A1:I1"/>
    <mergeCell ref="B2:I2"/>
    <mergeCell ref="B3:I3"/>
    <mergeCell ref="B4:I4"/>
    <mergeCell ref="A6:I6"/>
    <mergeCell ref="A10:I10"/>
  </mergeCells>
  <printOptions/>
  <pageMargins bottom="0.787401575" footer="0.0" header="0.0" left="0.511811024" right="0.511811024" top="0.7874015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2022-02-17T17:41:10Z</dcterms:created>
  <dc:creator>Anna Paula dos Santos 113550.3</dc:creator>
</cp:coreProperties>
</file>