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POR" sheetId="1" r:id="rId4"/>
    <sheet state="hidden" name="SALDO CONVENÇÃO ANTERIOR" sheetId="2" r:id="rId5"/>
    <sheet state="hidden" name="SALDO COM 9º, 11º E 12º" sheetId="3" r:id="rId6"/>
    <sheet state="hidden" name="REEQUILIBRIO 13º ADT" sheetId="4" r:id="rId7"/>
  </sheets>
  <definedNames/>
  <calcPr/>
  <extLst>
    <ext uri="GoogleSheetsCustomDataVersion2">
      <go:sheetsCustomData xmlns:go="http://customooxmlschemas.google.com/" r:id="rId8" roundtripDataChecksum="GvgddKXwT0+ixY+hhpnQryNWqBwAMLvcQIMVRV7ecos="/>
    </ext>
  </extLst>
</workbook>
</file>

<file path=xl/sharedStrings.xml><?xml version="1.0" encoding="utf-8"?>
<sst xmlns="http://schemas.openxmlformats.org/spreadsheetml/2006/main" count="306" uniqueCount="76">
  <si>
    <t>Prefeitura Municipal de Pinhais</t>
  </si>
  <si>
    <t>Documento dos dados Orçamentarios</t>
  </si>
  <si>
    <t>Forma de Contratação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</si>
  <si>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</si>
  <si>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</si>
  <si>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</si>
  <si>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LOA 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</si>
  <si>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</si>
  <si>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</si>
  <si>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</si>
  <si>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</si>
  <si>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</si>
  <si>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</si>
  <si>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</si>
  <si>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04.004.0004.0122.0040.1001.44.90.52.24.00</t>
  </si>
  <si>
    <t>24</t>
  </si>
  <si>
    <t>00</t>
  </si>
  <si>
    <t>Municipal</t>
  </si>
  <si>
    <t>SEMAD</t>
  </si>
  <si>
    <t>04.004.0004.0122.0040.2138.33.90.40.06.00</t>
  </si>
  <si>
    <t>06</t>
  </si>
  <si>
    <t>04.003.0004.0122.0060.2021.33.90.40.06.00</t>
  </si>
  <si>
    <t>04.004.0004.0122.0040.2138.33.90.39.17.00</t>
  </si>
  <si>
    <t>17</t>
  </si>
  <si>
    <t>04.003.0004.0122.0060.2021.33.90.39.17.00</t>
  </si>
  <si>
    <t>Total 2025</t>
  </si>
  <si>
    <t>Total 2026</t>
  </si>
  <si>
    <t>Total 2027</t>
  </si>
  <si>
    <t>TOTAL</t>
  </si>
  <si>
    <t>PREFEITURA MUNICIPAL DE PINHAIS</t>
  </si>
  <si>
    <t>SECRETARIA MUNICIPAL DE ADMINISTRAÇÃO</t>
  </si>
  <si>
    <t>SALDO ATUAL PARA 4 MESES - 01/02/2018 A 31/05/2018 - COM A CONVENÇÃO ANTERIOR</t>
  </si>
  <si>
    <t>ITEM</t>
  </si>
  <si>
    <t>OBJETO</t>
  </si>
  <si>
    <t>POSTOS</t>
  </si>
  <si>
    <t xml:space="preserve">CUSTO UN </t>
  </si>
  <si>
    <t>CUSTO</t>
  </si>
  <si>
    <t>CUSTO TOTAL (4 MESES)</t>
  </si>
  <si>
    <t>MENSAL</t>
  </si>
  <si>
    <t>I</t>
  </si>
  <si>
    <t>Serviços de Copeiragem</t>
  </si>
  <si>
    <t>7 postos</t>
  </si>
  <si>
    <t>#REF!</t>
  </si>
  <si>
    <t>SUB-TOTAL</t>
  </si>
  <si>
    <t>SECRETARIA DE ADMINISTRAÇÃO</t>
  </si>
  <si>
    <t>ÁREA</t>
  </si>
  <si>
    <t>METRO</t>
  </si>
  <si>
    <t>II</t>
  </si>
  <si>
    <t>Limpeza Áreas Internas</t>
  </si>
  <si>
    <t>#ERROR!</t>
  </si>
  <si>
    <t>III</t>
  </si>
  <si>
    <t>Limpeza Áreas Externas</t>
  </si>
  <si>
    <t>IV</t>
  </si>
  <si>
    <t>Limpeza Áreas de Vidros e Esquadrias</t>
  </si>
  <si>
    <t>SECRETARIA DE GOVERNO</t>
  </si>
  <si>
    <t>SECRETARIA DE SAÚDE</t>
  </si>
  <si>
    <t>V</t>
  </si>
  <si>
    <t>VI</t>
  </si>
  <si>
    <t>VII</t>
  </si>
  <si>
    <t>VIII</t>
  </si>
  <si>
    <t>Limpeza Áreas Internas Insalubridade</t>
  </si>
  <si>
    <t>IX</t>
  </si>
  <si>
    <t>Limpeza Áreas Externas Insalubridade</t>
  </si>
  <si>
    <t>SECRETARIA DE EDUCAÇÃO</t>
  </si>
  <si>
    <t>X</t>
  </si>
  <si>
    <t>Limpeza Áreas Internas SEMED</t>
  </si>
  <si>
    <t>XI</t>
  </si>
  <si>
    <t>Limpeza Áreas Externas SEMED</t>
  </si>
  <si>
    <t>XII</t>
  </si>
  <si>
    <t>1 postos</t>
  </si>
  <si>
    <t>SALDO ATUAL PARA 4 MESES - 01/02/2019 A 31/05/2019 -COM A NOVA CONVENÇÃO E COM 9º, 11º, 12º ADITAMENTO INCLUSOS</t>
  </si>
  <si>
    <t>9 postos</t>
  </si>
  <si>
    <t>1 posto</t>
  </si>
  <si>
    <t>* o 10º aditamento é de prazo</t>
  </si>
  <si>
    <t>REEQUILÍBRIO PARA 4 MESES - 01/02/2019 A 31/05/2019 - COM A NOVA CONVENÇÃO</t>
  </si>
  <si>
    <t xml:space="preserve">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</si>
</sst>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&quot;$&quot;#,##0.00"/>
    <numFmt numFmtId="165" formatCode="[$R$]#,##0.00"/>
    <numFmt numFmtId="166" formatCode="_-* #,##0.00_-;\-* #,##0.00_-;_-* &quot;-&quot;??_-;_-@"/>
    <numFmt numFmtId="167" formatCode="_-&quot;R$&quot;\ * #,##0.00_-;\-&quot;R$&quot;\ * #,##0.00_-;_-&quot;R$&quot;\ * &quot;-&quot;??_-;_-@"/>
    <numFmt numFmtId="168" formatCode="0.000000000"/>
    <numFmt numFmtId="169" formatCode="_-&quot;R$&quot;\ * #,##0.000000_-;\-&quot;R$&quot;\ * #,##0.000000_-;_-&quot;R$&quot;\ * &quot;-&quot;??_-;_-@"/>
    <numFmt numFmtId="170" formatCode="_-&quot;R$&quot;\ * #,##0.0000_-;\-&quot;R$&quot;\ * #,##0.0000_-;_-&quot;R$&quot;\ * &quot;-&quot;??_-;_-@"/>
  </numFmts>
  <fonts count="18">
    <font>
      <sz val="11.0"/>
      <color theme="1"/>
      <name val="Calibri"/>
      <scheme val="minor"/>
    </font>
    <font>
      <sz val="11.0"/>
      <color theme="1"/>
      <name val="Calibri"/>
    </font>
    <font>
      <b/>
      <sz val="16.0"/>
      <color theme="1"/>
      <name val="Calibri"/>
    </font>
    <font/>
    <font>
      <b/>
      <sz val="12.0"/>
      <color theme="1"/>
      <name val="Calibri"/>
    </font>
    <font>
      <sz val="14.0"/>
      <color theme="1"/>
      <name val="Calibri"/>
    </font>
    <font>
      <b/>
      <sz val="11.0"/>
      <color theme="1"/>
      <name val="Calibri"/>
    </font>
    <font>
      <b/>
      <sz val="13.0"/>
      <color theme="1"/>
      <name val="Arial"/>
    </font>
    <font>
      <sz val="9.0"/>
      <color theme="1"/>
      <name val="Arial"/>
    </font>
    <font>
      <b/>
      <sz val="12.0"/>
      <color theme="1"/>
      <name val="Arial"/>
    </font>
    <font>
      <b/>
      <i/>
      <sz val="10.0"/>
      <color theme="1"/>
      <name val="Arial"/>
    </font>
    <font>
      <b/>
      <sz val="12.0"/>
      <color rgb="FF000000"/>
      <name val="Arial"/>
    </font>
    <font>
      <sz val="12.0"/>
      <color rgb="FF000000"/>
      <name val="Arial"/>
    </font>
    <font>
      <sz val="12.0"/>
      <color theme="0"/>
      <name val="Arial"/>
    </font>
    <font>
      <b/>
      <sz val="18.0"/>
      <color rgb="FF000000"/>
      <name val="Arial"/>
    </font>
    <font>
      <sz val="10.0"/>
      <color theme="1"/>
      <name val="Calibri"/>
    </font>
    <font>
      <sz val="18.0"/>
      <color theme="1"/>
      <name val="Calibri"/>
    </font>
    <font>
      <sz val="12.0"/>
      <color theme="1"/>
      <name val="Arial"/>
    </font>
  </fonts>
  <fills count="9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rgb="FFBFBFBF"/>
        <bgColor rgb="FFBFBFBF"/>
      </patternFill>
    </fill>
  </fills>
  <borders count="57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/>
      <right/>
      <top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/>
    </border>
    <border>
      <right/>
      <top/>
      <bottom/>
    </border>
    <border>
      <left/>
      <right/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right style="medium">
        <color rgb="FF000000"/>
      </right>
      <top/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5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2" fontId="1" numFmtId="0" xfId="0" applyAlignment="1" applyBorder="1" applyFont="1">
      <alignment vertical="bottom"/>
    </xf>
    <xf borderId="2" fillId="2" fontId="1" numFmtId="1" xfId="0" applyAlignment="1" applyBorder="1" applyFont="1" applyNumberFormat="1">
      <alignment vertical="bottom"/>
    </xf>
    <xf borderId="2" fillId="2" fontId="1" numFmtId="49" xfId="0" applyAlignment="1" applyBorder="1" applyFont="1" applyNumberFormat="1">
      <alignment vertical="bottom"/>
    </xf>
    <xf borderId="3" fillId="2" fontId="1" numFmtId="0" xfId="0" applyAlignment="1" applyBorder="1" applyFont="1">
      <alignment vertical="bottom"/>
    </xf>
    <xf borderId="4" fillId="2" fontId="1" numFmtId="0" xfId="0" applyAlignment="1" applyBorder="1" applyFont="1">
      <alignment vertical="bottom"/>
    </xf>
    <xf borderId="5" fillId="2" fontId="2" numFmtId="0" xfId="0" applyAlignment="1" applyBorder="1" applyFont="1">
      <alignment vertical="bottom"/>
    </xf>
    <xf borderId="6" fillId="0" fontId="3" numFmtId="0" xfId="0" applyBorder="1" applyFont="1"/>
    <xf borderId="7" fillId="2" fontId="1" numFmtId="0" xfId="0" applyAlignment="1" applyBorder="1" applyFont="1">
      <alignment vertical="bottom"/>
    </xf>
    <xf borderId="8" fillId="2" fontId="1" numFmtId="0" xfId="0" applyAlignment="1" applyBorder="1" applyFont="1">
      <alignment vertical="bottom"/>
    </xf>
    <xf borderId="5" fillId="2" fontId="4" numFmtId="0" xfId="0" applyAlignment="1" applyBorder="1" applyFont="1">
      <alignment vertical="bottom"/>
    </xf>
    <xf borderId="7" fillId="2" fontId="1" numFmtId="1" xfId="0" applyAlignment="1" applyBorder="1" applyFont="1" applyNumberFormat="1">
      <alignment vertical="bottom"/>
    </xf>
    <xf borderId="9" fillId="2" fontId="1" numFmtId="49" xfId="0" applyAlignment="1" applyBorder="1" applyFont="1" applyNumberFormat="1">
      <alignment vertical="bottom"/>
    </xf>
    <xf borderId="9" fillId="2" fontId="1" numFmtId="0" xfId="0" applyAlignment="1" applyBorder="1" applyFont="1">
      <alignment vertical="bottom"/>
    </xf>
    <xf borderId="10" fillId="0" fontId="5" numFmtId="0" xfId="0" applyAlignment="1" applyBorder="1" applyFont="1">
      <alignment vertical="bottom"/>
    </xf>
    <xf borderId="11" fillId="0" fontId="3" numFmtId="0" xfId="0" applyBorder="1" applyFont="1"/>
    <xf borderId="12" fillId="0" fontId="3" numFmtId="0" xfId="0" applyBorder="1" applyFont="1"/>
    <xf borderId="13" fillId="3" fontId="1" numFmtId="49" xfId="0" applyBorder="1" applyFill="1" applyFont="1" applyNumberFormat="1"/>
    <xf borderId="14" fillId="2" fontId="1" numFmtId="0" xfId="0" applyAlignment="1" applyBorder="1" applyFont="1">
      <alignment vertical="bottom"/>
    </xf>
    <xf borderId="0" fillId="2" fontId="1" numFmtId="0" xfId="0" applyAlignment="1" applyFont="1">
      <alignment vertical="bottom"/>
    </xf>
    <xf borderId="15" fillId="2" fontId="1" numFmtId="0" xfId="0" applyAlignment="1" applyBorder="1" applyFont="1">
      <alignment vertical="bottom"/>
    </xf>
    <xf borderId="14" fillId="2" fontId="1" numFmtId="49" xfId="0" applyAlignment="1" applyBorder="1" applyFont="1" applyNumberFormat="1">
      <alignment vertical="bottom"/>
    </xf>
    <xf borderId="16" fillId="2" fontId="1" numFmtId="49" xfId="0" applyAlignment="1" applyBorder="1" applyFont="1" applyNumberFormat="1">
      <alignment vertical="bottom"/>
    </xf>
    <xf borderId="16" fillId="2" fontId="1" numFmtId="0" xfId="0" applyAlignment="1" applyBorder="1" applyFont="1">
      <alignment vertical="bottom"/>
    </xf>
    <xf borderId="17" fillId="0" fontId="1" numFmtId="0" xfId="0" applyAlignment="1" applyBorder="1" applyFont="1">
      <alignment vertical="top"/>
    </xf>
    <xf borderId="18" fillId="0" fontId="3" numFmtId="0" xfId="0" applyBorder="1" applyFont="1"/>
    <xf borderId="19" fillId="0" fontId="3" numFmtId="0" xfId="0" applyBorder="1" applyFont="1"/>
    <xf borderId="20" fillId="0" fontId="3" numFmtId="0" xfId="0" applyBorder="1" applyFont="1"/>
    <xf borderId="21" fillId="0" fontId="3" numFmtId="0" xfId="0" applyBorder="1" applyFont="1"/>
    <xf borderId="22" fillId="0" fontId="3" numFmtId="0" xfId="0" applyBorder="1" applyFont="1"/>
    <xf borderId="23" fillId="0" fontId="3" numFmtId="0" xfId="0" applyBorder="1" applyFont="1"/>
    <xf borderId="24" fillId="0" fontId="3" numFmtId="0" xfId="0" applyBorder="1" applyFont="1"/>
    <xf borderId="9" fillId="2" fontId="1" numFmtId="1" xfId="0" applyAlignment="1" applyBorder="1" applyFont="1" applyNumberFormat="1">
      <alignment vertical="bottom"/>
    </xf>
    <xf borderId="25" fillId="2" fontId="1" numFmtId="0" xfId="0" applyAlignment="1" applyBorder="1" applyFont="1">
      <alignment vertical="bottom"/>
    </xf>
    <xf borderId="26" fillId="0" fontId="1" numFmtId="0" xfId="0" applyAlignment="1" applyBorder="1" applyFont="1">
      <alignment vertical="bottom"/>
    </xf>
    <xf borderId="18" fillId="0" fontId="1" numFmtId="1" xfId="0" applyAlignment="1" applyBorder="1" applyFont="1" applyNumberFormat="1">
      <alignment vertical="bottom"/>
    </xf>
    <xf borderId="18" fillId="0" fontId="1" numFmtId="0" xfId="0" applyAlignment="1" applyBorder="1" applyFont="1">
      <alignment vertical="bottom"/>
    </xf>
    <xf borderId="18" fillId="0" fontId="1" numFmtId="49" xfId="0" applyAlignment="1" applyBorder="1" applyFont="1" applyNumberFormat="1">
      <alignment vertical="bottom"/>
    </xf>
    <xf borderId="19" fillId="0" fontId="1" numFmtId="0" xfId="0" applyAlignment="1" applyBorder="1" applyFont="1">
      <alignment vertical="bottom"/>
    </xf>
    <xf borderId="27" fillId="2" fontId="1" numFmtId="0" xfId="0" applyAlignment="1" applyBorder="1" applyFont="1">
      <alignment vertical="bottom"/>
    </xf>
    <xf borderId="28" fillId="0" fontId="6" numFmtId="0" xfId="0" applyAlignment="1" applyBorder="1" applyFont="1">
      <alignment horizontal="center" shrinkToFit="0" wrapText="1"/>
    </xf>
    <xf borderId="29" fillId="0" fontId="6" numFmtId="1" xfId="0" applyAlignment="1" applyBorder="1" applyFont="1" applyNumberFormat="1">
      <alignment horizontal="center" shrinkToFit="0" wrapText="1"/>
    </xf>
    <xf borderId="29" fillId="0" fontId="6" numFmtId="0" xfId="0" applyAlignment="1" applyBorder="1" applyFont="1">
      <alignment horizontal="center" shrinkToFit="0" wrapText="1"/>
    </xf>
    <xf borderId="29" fillId="0" fontId="6" numFmtId="49" xfId="0" applyAlignment="1" applyBorder="1" applyFont="1" applyNumberFormat="1">
      <alignment horizontal="center" shrinkToFit="0" wrapText="1"/>
    </xf>
    <xf borderId="29" fillId="0" fontId="6" numFmtId="3" xfId="0" applyAlignment="1" applyBorder="1" applyFont="1" applyNumberFormat="1">
      <alignment horizontal="center" shrinkToFit="0" wrapText="1"/>
    </xf>
    <xf borderId="29" fillId="0" fontId="6" numFmtId="164" xfId="0" applyAlignment="1" applyBorder="1" applyFont="1" applyNumberFormat="1">
      <alignment horizontal="center" shrinkToFit="0" wrapText="1"/>
    </xf>
    <xf borderId="30" fillId="0" fontId="6" numFmtId="0" xfId="0" applyAlignment="1" applyBorder="1" applyFont="1">
      <alignment horizontal="center" shrinkToFit="0" wrapText="1"/>
    </xf>
    <xf borderId="28" fillId="0" fontId="1" numFmtId="0" xfId="0" applyAlignment="1" applyBorder="1" applyFont="1">
      <alignment vertical="bottom"/>
    </xf>
    <xf borderId="29" fillId="0" fontId="1" numFmtId="1" xfId="0" applyAlignment="1" applyBorder="1" applyFont="1" applyNumberFormat="1">
      <alignment horizontal="center" vertical="bottom"/>
    </xf>
    <xf borderId="31" fillId="0" fontId="1" numFmtId="49" xfId="0" applyAlignment="1" applyBorder="1" applyFont="1" applyNumberFormat="1">
      <alignment vertical="bottom"/>
    </xf>
    <xf borderId="29" fillId="0" fontId="1" numFmtId="49" xfId="0" applyAlignment="1" applyBorder="1" applyFont="1" applyNumberFormat="1">
      <alignment horizontal="center" vertical="bottom"/>
    </xf>
    <xf borderId="29" fillId="0" fontId="1" numFmtId="3" xfId="0" applyAlignment="1" applyBorder="1" applyFont="1" applyNumberFormat="1">
      <alignment horizontal="center" vertical="bottom"/>
    </xf>
    <xf borderId="29" fillId="0" fontId="1" numFmtId="165" xfId="0" applyAlignment="1" applyBorder="1" applyFont="1" applyNumberFormat="1">
      <alignment horizontal="center" vertical="bottom"/>
    </xf>
    <xf borderId="29" fillId="0" fontId="1" numFmtId="165" xfId="0" applyAlignment="1" applyBorder="1" applyFont="1" applyNumberFormat="1">
      <alignment vertical="bottom"/>
    </xf>
    <xf borderId="30" fillId="0" fontId="1" numFmtId="165" xfId="0" applyAlignment="1" applyBorder="1" applyFont="1" applyNumberFormat="1">
      <alignment horizontal="center" vertical="bottom"/>
    </xf>
    <xf borderId="31" fillId="0" fontId="1" numFmtId="1" xfId="0" applyAlignment="1" applyBorder="1" applyFont="1" applyNumberFormat="1">
      <alignment horizontal="center" vertical="bottom"/>
    </xf>
    <xf borderId="31" fillId="0" fontId="1" numFmtId="1" xfId="0" applyAlignment="1" applyBorder="1" applyFont="1" applyNumberFormat="1">
      <alignment vertical="bottom"/>
    </xf>
    <xf borderId="29" fillId="0" fontId="1" numFmtId="49" xfId="0" applyAlignment="1" applyBorder="1" applyFont="1" applyNumberFormat="1">
      <alignment vertical="bottom"/>
    </xf>
    <xf borderId="29" fillId="0" fontId="1" numFmtId="3" xfId="0" applyAlignment="1" applyBorder="1" applyFont="1" applyNumberFormat="1">
      <alignment vertical="bottom"/>
    </xf>
    <xf borderId="30" fillId="0" fontId="1" numFmtId="165" xfId="0" applyAlignment="1" applyBorder="1" applyFont="1" applyNumberFormat="1">
      <alignment vertical="bottom"/>
    </xf>
    <xf borderId="29" fillId="0" fontId="1" numFmtId="1" xfId="0" applyAlignment="1" applyBorder="1" applyFont="1" applyNumberFormat="1">
      <alignment vertical="bottom"/>
    </xf>
    <xf borderId="29" fillId="4" fontId="1" numFmtId="4" xfId="0" applyAlignment="1" applyBorder="1" applyFill="1" applyFont="1" applyNumberFormat="1">
      <alignment vertical="bottom"/>
    </xf>
    <xf borderId="32" fillId="0" fontId="1" numFmtId="49" xfId="0" applyAlignment="1" applyBorder="1" applyFont="1" applyNumberFormat="1">
      <alignment vertical="bottom"/>
    </xf>
    <xf borderId="33" fillId="0" fontId="3" numFmtId="0" xfId="0" applyBorder="1" applyFont="1"/>
    <xf borderId="34" fillId="0" fontId="3" numFmtId="0" xfId="0" applyBorder="1" applyFont="1"/>
    <xf borderId="29" fillId="0" fontId="1" numFmtId="4" xfId="0" applyAlignment="1" applyBorder="1" applyFont="1" applyNumberFormat="1">
      <alignment vertical="bottom"/>
    </xf>
    <xf borderId="30" fillId="0" fontId="1" numFmtId="49" xfId="0" applyAlignment="1" applyBorder="1" applyFont="1" applyNumberFormat="1">
      <alignment vertical="bottom"/>
    </xf>
    <xf borderId="32" fillId="0" fontId="6" numFmtId="49" xfId="0" applyAlignment="1" applyBorder="1" applyFont="1" applyNumberFormat="1">
      <alignment horizontal="center" vertical="bottom"/>
    </xf>
    <xf borderId="34" fillId="0" fontId="1" numFmtId="49" xfId="0" applyAlignment="1" applyBorder="1" applyFont="1" applyNumberFormat="1">
      <alignment vertical="bottom"/>
    </xf>
    <xf borderId="34" fillId="0" fontId="1" numFmtId="4" xfId="0" applyAlignment="1" applyBorder="1" applyFont="1" applyNumberFormat="1">
      <alignment vertical="bottom"/>
    </xf>
    <xf borderId="34" fillId="0" fontId="1" numFmtId="165" xfId="0" applyAlignment="1" applyBorder="1" applyFont="1" applyNumberFormat="1">
      <alignment vertical="bottom"/>
    </xf>
    <xf borderId="29" fillId="0" fontId="6" numFmtId="165" xfId="0" applyAlignment="1" applyBorder="1" applyFont="1" applyNumberFormat="1">
      <alignment horizontal="center" vertical="bottom"/>
    </xf>
    <xf borderId="35" fillId="0" fontId="1" numFmtId="49" xfId="0" applyAlignment="1" applyBorder="1" applyFont="1" applyNumberFormat="1">
      <alignment vertical="bottom"/>
    </xf>
    <xf borderId="35" fillId="0" fontId="1" numFmtId="4" xfId="0" applyAlignment="1" applyBorder="1" applyFont="1" applyNumberFormat="1">
      <alignment vertical="bottom"/>
    </xf>
    <xf borderId="35" fillId="0" fontId="1" numFmtId="165" xfId="0" applyAlignment="1" applyBorder="1" applyFont="1" applyNumberFormat="1">
      <alignment vertical="bottom"/>
    </xf>
    <xf borderId="36" fillId="0" fontId="1" numFmtId="49" xfId="0" applyAlignment="1" applyBorder="1" applyFont="1" applyNumberFormat="1">
      <alignment vertical="bottom"/>
    </xf>
    <xf borderId="37" fillId="0" fontId="6" numFmtId="0" xfId="0" applyAlignment="1" applyBorder="1" applyFont="1">
      <alignment horizontal="center" vertical="bottom"/>
    </xf>
    <xf borderId="38" fillId="0" fontId="3" numFmtId="0" xfId="0" applyBorder="1" applyFont="1"/>
    <xf borderId="39" fillId="0" fontId="3" numFmtId="0" xfId="0" applyBorder="1" applyFont="1"/>
    <xf borderId="39" fillId="0" fontId="1" numFmtId="49" xfId="0" applyAlignment="1" applyBorder="1" applyFont="1" applyNumberFormat="1">
      <alignment vertical="bottom"/>
    </xf>
    <xf borderId="39" fillId="0" fontId="1" numFmtId="4" xfId="0" applyAlignment="1" applyBorder="1" applyFont="1" applyNumberFormat="1">
      <alignment vertical="bottom"/>
    </xf>
    <xf borderId="39" fillId="0" fontId="1" numFmtId="165" xfId="0" applyAlignment="1" applyBorder="1" applyFont="1" applyNumberFormat="1">
      <alignment vertical="bottom"/>
    </xf>
    <xf borderId="40" fillId="0" fontId="6" numFmtId="165" xfId="0" applyAlignment="1" applyBorder="1" applyFont="1" applyNumberFormat="1">
      <alignment horizontal="center" vertical="bottom"/>
    </xf>
    <xf borderId="41" fillId="0" fontId="1" numFmtId="49" xfId="0" applyAlignment="1" applyBorder="1" applyFont="1" applyNumberFormat="1">
      <alignment vertical="bottom"/>
    </xf>
    <xf borderId="42" fillId="2" fontId="1" numFmtId="0" xfId="0" applyAlignment="1" applyBorder="1" applyFont="1">
      <alignment vertical="bottom"/>
    </xf>
    <xf borderId="43" fillId="2" fontId="1" numFmtId="0" xfId="0" applyAlignment="1" applyBorder="1" applyFont="1">
      <alignment vertical="bottom"/>
    </xf>
    <xf borderId="43" fillId="2" fontId="1" numFmtId="1" xfId="0" applyAlignment="1" applyBorder="1" applyFont="1" applyNumberFormat="1">
      <alignment vertical="bottom"/>
    </xf>
    <xf borderId="43" fillId="2" fontId="1" numFmtId="49" xfId="0" applyAlignment="1" applyBorder="1" applyFont="1" applyNumberFormat="1">
      <alignment vertical="bottom"/>
    </xf>
    <xf borderId="44" fillId="2" fontId="1" numFmtId="0" xfId="0" applyAlignment="1" applyBorder="1" applyFont="1">
      <alignment vertical="bottom"/>
    </xf>
    <xf borderId="0" fillId="0" fontId="7" numFmtId="0" xfId="0" applyAlignment="1" applyFont="1">
      <alignment horizontal="center" vertical="center"/>
    </xf>
    <xf borderId="0" fillId="0" fontId="8" numFmtId="4" xfId="0" applyAlignment="1" applyFont="1" applyNumberFormat="1">
      <alignment horizontal="center" vertical="center"/>
    </xf>
    <xf borderId="0" fillId="0" fontId="1" numFmtId="166" xfId="0" applyFont="1" applyNumberFormat="1"/>
    <xf borderId="0" fillId="0" fontId="9" numFmtId="0" xfId="0" applyAlignment="1" applyFont="1">
      <alignment horizontal="center" vertical="center"/>
    </xf>
    <xf borderId="0" fillId="0" fontId="8" numFmtId="0" xfId="0" applyAlignment="1" applyFont="1">
      <alignment horizontal="center" vertical="center"/>
    </xf>
    <xf borderId="23" fillId="0" fontId="10" numFmtId="0" xfId="0" applyAlignment="1" applyBorder="1" applyFont="1">
      <alignment horizontal="center"/>
    </xf>
    <xf borderId="45" fillId="4" fontId="11" numFmtId="0" xfId="0" applyAlignment="1" applyBorder="1" applyFont="1">
      <alignment horizontal="center" vertical="center"/>
    </xf>
    <xf borderId="17" fillId="4" fontId="11" numFmtId="0" xfId="0" applyAlignment="1" applyBorder="1" applyFont="1">
      <alignment horizontal="center" vertical="center"/>
    </xf>
    <xf borderId="46" fillId="4" fontId="11" numFmtId="0" xfId="0" applyAlignment="1" applyBorder="1" applyFont="1">
      <alignment vertical="center"/>
    </xf>
    <xf borderId="3" fillId="4" fontId="11" numFmtId="0" xfId="0" applyAlignment="1" applyBorder="1" applyFont="1">
      <alignment horizontal="center" shrinkToFit="0" vertical="center" wrapText="1"/>
    </xf>
    <xf borderId="47" fillId="0" fontId="3" numFmtId="0" xfId="0" applyBorder="1" applyFont="1"/>
    <xf borderId="48" fillId="4" fontId="11" numFmtId="0" xfId="0" applyAlignment="1" applyBorder="1" applyFont="1">
      <alignment vertical="center"/>
    </xf>
    <xf borderId="44" fillId="4" fontId="11" numFmtId="0" xfId="0" applyAlignment="1" applyBorder="1" applyFont="1">
      <alignment horizontal="center" shrinkToFit="0" vertical="center" wrapText="1"/>
    </xf>
    <xf borderId="0" fillId="0" fontId="1" numFmtId="167" xfId="0" applyFont="1" applyNumberFormat="1"/>
    <xf borderId="48" fillId="4" fontId="12" numFmtId="0" xfId="0" applyAlignment="1" applyBorder="1" applyFont="1">
      <alignment horizontal="center" vertical="center"/>
    </xf>
    <xf borderId="10" fillId="4" fontId="12" numFmtId="0" xfId="0" applyAlignment="1" applyBorder="1" applyFont="1">
      <alignment vertical="center"/>
    </xf>
    <xf borderId="10" fillId="4" fontId="12" numFmtId="0" xfId="0" applyAlignment="1" applyBorder="1" applyFont="1">
      <alignment horizontal="center" vertical="center"/>
    </xf>
    <xf borderId="48" fillId="5" fontId="12" numFmtId="167" xfId="0" applyAlignment="1" applyBorder="1" applyFill="1" applyFont="1" applyNumberFormat="1">
      <alignment vertical="center"/>
    </xf>
    <xf borderId="44" fillId="4" fontId="12" numFmtId="167" xfId="0" applyAlignment="1" applyBorder="1" applyFont="1" applyNumberFormat="1">
      <alignment horizontal="center" vertical="center"/>
    </xf>
    <xf borderId="49" fillId="5" fontId="12" numFmtId="167" xfId="0" applyAlignment="1" applyBorder="1" applyFont="1" applyNumberFormat="1">
      <alignment horizontal="right" vertical="center"/>
    </xf>
    <xf borderId="10" fillId="6" fontId="11" numFmtId="0" xfId="0" applyAlignment="1" applyBorder="1" applyFill="1" applyFont="1">
      <alignment horizontal="center" vertical="center"/>
    </xf>
    <xf borderId="49" fillId="6" fontId="11" numFmtId="167" xfId="0" applyAlignment="1" applyBorder="1" applyFont="1" applyNumberFormat="1">
      <alignment vertical="center"/>
    </xf>
    <xf borderId="10" fillId="5" fontId="11" numFmtId="0" xfId="0" applyAlignment="1" applyBorder="1" applyFont="1">
      <alignment horizontal="center" vertical="center"/>
    </xf>
    <xf borderId="50" fillId="4" fontId="11" numFmtId="0" xfId="0" applyAlignment="1" applyBorder="1" applyFont="1">
      <alignment vertical="center"/>
    </xf>
    <xf borderId="51" fillId="4" fontId="11" numFmtId="0" xfId="0" applyAlignment="1" applyBorder="1" applyFont="1">
      <alignment horizontal="center" shrinkToFit="0" vertical="center" wrapText="1"/>
    </xf>
    <xf borderId="52" fillId="0" fontId="3" numFmtId="0" xfId="0" applyBorder="1" applyFont="1"/>
    <xf borderId="8" fillId="4" fontId="11" numFmtId="0" xfId="0" applyAlignment="1" applyBorder="1" applyFont="1">
      <alignment horizontal="center" shrinkToFit="0" vertical="center" wrapText="1"/>
    </xf>
    <xf borderId="0" fillId="0" fontId="8" numFmtId="166" xfId="0" applyAlignment="1" applyFont="1" applyNumberFormat="1">
      <alignment horizontal="center" vertical="center"/>
    </xf>
    <xf borderId="53" fillId="4" fontId="11" numFmtId="0" xfId="0" applyAlignment="1" applyBorder="1" applyFont="1">
      <alignment horizontal="center" shrinkToFit="0" vertical="center" wrapText="1"/>
    </xf>
    <xf borderId="54" fillId="0" fontId="3" numFmtId="0" xfId="0" applyBorder="1" applyFont="1"/>
    <xf borderId="0" fillId="0" fontId="1" numFmtId="168" xfId="0" applyFont="1" applyNumberFormat="1"/>
    <xf borderId="42" fillId="4" fontId="12" numFmtId="0" xfId="0" applyAlignment="1" applyBorder="1" applyFont="1">
      <alignment horizontal="center" vertical="center"/>
    </xf>
    <xf borderId="10" fillId="4" fontId="12" numFmtId="0" xfId="0" applyAlignment="1" applyBorder="1" applyFont="1">
      <alignment horizontal="left" vertical="center"/>
    </xf>
    <xf borderId="10" fillId="4" fontId="12" numFmtId="166" xfId="0" applyAlignment="1" applyBorder="1" applyFont="1" applyNumberFormat="1">
      <alignment horizontal="center" vertical="center"/>
    </xf>
    <xf borderId="44" fillId="5" fontId="12" numFmtId="169" xfId="0" applyAlignment="1" applyBorder="1" applyFont="1" applyNumberFormat="1">
      <alignment horizontal="center" vertical="center"/>
    </xf>
    <xf borderId="44" fillId="5" fontId="12" numFmtId="167" xfId="0" applyAlignment="1" applyBorder="1" applyFont="1" applyNumberFormat="1">
      <alignment horizontal="right" vertical="center"/>
    </xf>
    <xf borderId="0" fillId="0" fontId="1" numFmtId="170" xfId="0" applyFont="1" applyNumberFormat="1"/>
    <xf borderId="55" fillId="4" fontId="12" numFmtId="0" xfId="0" applyAlignment="1" applyBorder="1" applyFont="1">
      <alignment horizontal="center" vertical="center"/>
    </xf>
    <xf borderId="44" fillId="5" fontId="13" numFmtId="167" xfId="0" applyAlignment="1" applyBorder="1" applyFont="1" applyNumberFormat="1">
      <alignment horizontal="center" vertical="center"/>
    </xf>
    <xf borderId="10" fillId="4" fontId="12" numFmtId="0" xfId="0" applyAlignment="1" applyBorder="1" applyFont="1">
      <alignment horizontal="left" shrinkToFit="0" vertical="center" wrapText="1"/>
    </xf>
    <xf borderId="56" fillId="6" fontId="11" numFmtId="167" xfId="0" applyAlignment="1" applyBorder="1" applyFont="1" applyNumberFormat="1">
      <alignment vertical="center"/>
    </xf>
    <xf borderId="56" fillId="7" fontId="11" numFmtId="167" xfId="0" applyAlignment="1" applyBorder="1" applyFill="1" applyFont="1" applyNumberFormat="1">
      <alignment vertical="center"/>
    </xf>
    <xf borderId="44" fillId="6" fontId="11" numFmtId="167" xfId="0" applyAlignment="1" applyBorder="1" applyFont="1" applyNumberFormat="1">
      <alignment vertical="center"/>
    </xf>
    <xf borderId="49" fillId="4" fontId="12" numFmtId="0" xfId="0" applyAlignment="1" applyBorder="1" applyFont="1">
      <alignment horizontal="center" vertical="center"/>
    </xf>
    <xf borderId="10" fillId="4" fontId="12" numFmtId="0" xfId="0" applyAlignment="1" applyBorder="1" applyFont="1">
      <alignment shrinkToFit="0" vertical="center" wrapText="1"/>
    </xf>
    <xf borderId="1" fillId="4" fontId="11" numFmtId="0" xfId="0" applyAlignment="1" applyBorder="1" applyFont="1">
      <alignment vertical="center"/>
    </xf>
    <xf borderId="42" fillId="4" fontId="11" numFmtId="0" xfId="0" applyAlignment="1" applyBorder="1" applyFont="1">
      <alignment vertical="center"/>
    </xf>
    <xf borderId="49" fillId="5" fontId="12" numFmtId="169" xfId="0" applyAlignment="1" applyBorder="1" applyFont="1" applyNumberFormat="1">
      <alignment horizontal="center" vertical="center"/>
    </xf>
    <xf borderId="55" fillId="8" fontId="12" numFmtId="0" xfId="0" applyAlignment="1" applyBorder="1" applyFill="1" applyFont="1">
      <alignment horizontal="center" vertical="center"/>
    </xf>
    <xf borderId="49" fillId="8" fontId="11" numFmtId="167" xfId="0" applyAlignment="1" applyBorder="1" applyFont="1" applyNumberFormat="1">
      <alignment horizontal="right" vertical="center"/>
    </xf>
    <xf borderId="10" fillId="4" fontId="14" numFmtId="167" xfId="0" applyAlignment="1" applyBorder="1" applyFont="1" applyNumberFormat="1">
      <alignment horizontal="center" vertical="center"/>
    </xf>
    <xf borderId="49" fillId="4" fontId="14" numFmtId="167" xfId="0" applyAlignment="1" applyBorder="1" applyFont="1" applyNumberFormat="1">
      <alignment vertical="center"/>
    </xf>
    <xf borderId="0" fillId="0" fontId="8" numFmtId="167" xfId="0" applyAlignment="1" applyFont="1" applyNumberFormat="1">
      <alignment horizontal="center" vertical="center"/>
    </xf>
    <xf borderId="0" fillId="0" fontId="15" numFmtId="167" xfId="0" applyFont="1" applyNumberFormat="1"/>
    <xf borderId="0" fillId="0" fontId="16" numFmtId="0" xfId="0" applyFont="1"/>
    <xf borderId="0" fillId="0" fontId="16" numFmtId="167" xfId="0" applyFont="1" applyNumberFormat="1"/>
    <xf borderId="0" fillId="0" fontId="17" numFmtId="167" xfId="0" applyAlignment="1" applyFont="1" applyNumberFormat="1">
      <alignment horizontal="center" vertical="center"/>
    </xf>
    <xf borderId="0" fillId="0" fontId="8" numFmtId="167" xfId="0" applyAlignment="1" applyFont="1" applyNumberFormat="1">
      <alignment horizontal="right" vertical="center"/>
    </xf>
    <xf borderId="0" fillId="0" fontId="8" numFmtId="167" xfId="0" applyAlignment="1" applyFont="1" applyNumberFormat="1">
      <alignment horizontal="left" vertical="center"/>
    </xf>
    <xf borderId="0" fillId="0" fontId="1" numFmtId="0" xfId="0" applyFont="1"/>
    <xf borderId="44" fillId="5" fontId="12" numFmtId="167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.71"/>
    <col customWidth="1" min="2" max="2" width="2.43"/>
    <col customWidth="1" min="3" max="4" width="14.43"/>
    <col customWidth="1" min="5" max="5" width="39.14"/>
    <col customWidth="1" min="6" max="6" width="16.71"/>
    <col customWidth="1" min="10" max="10" width="18.29"/>
    <col customWidth="1" min="12" max="12" width="2.86"/>
  </cols>
  <sheetData>
    <row r="2">
      <c r="B2" s="1"/>
      <c r="C2" s="2"/>
      <c r="D2" s="3"/>
      <c r="E2" s="2"/>
      <c r="F2" s="4"/>
      <c r="G2" s="4"/>
      <c r="H2" s="2"/>
      <c r="I2" s="2"/>
      <c r="J2" s="2"/>
      <c r="K2" s="2"/>
      <c r="L2" s="5"/>
    </row>
    <row r="3">
      <c r="B3" s="6"/>
      <c r="C3" s="7" t="s">
        <v>0</v>
      </c>
      <c r="D3" s="8"/>
      <c r="E3" s="8"/>
      <c r="F3" s="8"/>
      <c r="G3" s="8"/>
      <c r="H3" s="8"/>
      <c r="I3" s="8"/>
      <c r="J3" s="8"/>
      <c r="K3" s="9"/>
      <c r="L3" s="10"/>
    </row>
    <row r="4">
      <c r="B4" s="6"/>
      <c r="C4" s="11" t="s">
        <v>1</v>
      </c>
      <c r="D4" s="8"/>
      <c r="E4" s="8"/>
      <c r="F4" s="8"/>
      <c r="G4" s="8"/>
      <c r="H4" s="8"/>
      <c r="I4" s="8"/>
      <c r="J4" s="8"/>
      <c r="K4" s="9"/>
      <c r="L4" s="10"/>
    </row>
    <row r="5">
      <c r="B5" s="6"/>
      <c r="C5" s="9"/>
      <c r="D5" s="12"/>
      <c r="E5" s="9"/>
      <c r="F5" s="13"/>
      <c r="G5" s="13"/>
      <c r="H5" s="14"/>
      <c r="I5" s="14"/>
      <c r="J5" s="9"/>
      <c r="K5" s="9"/>
      <c r="L5" s="10"/>
    </row>
    <row r="6">
      <c r="B6" s="6"/>
      <c r="C6" s="15" t="s">
        <v>2</v>
      </c>
      <c r="D6" s="16"/>
      <c r="E6" s="17"/>
      <c r="F6" s="18"/>
      <c r="G6" s="19"/>
      <c r="H6" s="19"/>
      <c r="I6" s="20"/>
      <c r="J6" s="21"/>
      <c r="K6" s="9"/>
      <c r="L6" s="10"/>
    </row>
    <row r="7">
      <c r="B7" s="6"/>
      <c r="C7" s="9"/>
      <c r="D7" s="12"/>
      <c r="E7" s="9"/>
      <c r="F7" s="22"/>
      <c r="G7" s="22"/>
      <c r="H7" s="19"/>
      <c r="I7" s="19"/>
      <c r="J7" s="9"/>
      <c r="K7" s="9"/>
      <c r="L7" s="10"/>
    </row>
    <row r="8">
      <c r="B8" s="6"/>
      <c r="C8" s="9"/>
      <c r="D8" s="12"/>
      <c r="E8" s="9"/>
      <c r="F8" s="22"/>
      <c r="G8" s="22"/>
      <c r="H8" s="19"/>
      <c r="I8" s="19"/>
      <c r="J8" s="9"/>
      <c r="K8" s="9"/>
      <c r="L8" s="10"/>
    </row>
    <row r="9">
      <c r="B9" s="6"/>
      <c r="C9" s="9"/>
      <c r="D9" s="12"/>
      <c r="E9" s="9"/>
      <c r="F9" s="23"/>
      <c r="G9" s="23"/>
      <c r="H9" s="24"/>
      <c r="I9" s="24"/>
      <c r="J9" s="9"/>
      <c r="K9" s="9"/>
      <c r="L9" s="10"/>
    </row>
    <row r="10">
      <c r="B10" s="6"/>
      <c r="C10" s="25" t="s">
        <v>3</v>
      </c>
      <c r="D10" s="26"/>
      <c r="E10" s="26"/>
      <c r="F10" s="26"/>
      <c r="G10" s="26"/>
      <c r="H10" s="26"/>
      <c r="I10" s="26"/>
      <c r="J10" s="26"/>
      <c r="K10" s="27"/>
      <c r="L10" s="10"/>
    </row>
    <row r="11">
      <c r="B11" s="6"/>
      <c r="C11" s="28"/>
      <c r="K11" s="29"/>
      <c r="L11" s="10"/>
    </row>
    <row r="12">
      <c r="B12" s="6"/>
      <c r="C12" s="30"/>
      <c r="D12" s="31"/>
      <c r="E12" s="31"/>
      <c r="F12" s="31"/>
      <c r="G12" s="31"/>
      <c r="H12" s="31"/>
      <c r="I12" s="31"/>
      <c r="J12" s="31"/>
      <c r="K12" s="32"/>
      <c r="L12" s="10"/>
    </row>
    <row r="13">
      <c r="B13" s="6"/>
      <c r="C13" s="14"/>
      <c r="D13" s="33"/>
      <c r="E13" s="14"/>
      <c r="F13" s="13"/>
      <c r="G13" s="13"/>
      <c r="H13" s="14"/>
      <c r="I13" s="14"/>
      <c r="J13" s="14"/>
      <c r="K13" s="14"/>
      <c r="L13" s="10"/>
    </row>
    <row r="14">
      <c r="B14" s="34"/>
      <c r="C14" s="35" t="s">
        <v>4</v>
      </c>
      <c r="D14" s="36"/>
      <c r="E14" s="37"/>
      <c r="F14" s="38"/>
      <c r="G14" s="38"/>
      <c r="H14" s="37"/>
      <c r="I14" s="37"/>
      <c r="J14" s="37"/>
      <c r="K14" s="39"/>
      <c r="L14" s="40"/>
    </row>
    <row r="15">
      <c r="B15" s="34"/>
      <c r="C15" s="41" t="s">
        <v>5</v>
      </c>
      <c r="D15" s="42" t="s">
        <v>6</v>
      </c>
      <c r="E15" s="43" t="s">
        <v>7</v>
      </c>
      <c r="F15" s="44" t="s">
        <v>8</v>
      </c>
      <c r="G15" s="44" t="s">
        <v>9</v>
      </c>
      <c r="H15" s="45" t="s">
        <v>10</v>
      </c>
      <c r="I15" s="46" t="s">
        <v>11</v>
      </c>
      <c r="J15" s="46" t="s">
        <v>12</v>
      </c>
      <c r="K15" s="47" t="s">
        <v>13</v>
      </c>
      <c r="L15" s="40"/>
    </row>
    <row r="16">
      <c r="B16" s="34"/>
      <c r="C16" s="48">
        <v>2025.0</v>
      </c>
      <c r="D16" s="49">
        <v>837.0</v>
      </c>
      <c r="E16" s="50" t="s">
        <v>14</v>
      </c>
      <c r="F16" s="51" t="s">
        <v>15</v>
      </c>
      <c r="G16" s="51" t="s">
        <v>16</v>
      </c>
      <c r="H16" s="52">
        <v>0.0</v>
      </c>
      <c r="I16" s="53" t="s">
        <v>17</v>
      </c>
      <c r="J16" s="54">
        <v>71128.95999999999</v>
      </c>
      <c r="K16" s="55" t="s">
        <v>18</v>
      </c>
      <c r="L16" s="40"/>
    </row>
    <row r="17">
      <c r="B17" s="34"/>
      <c r="C17" s="48">
        <v>2025.0</v>
      </c>
      <c r="D17" s="49">
        <v>134.0</v>
      </c>
      <c r="E17" s="50" t="s">
        <v>19</v>
      </c>
      <c r="F17" s="51" t="s">
        <v>20</v>
      </c>
      <c r="G17" s="51" t="s">
        <v>16</v>
      </c>
      <c r="H17" s="52">
        <v>0.0</v>
      </c>
      <c r="I17" s="53" t="s">
        <v>17</v>
      </c>
      <c r="J17" s="54">
        <v>5929.74</v>
      </c>
      <c r="K17" s="55" t="s">
        <v>18</v>
      </c>
      <c r="L17" s="40"/>
    </row>
    <row r="18">
      <c r="B18" s="34"/>
      <c r="C18" s="48">
        <v>2026.0</v>
      </c>
      <c r="D18" s="56">
        <v>62.0</v>
      </c>
      <c r="E18" s="50" t="s">
        <v>21</v>
      </c>
      <c r="F18" s="51" t="s">
        <v>20</v>
      </c>
      <c r="G18" s="51" t="s">
        <v>16</v>
      </c>
      <c r="H18" s="52">
        <v>0.0</v>
      </c>
      <c r="I18" s="53" t="s">
        <v>17</v>
      </c>
      <c r="J18" s="54">
        <v>29648.7</v>
      </c>
      <c r="K18" s="55" t="s">
        <v>18</v>
      </c>
      <c r="L18" s="40"/>
    </row>
    <row r="19">
      <c r="B19" s="34"/>
      <c r="C19" s="48">
        <v>2025.0</v>
      </c>
      <c r="D19" s="56">
        <v>133.0</v>
      </c>
      <c r="E19" s="50" t="s">
        <v>22</v>
      </c>
      <c r="F19" s="51" t="s">
        <v>23</v>
      </c>
      <c r="G19" s="51" t="s">
        <v>16</v>
      </c>
      <c r="H19" s="52">
        <v>0.0</v>
      </c>
      <c r="I19" s="53" t="s">
        <v>17</v>
      </c>
      <c r="J19" s="54">
        <v>4555.54</v>
      </c>
      <c r="K19" s="55" t="s">
        <v>18</v>
      </c>
      <c r="L19" s="40"/>
    </row>
    <row r="20">
      <c r="B20" s="34"/>
      <c r="C20" s="48">
        <v>2026.0</v>
      </c>
      <c r="D20" s="56">
        <v>61.0</v>
      </c>
      <c r="E20" s="50" t="s">
        <v>24</v>
      </c>
      <c r="F20" s="51" t="s">
        <v>23</v>
      </c>
      <c r="G20" s="51" t="s">
        <v>16</v>
      </c>
      <c r="H20" s="52">
        <v>0.0</v>
      </c>
      <c r="I20" s="53" t="s">
        <v>17</v>
      </c>
      <c r="J20" s="54">
        <v>10383.3</v>
      </c>
      <c r="K20" s="55" t="s">
        <v>18</v>
      </c>
      <c r="L20" s="40"/>
    </row>
    <row r="21" ht="15.75" customHeight="1">
      <c r="B21" s="34"/>
      <c r="C21" s="48"/>
      <c r="D21" s="57"/>
      <c r="E21" s="50"/>
      <c r="F21" s="58"/>
      <c r="G21" s="58"/>
      <c r="H21" s="59"/>
      <c r="I21" s="54"/>
      <c r="J21" s="54"/>
      <c r="K21" s="60"/>
      <c r="L21" s="40"/>
    </row>
    <row r="22" ht="15.75" customHeight="1">
      <c r="B22" s="34"/>
      <c r="C22" s="48"/>
      <c r="D22" s="57"/>
      <c r="E22" s="58"/>
      <c r="F22" s="58"/>
      <c r="G22" s="58"/>
      <c r="H22" s="59"/>
      <c r="I22" s="54"/>
      <c r="J22" s="54"/>
      <c r="K22" s="60"/>
      <c r="L22" s="40"/>
    </row>
    <row r="23" ht="15.75" customHeight="1">
      <c r="B23" s="34"/>
      <c r="C23" s="48"/>
      <c r="D23" s="61"/>
      <c r="E23" s="62"/>
      <c r="F23" s="58"/>
      <c r="G23" s="58"/>
      <c r="H23" s="59"/>
      <c r="I23" s="54"/>
      <c r="J23" s="54"/>
      <c r="K23" s="60"/>
      <c r="L23" s="40"/>
    </row>
    <row r="24" ht="15.75" customHeight="1">
      <c r="B24" s="34"/>
      <c r="C24" s="63"/>
      <c r="D24" s="64"/>
      <c r="E24" s="65"/>
      <c r="F24" s="58"/>
      <c r="G24" s="58"/>
      <c r="H24" s="66"/>
      <c r="I24" s="54"/>
      <c r="J24" s="54"/>
      <c r="K24" s="67"/>
      <c r="L24" s="40"/>
    </row>
    <row r="25" ht="15.75" customHeight="1">
      <c r="B25" s="34"/>
      <c r="C25" s="68" t="s">
        <v>25</v>
      </c>
      <c r="D25" s="64"/>
      <c r="E25" s="65"/>
      <c r="F25" s="69"/>
      <c r="G25" s="69"/>
      <c r="H25" s="70"/>
      <c r="I25" s="71"/>
      <c r="J25" s="72">
        <f>SUMIF($C$16:$C$23,"2025",$J$16:$J$23)</f>
        <v>81614.24</v>
      </c>
      <c r="K25" s="67"/>
      <c r="L25" s="40"/>
    </row>
    <row r="26" ht="15.75" customHeight="1">
      <c r="B26" s="34"/>
      <c r="C26" s="68" t="s">
        <v>26</v>
      </c>
      <c r="D26" s="64"/>
      <c r="E26" s="65"/>
      <c r="F26" s="69"/>
      <c r="G26" s="69"/>
      <c r="H26" s="70"/>
      <c r="I26" s="71"/>
      <c r="J26" s="72">
        <f>SUMIF($C$16:$C$23,"2026",$J$16:$J$23)</f>
        <v>40032</v>
      </c>
      <c r="K26" s="67"/>
      <c r="L26" s="40"/>
    </row>
    <row r="27" ht="15.75" customHeight="1">
      <c r="B27" s="34"/>
      <c r="C27" s="68" t="s">
        <v>27</v>
      </c>
      <c r="D27" s="64"/>
      <c r="E27" s="65"/>
      <c r="F27" s="73"/>
      <c r="G27" s="73"/>
      <c r="H27" s="74"/>
      <c r="I27" s="75"/>
      <c r="J27" s="72">
        <f>SUMIF($C$16:$C$23,"2027",$J$16:$J$23)</f>
        <v>0</v>
      </c>
      <c r="K27" s="76"/>
      <c r="L27" s="40"/>
    </row>
    <row r="28" ht="15.75" customHeight="1">
      <c r="B28" s="34"/>
      <c r="C28" s="77" t="s">
        <v>28</v>
      </c>
      <c r="D28" s="78"/>
      <c r="E28" s="79"/>
      <c r="F28" s="80"/>
      <c r="G28" s="80"/>
      <c r="H28" s="81"/>
      <c r="I28" s="82"/>
      <c r="J28" s="83">
        <f>SUM(J24:J27)</f>
        <v>121646.24</v>
      </c>
      <c r="K28" s="84"/>
      <c r="L28" s="40"/>
    </row>
    <row r="29" ht="15.75" customHeight="1">
      <c r="B29" s="85"/>
      <c r="C29" s="86"/>
      <c r="D29" s="87"/>
      <c r="E29" s="86"/>
      <c r="F29" s="88"/>
      <c r="G29" s="88"/>
      <c r="H29" s="86"/>
      <c r="I29" s="86"/>
      <c r="J29" s="86"/>
      <c r="K29" s="86"/>
      <c r="L29" s="89"/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9">
    <mergeCell ref="C27:E27"/>
    <mergeCell ref="C28:E28"/>
    <mergeCell ref="C3:J3"/>
    <mergeCell ref="C4:J4"/>
    <mergeCell ref="C6:E6"/>
    <mergeCell ref="C10:K12"/>
    <mergeCell ref="C24:E24"/>
    <mergeCell ref="C25:E25"/>
    <mergeCell ref="C26:E26"/>
  </mergeCells>
  <dataValidations>
    <dataValidation type="list" allowBlank="1" showErrorMessage="1" sqref="F6">
      <formula1>"Contrato,Ata R.P"</formula1>
    </dataValidation>
    <dataValidation type="list" allowBlank="1" sqref="C16:C23">
      <formula1>"2025,2026,2027"</formula1>
    </dataValidation>
    <dataValidation type="list" allowBlank="1" showErrorMessage="1" sqref="I16:I23">
      <formula1>"Municipal,Estadual,Federal"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14.43"/>
    <col customWidth="1" min="3" max="3" width="26.86"/>
    <col customWidth="1" min="4" max="4" width="8.71"/>
    <col customWidth="1" min="5" max="5" width="8.0"/>
    <col customWidth="1" min="6" max="6" width="33.14"/>
    <col customWidth="1" min="7" max="7" width="18.0"/>
    <col customWidth="1" min="8" max="8" width="34.57"/>
    <col customWidth="1" min="9" max="9" width="44.57"/>
    <col customWidth="1" min="10" max="10" width="16.86"/>
    <col customWidth="1" min="11" max="11" width="15.86"/>
    <col customWidth="1" min="12" max="12" width="14.29"/>
    <col customWidth="1" hidden="1" min="13" max="13" width="27.86"/>
    <col customWidth="1" min="14" max="14" width="11.57"/>
    <col customWidth="1" min="15" max="26" width="8.0"/>
  </cols>
  <sheetData>
    <row r="1" ht="16.5" customHeight="1">
      <c r="A1" s="90" t="s">
        <v>29</v>
      </c>
      <c r="I1" s="91"/>
      <c r="J1" s="92"/>
      <c r="L1" s="92"/>
      <c r="M1" s="92"/>
      <c r="N1" s="92"/>
    </row>
    <row r="2" ht="15.75" customHeight="1">
      <c r="A2" s="93" t="s">
        <v>30</v>
      </c>
      <c r="I2" s="94"/>
      <c r="J2" s="92"/>
    </row>
    <row r="3" ht="15.75" customHeight="1">
      <c r="A3" s="95" t="s">
        <v>31</v>
      </c>
      <c r="B3" s="31"/>
      <c r="C3" s="31"/>
      <c r="D3" s="31"/>
      <c r="E3" s="31"/>
      <c r="F3" s="31"/>
      <c r="G3" s="31"/>
      <c r="H3" s="31"/>
      <c r="I3" s="91"/>
    </row>
    <row r="4" ht="15.75" customHeight="1">
      <c r="A4" s="96" t="s">
        <v>32</v>
      </c>
      <c r="B4" s="97" t="s">
        <v>33</v>
      </c>
      <c r="C4" s="27"/>
      <c r="D4" s="97" t="s">
        <v>34</v>
      </c>
      <c r="E4" s="27"/>
      <c r="F4" s="98" t="s">
        <v>35</v>
      </c>
      <c r="G4" s="99" t="s">
        <v>36</v>
      </c>
      <c r="H4" s="99" t="s">
        <v>37</v>
      </c>
      <c r="I4" s="94"/>
    </row>
    <row r="5" ht="16.5" customHeight="1">
      <c r="A5" s="100"/>
      <c r="B5" s="30"/>
      <c r="C5" s="32"/>
      <c r="D5" s="30"/>
      <c r="E5" s="32"/>
      <c r="F5" s="101"/>
      <c r="G5" s="102" t="s">
        <v>38</v>
      </c>
      <c r="H5" s="102"/>
      <c r="I5" s="94"/>
      <c r="J5" s="103"/>
    </row>
    <row r="6" ht="15.75" customHeight="1">
      <c r="A6" s="104" t="s">
        <v>39</v>
      </c>
      <c r="B6" s="105" t="s">
        <v>40</v>
      </c>
      <c r="C6" s="17"/>
      <c r="D6" s="106" t="s">
        <v>41</v>
      </c>
      <c r="E6" s="17"/>
      <c r="F6" s="107" t="s">
        <v>42</v>
      </c>
      <c r="G6" s="108" t="str">
        <f>ROUND((F6*7),2)</f>
        <v>#VALUE!</v>
      </c>
      <c r="H6" s="109" t="str">
        <f>ROUND((G6*4),2)</f>
        <v>#VALUE!</v>
      </c>
      <c r="I6" s="91"/>
      <c r="J6" s="103"/>
      <c r="K6" s="103"/>
      <c r="L6" s="103"/>
      <c r="M6" s="103"/>
    </row>
    <row r="7" ht="16.5" customHeight="1">
      <c r="A7" s="110" t="s">
        <v>43</v>
      </c>
      <c r="B7" s="16"/>
      <c r="C7" s="16"/>
      <c r="D7" s="16"/>
      <c r="E7" s="16"/>
      <c r="F7" s="17"/>
      <c r="G7" s="111" t="str">
        <f t="shared" ref="G7:H7" si="1">G6</f>
        <v>#VALUE!</v>
      </c>
      <c r="H7" s="111" t="str">
        <f t="shared" si="1"/>
        <v>#VALUE!</v>
      </c>
      <c r="I7" s="94"/>
      <c r="J7" s="103"/>
      <c r="K7" s="103"/>
      <c r="L7" s="103"/>
      <c r="M7" s="103"/>
    </row>
    <row r="8" ht="16.5" customHeight="1">
      <c r="A8" s="112" t="s">
        <v>44</v>
      </c>
      <c r="B8" s="16"/>
      <c r="C8" s="16"/>
      <c r="D8" s="16"/>
      <c r="E8" s="16"/>
      <c r="F8" s="16"/>
      <c r="G8" s="16"/>
      <c r="H8" s="16"/>
      <c r="I8" s="91"/>
      <c r="J8" s="103"/>
    </row>
    <row r="9" ht="15.75" customHeight="1">
      <c r="A9" s="113" t="s">
        <v>32</v>
      </c>
      <c r="B9" s="97" t="s">
        <v>33</v>
      </c>
      <c r="C9" s="27"/>
      <c r="D9" s="114" t="s">
        <v>45</v>
      </c>
      <c r="E9" s="115"/>
      <c r="F9" s="96" t="s">
        <v>35</v>
      </c>
      <c r="G9" s="116" t="s">
        <v>36</v>
      </c>
      <c r="H9" s="99" t="s">
        <v>37</v>
      </c>
      <c r="I9" s="117"/>
    </row>
    <row r="10" ht="16.5" customHeight="1">
      <c r="A10" s="101"/>
      <c r="B10" s="30"/>
      <c r="C10" s="32"/>
      <c r="D10" s="118" t="s">
        <v>46</v>
      </c>
      <c r="E10" s="119"/>
      <c r="F10" s="100"/>
      <c r="G10" s="102" t="s">
        <v>38</v>
      </c>
      <c r="H10" s="102"/>
      <c r="I10" s="91"/>
      <c r="L10" s="103"/>
      <c r="M10" s="103"/>
      <c r="N10" s="120"/>
    </row>
    <row r="11" ht="15.75" customHeight="1">
      <c r="A11" s="121" t="s">
        <v>47</v>
      </c>
      <c r="B11" s="122" t="s">
        <v>48</v>
      </c>
      <c r="C11" s="17"/>
      <c r="D11" s="123">
        <f>26019.26-370.56+617.99</f>
        <v>26266.69</v>
      </c>
      <c r="E11" s="17"/>
      <c r="F11" s="124" t="s">
        <v>49</v>
      </c>
      <c r="G11" s="108" t="str">
        <f t="shared" ref="G11:G13" si="2">ROUND((D11*F11),2)</f>
        <v>#VALUE!</v>
      </c>
      <c r="H11" s="125" t="str">
        <f>ROUND((G11*4),2)</f>
        <v>#VALUE!</v>
      </c>
      <c r="I11" s="94"/>
      <c r="J11" s="103"/>
      <c r="K11" s="126"/>
      <c r="L11" s="103"/>
      <c r="M11" s="103"/>
    </row>
    <row r="12" ht="15.75" customHeight="1">
      <c r="A12" s="127" t="s">
        <v>50</v>
      </c>
      <c r="B12" s="122" t="s">
        <v>51</v>
      </c>
      <c r="C12" s="17"/>
      <c r="D12" s="123">
        <f>9530.06-9530.06</f>
        <v>0</v>
      </c>
      <c r="E12" s="17"/>
      <c r="F12" s="128" t="s">
        <v>49</v>
      </c>
      <c r="G12" s="108" t="str">
        <f t="shared" si="2"/>
        <v>#VALUE!</v>
      </c>
      <c r="H12" s="125" t="str">
        <f>ROUND((G12*12),2)</f>
        <v>#VALUE!</v>
      </c>
      <c r="I12" s="91"/>
      <c r="J12" s="103"/>
      <c r="K12" s="126"/>
      <c r="L12" s="103"/>
      <c r="M12" s="103"/>
    </row>
    <row r="13" ht="15.75" customHeight="1">
      <c r="A13" s="127" t="s">
        <v>52</v>
      </c>
      <c r="B13" s="129" t="s">
        <v>53</v>
      </c>
      <c r="C13" s="17"/>
      <c r="D13" s="123">
        <v>2077.03</v>
      </c>
      <c r="E13" s="17"/>
      <c r="F13" s="124" t="s">
        <v>42</v>
      </c>
      <c r="G13" s="108" t="str">
        <f t="shared" si="2"/>
        <v>#VALUE!</v>
      </c>
      <c r="H13" s="125" t="str">
        <f>ROUND((G13*4),2)</f>
        <v>#VALUE!</v>
      </c>
      <c r="I13" s="94"/>
      <c r="J13" s="103"/>
      <c r="K13" s="126"/>
      <c r="M13" s="103"/>
    </row>
    <row r="14" ht="16.5" customHeight="1">
      <c r="A14" s="110" t="s">
        <v>43</v>
      </c>
      <c r="B14" s="16"/>
      <c r="C14" s="16"/>
      <c r="D14" s="16"/>
      <c r="E14" s="16"/>
      <c r="F14" s="17"/>
      <c r="G14" s="130" t="str">
        <f t="shared" ref="G14:H14" si="3">ROUND((SUM(G11:G13)),2)</f>
        <v>#VALUE!</v>
      </c>
      <c r="H14" s="131" t="str">
        <f t="shared" si="3"/>
        <v>#VALUE!</v>
      </c>
      <c r="I14" s="94"/>
      <c r="J14" s="103"/>
    </row>
    <row r="15" ht="16.5" customHeight="1">
      <c r="A15" s="112" t="s">
        <v>54</v>
      </c>
      <c r="B15" s="16"/>
      <c r="C15" s="16"/>
      <c r="D15" s="16"/>
      <c r="E15" s="16"/>
      <c r="F15" s="16"/>
      <c r="G15" s="16"/>
      <c r="H15" s="16"/>
      <c r="I15" s="91"/>
      <c r="J15" s="103"/>
    </row>
    <row r="16" ht="15.75" customHeight="1">
      <c r="A16" s="98" t="s">
        <v>32</v>
      </c>
      <c r="B16" s="97" t="s">
        <v>33</v>
      </c>
      <c r="C16" s="27"/>
      <c r="D16" s="114" t="s">
        <v>45</v>
      </c>
      <c r="E16" s="115"/>
      <c r="F16" s="96" t="s">
        <v>35</v>
      </c>
      <c r="G16" s="99" t="s">
        <v>36</v>
      </c>
      <c r="H16" s="99" t="s">
        <v>37</v>
      </c>
      <c r="I16" s="94"/>
      <c r="J16" s="103"/>
    </row>
    <row r="17" ht="16.5" customHeight="1">
      <c r="A17" s="101"/>
      <c r="B17" s="30"/>
      <c r="C17" s="32"/>
      <c r="D17" s="118" t="s">
        <v>46</v>
      </c>
      <c r="E17" s="119"/>
      <c r="F17" s="100"/>
      <c r="G17" s="102" t="s">
        <v>38</v>
      </c>
      <c r="H17" s="102"/>
      <c r="I17" s="91"/>
      <c r="J17" s="103"/>
    </row>
    <row r="18" ht="15.75" customHeight="1">
      <c r="A18" s="121" t="s">
        <v>47</v>
      </c>
      <c r="B18" s="105" t="s">
        <v>48</v>
      </c>
      <c r="C18" s="17"/>
      <c r="D18" s="123">
        <v>370.56</v>
      </c>
      <c r="E18" s="17"/>
      <c r="F18" s="124" t="str">
        <f>F11</f>
        <v>#ERROR!</v>
      </c>
      <c r="G18" s="108" t="str">
        <f>ROUND((D18*F18),2)</f>
        <v>#VALUE!</v>
      </c>
      <c r="H18" s="125" t="str">
        <f>ROUND((G18*4),2)</f>
        <v>#VALUE!</v>
      </c>
      <c r="I18" s="94"/>
      <c r="J18" s="103"/>
      <c r="K18" s="126"/>
    </row>
    <row r="19" ht="16.5" customHeight="1">
      <c r="A19" s="110" t="s">
        <v>43</v>
      </c>
      <c r="B19" s="16"/>
      <c r="C19" s="16"/>
      <c r="D19" s="16"/>
      <c r="E19" s="16"/>
      <c r="F19" s="17"/>
      <c r="G19" s="132" t="str">
        <f t="shared" ref="G19:H19" si="4">ROUND((SUM(G18)),2)</f>
        <v>#VALUE!</v>
      </c>
      <c r="H19" s="132" t="str">
        <f t="shared" si="4"/>
        <v>#VALUE!</v>
      </c>
      <c r="I19" s="94"/>
      <c r="J19" s="103"/>
    </row>
    <row r="20" ht="16.5" customHeight="1">
      <c r="A20" s="112" t="s">
        <v>55</v>
      </c>
      <c r="B20" s="16"/>
      <c r="C20" s="16"/>
      <c r="D20" s="16"/>
      <c r="E20" s="16"/>
      <c r="F20" s="16"/>
      <c r="G20" s="16"/>
      <c r="H20" s="16"/>
      <c r="I20" s="91"/>
      <c r="J20" s="103"/>
    </row>
    <row r="21" ht="15.75" customHeight="1">
      <c r="A21" s="98" t="s">
        <v>32</v>
      </c>
      <c r="B21" s="97" t="s">
        <v>33</v>
      </c>
      <c r="C21" s="27"/>
      <c r="D21" s="114" t="s">
        <v>45</v>
      </c>
      <c r="E21" s="115"/>
      <c r="F21" s="96" t="s">
        <v>35</v>
      </c>
      <c r="G21" s="99" t="s">
        <v>36</v>
      </c>
      <c r="H21" s="99" t="s">
        <v>37</v>
      </c>
      <c r="I21" s="94"/>
      <c r="J21" s="103"/>
    </row>
    <row r="22" ht="16.5" customHeight="1">
      <c r="A22" s="101"/>
      <c r="B22" s="30"/>
      <c r="C22" s="32"/>
      <c r="D22" s="118" t="s">
        <v>46</v>
      </c>
      <c r="E22" s="119"/>
      <c r="F22" s="100"/>
      <c r="G22" s="102" t="s">
        <v>38</v>
      </c>
      <c r="H22" s="102"/>
      <c r="I22" s="91"/>
      <c r="J22" s="103"/>
    </row>
    <row r="23" ht="15.75" customHeight="1">
      <c r="A23" s="133" t="s">
        <v>56</v>
      </c>
      <c r="B23" s="105" t="s">
        <v>48</v>
      </c>
      <c r="C23" s="17"/>
      <c r="D23" s="123">
        <f>2881.34-224.09-257.82</f>
        <v>2399.43</v>
      </c>
      <c r="E23" s="17"/>
      <c r="F23" s="124" t="str">
        <f t="shared" ref="F23:F24" si="5">F11</f>
        <v>#ERROR!</v>
      </c>
      <c r="G23" s="108" t="str">
        <f t="shared" ref="G23:G27" si="6">ROUND((D23*F23),2)</f>
        <v>#VALUE!</v>
      </c>
      <c r="H23" s="125" t="str">
        <f t="shared" ref="H23:H27" si="7">ROUND((G23*4),2)</f>
        <v>#VALUE!</v>
      </c>
      <c r="I23" s="94"/>
      <c r="J23" s="103"/>
      <c r="K23" s="126"/>
    </row>
    <row r="24" ht="15.75" customHeight="1">
      <c r="A24" s="133" t="s">
        <v>57</v>
      </c>
      <c r="B24" s="105" t="s">
        <v>51</v>
      </c>
      <c r="C24" s="17"/>
      <c r="D24" s="123">
        <f>2159.9-354.77-615.39</f>
        <v>1189.74</v>
      </c>
      <c r="E24" s="17"/>
      <c r="F24" s="124" t="str">
        <f t="shared" si="5"/>
        <v>#ERROR!</v>
      </c>
      <c r="G24" s="108" t="str">
        <f t="shared" si="6"/>
        <v>#VALUE!</v>
      </c>
      <c r="H24" s="125" t="str">
        <f t="shared" si="7"/>
        <v>#VALUE!</v>
      </c>
      <c r="I24" s="91"/>
      <c r="J24" s="103"/>
      <c r="K24" s="126"/>
    </row>
    <row r="25" ht="15.75" customHeight="1">
      <c r="A25" s="133" t="s">
        <v>58</v>
      </c>
      <c r="B25" s="134" t="s">
        <v>53</v>
      </c>
      <c r="C25" s="17"/>
      <c r="D25" s="123">
        <f>744.67+958.29-29.32</f>
        <v>1673.64</v>
      </c>
      <c r="E25" s="17"/>
      <c r="F25" s="124" t="s">
        <v>42</v>
      </c>
      <c r="G25" s="108" t="str">
        <f t="shared" si="6"/>
        <v>#VALUE!</v>
      </c>
      <c r="H25" s="125" t="str">
        <f t="shared" si="7"/>
        <v>#VALUE!</v>
      </c>
      <c r="I25" s="94"/>
      <c r="J25" s="103"/>
      <c r="K25" s="126"/>
      <c r="M25" s="103"/>
    </row>
    <row r="26" ht="15.75" customHeight="1">
      <c r="A26" s="133" t="s">
        <v>59</v>
      </c>
      <c r="B26" s="105" t="s">
        <v>60</v>
      </c>
      <c r="C26" s="17"/>
      <c r="D26" s="123">
        <f>5927.36+435.77</f>
        <v>6363.13</v>
      </c>
      <c r="E26" s="17"/>
      <c r="F26" s="124" t="s">
        <v>49</v>
      </c>
      <c r="G26" s="108" t="str">
        <f t="shared" si="6"/>
        <v>#VALUE!</v>
      </c>
      <c r="H26" s="125" t="str">
        <f t="shared" si="7"/>
        <v>#VALUE!</v>
      </c>
      <c r="I26" s="94"/>
      <c r="J26" s="103"/>
      <c r="K26" s="126"/>
    </row>
    <row r="27" ht="15.75" customHeight="1">
      <c r="A27" s="133" t="s">
        <v>61</v>
      </c>
      <c r="B27" s="105" t="s">
        <v>62</v>
      </c>
      <c r="C27" s="17"/>
      <c r="D27" s="123">
        <f>2620.63+183.57</f>
        <v>2804.2</v>
      </c>
      <c r="E27" s="17"/>
      <c r="F27" s="124" t="s">
        <v>49</v>
      </c>
      <c r="G27" s="108" t="str">
        <f t="shared" si="6"/>
        <v>#VALUE!</v>
      </c>
      <c r="H27" s="125" t="str">
        <f t="shared" si="7"/>
        <v>#VALUE!</v>
      </c>
      <c r="I27" s="91"/>
      <c r="J27" s="103"/>
      <c r="K27" s="126"/>
    </row>
    <row r="28" ht="16.5" customHeight="1">
      <c r="A28" s="110" t="s">
        <v>43</v>
      </c>
      <c r="B28" s="16"/>
      <c r="C28" s="16"/>
      <c r="D28" s="16"/>
      <c r="E28" s="16"/>
      <c r="F28" s="17"/>
      <c r="G28" s="132" t="str">
        <f t="shared" ref="G28:H28" si="8">ROUND((SUM(G23:G27)),2)</f>
        <v>#VALUE!</v>
      </c>
      <c r="H28" s="132" t="str">
        <f t="shared" si="8"/>
        <v>#VALUE!</v>
      </c>
      <c r="I28" s="94"/>
      <c r="J28" s="103"/>
    </row>
    <row r="29" ht="16.5" customHeight="1">
      <c r="A29" s="112" t="s">
        <v>63</v>
      </c>
      <c r="B29" s="16"/>
      <c r="C29" s="16"/>
      <c r="D29" s="16"/>
      <c r="E29" s="16"/>
      <c r="F29" s="16"/>
      <c r="G29" s="16"/>
      <c r="H29" s="16"/>
      <c r="I29" s="91"/>
      <c r="J29" s="103"/>
    </row>
    <row r="30" ht="15.75" customHeight="1">
      <c r="A30" s="135" t="s">
        <v>32</v>
      </c>
      <c r="B30" s="97" t="s">
        <v>33</v>
      </c>
      <c r="C30" s="27"/>
      <c r="D30" s="114" t="s">
        <v>45</v>
      </c>
      <c r="E30" s="115"/>
      <c r="F30" s="96" t="s">
        <v>35</v>
      </c>
      <c r="G30" s="116" t="s">
        <v>36</v>
      </c>
      <c r="H30" s="99" t="s">
        <v>37</v>
      </c>
      <c r="I30" s="94"/>
      <c r="J30" s="103"/>
      <c r="K30" s="103"/>
    </row>
    <row r="31" ht="16.5" customHeight="1">
      <c r="A31" s="136"/>
      <c r="B31" s="30"/>
      <c r="C31" s="32"/>
      <c r="D31" s="118" t="s">
        <v>46</v>
      </c>
      <c r="E31" s="119"/>
      <c r="F31" s="100"/>
      <c r="G31" s="102" t="s">
        <v>38</v>
      </c>
      <c r="H31" s="102"/>
      <c r="I31" s="94"/>
      <c r="J31" s="103"/>
      <c r="K31" s="103"/>
    </row>
    <row r="32" ht="15.75" customHeight="1">
      <c r="A32" s="127" t="s">
        <v>64</v>
      </c>
      <c r="B32" s="105" t="s">
        <v>65</v>
      </c>
      <c r="C32" s="17"/>
      <c r="D32" s="123">
        <f>58698.12+1100</f>
        <v>59798.12</v>
      </c>
      <c r="E32" s="17"/>
      <c r="F32" s="124" t="s">
        <v>49</v>
      </c>
      <c r="G32" s="108" t="str">
        <f t="shared" ref="G32:G34" si="9">ROUND((D32*F32),2)</f>
        <v>#VALUE!</v>
      </c>
      <c r="H32" s="125" t="str">
        <f t="shared" ref="H32:H35" si="10">ROUND((G32*4),2)</f>
        <v>#VALUE!</v>
      </c>
      <c r="I32" s="91"/>
      <c r="J32" s="103"/>
      <c r="K32" s="126"/>
    </row>
    <row r="33" ht="15.75" customHeight="1">
      <c r="A33" s="127" t="s">
        <v>66</v>
      </c>
      <c r="B33" s="105" t="s">
        <v>67</v>
      </c>
      <c r="C33" s="17"/>
      <c r="D33" s="123">
        <f>32310.27-1615.99+1000</f>
        <v>31694.28</v>
      </c>
      <c r="E33" s="17"/>
      <c r="F33" s="124" t="s">
        <v>49</v>
      </c>
      <c r="G33" s="108" t="str">
        <f t="shared" si="9"/>
        <v>#VALUE!</v>
      </c>
      <c r="H33" s="125" t="str">
        <f t="shared" si="10"/>
        <v>#VALUE!</v>
      </c>
      <c r="I33" s="94"/>
      <c r="J33" s="103"/>
      <c r="K33" s="126"/>
    </row>
    <row r="34" ht="15.75" customHeight="1">
      <c r="A34" s="127" t="s">
        <v>68</v>
      </c>
      <c r="B34" s="134" t="s">
        <v>53</v>
      </c>
      <c r="C34" s="17"/>
      <c r="D34" s="123">
        <v>9331.53</v>
      </c>
      <c r="E34" s="17"/>
      <c r="F34" s="137" t="s">
        <v>42</v>
      </c>
      <c r="G34" s="108" t="str">
        <f t="shared" si="9"/>
        <v>#VALUE!</v>
      </c>
      <c r="H34" s="125" t="str">
        <f t="shared" si="10"/>
        <v>#VALUE!</v>
      </c>
      <c r="I34" s="94"/>
      <c r="J34" s="103"/>
      <c r="K34" s="126"/>
    </row>
    <row r="35" ht="15.75" customHeight="1">
      <c r="A35" s="104" t="s">
        <v>39</v>
      </c>
      <c r="B35" s="105" t="s">
        <v>40</v>
      </c>
      <c r="C35" s="17"/>
      <c r="D35" s="106" t="s">
        <v>69</v>
      </c>
      <c r="E35" s="17"/>
      <c r="F35" s="107" t="str">
        <f>F6</f>
        <v>#REF!</v>
      </c>
      <c r="G35" s="108" t="str">
        <f>ROUND((F35*1),2)</f>
        <v>#VALUE!</v>
      </c>
      <c r="H35" s="109" t="str">
        <f t="shared" si="10"/>
        <v>#VALUE!</v>
      </c>
      <c r="I35" s="91"/>
      <c r="J35" s="103"/>
      <c r="K35" s="103"/>
      <c r="L35" s="103"/>
      <c r="M35" s="103"/>
    </row>
    <row r="36" ht="16.5" customHeight="1">
      <c r="A36" s="138"/>
      <c r="B36" s="110" t="s">
        <v>43</v>
      </c>
      <c r="C36" s="16"/>
      <c r="D36" s="16"/>
      <c r="E36" s="16"/>
      <c r="F36" s="16"/>
      <c r="G36" s="132" t="str">
        <f t="shared" ref="G36:H36" si="11">ROUND((SUM(G32:G35)),2)</f>
        <v>#VALUE!</v>
      </c>
      <c r="H36" s="139" t="str">
        <f t="shared" si="11"/>
        <v>#VALUE!</v>
      </c>
      <c r="I36" s="91"/>
      <c r="K36" s="126"/>
      <c r="M36" s="103"/>
    </row>
    <row r="37" ht="20.25" customHeight="1">
      <c r="A37" s="140" t="str">
        <f>ROUND((G7+G14+G19+G28+G36),2)</f>
        <v>#VALUE!</v>
      </c>
      <c r="B37" s="16"/>
      <c r="C37" s="16"/>
      <c r="D37" s="16"/>
      <c r="E37" s="16"/>
      <c r="F37" s="16"/>
      <c r="G37" s="17"/>
      <c r="H37" s="141" t="str">
        <f>ROUND((H7+H14+H19+H28+H36),2)</f>
        <v>#VALUE!</v>
      </c>
      <c r="I37" s="142"/>
      <c r="J37" s="143"/>
      <c r="K37" s="126"/>
      <c r="L37" s="144"/>
      <c r="M37" s="145"/>
      <c r="N37" s="144"/>
      <c r="O37" s="144"/>
      <c r="P37" s="144"/>
      <c r="Q37" s="144"/>
      <c r="R37" s="144"/>
      <c r="S37" s="144"/>
      <c r="T37" s="144"/>
      <c r="U37" s="144"/>
      <c r="V37" s="144"/>
      <c r="W37" s="144"/>
      <c r="X37" s="144"/>
      <c r="Y37" s="144"/>
      <c r="Z37" s="144"/>
    </row>
    <row r="38" ht="15.75" customHeight="1">
      <c r="H38" s="92"/>
    </row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0">
    <mergeCell ref="B30:C31"/>
    <mergeCell ref="B32:C32"/>
    <mergeCell ref="B33:C33"/>
    <mergeCell ref="B34:C34"/>
    <mergeCell ref="B35:C35"/>
    <mergeCell ref="B13:C13"/>
    <mergeCell ref="B16:C17"/>
    <mergeCell ref="B18:C18"/>
    <mergeCell ref="B21:C22"/>
    <mergeCell ref="B23:C23"/>
    <mergeCell ref="B24:C24"/>
    <mergeCell ref="B25:C25"/>
    <mergeCell ref="A1:H1"/>
    <mergeCell ref="A2:H2"/>
    <mergeCell ref="A3:H3"/>
    <mergeCell ref="A4:A5"/>
    <mergeCell ref="B4:C5"/>
    <mergeCell ref="D4:E5"/>
    <mergeCell ref="B6:C6"/>
    <mergeCell ref="D6:E6"/>
    <mergeCell ref="A7:F7"/>
    <mergeCell ref="A8:H8"/>
    <mergeCell ref="B9:C10"/>
    <mergeCell ref="D9:E9"/>
    <mergeCell ref="F9:F10"/>
    <mergeCell ref="D10:E10"/>
    <mergeCell ref="B11:C11"/>
    <mergeCell ref="D11:E11"/>
    <mergeCell ref="B12:C12"/>
    <mergeCell ref="D12:E12"/>
    <mergeCell ref="D13:E13"/>
    <mergeCell ref="A14:F14"/>
    <mergeCell ref="A15:H15"/>
    <mergeCell ref="D16:E16"/>
    <mergeCell ref="F16:F17"/>
    <mergeCell ref="D17:E17"/>
    <mergeCell ref="D18:E18"/>
    <mergeCell ref="A19:F19"/>
    <mergeCell ref="A20:H20"/>
    <mergeCell ref="F21:F22"/>
    <mergeCell ref="B26:C26"/>
    <mergeCell ref="B27:C27"/>
    <mergeCell ref="A28:F28"/>
    <mergeCell ref="A29:H29"/>
    <mergeCell ref="D21:E21"/>
    <mergeCell ref="D22:E22"/>
    <mergeCell ref="D23:E23"/>
    <mergeCell ref="D24:E24"/>
    <mergeCell ref="D25:E25"/>
    <mergeCell ref="D26:E26"/>
    <mergeCell ref="D27:E27"/>
    <mergeCell ref="B36:F36"/>
    <mergeCell ref="A37:G37"/>
    <mergeCell ref="D30:E30"/>
    <mergeCell ref="F30:F31"/>
    <mergeCell ref="D31:E31"/>
    <mergeCell ref="D32:E32"/>
    <mergeCell ref="D33:E33"/>
    <mergeCell ref="D34:E34"/>
    <mergeCell ref="D35:E35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14.43"/>
    <col customWidth="1" min="3" max="3" width="26.86"/>
    <col customWidth="1" min="4" max="4" width="8.71"/>
    <col customWidth="1" min="5" max="5" width="8.0"/>
    <col customWidth="1" min="6" max="6" width="33.14"/>
    <col customWidth="1" min="7" max="7" width="18.0"/>
    <col customWidth="1" min="8" max="8" width="34.57"/>
    <col customWidth="1" min="9" max="9" width="44.57"/>
    <col customWidth="1" min="10" max="10" width="16.86"/>
    <col customWidth="1" min="11" max="11" width="15.86"/>
    <col customWidth="1" min="12" max="12" width="14.29"/>
    <col customWidth="1" hidden="1" min="13" max="13" width="27.86"/>
    <col customWidth="1" min="14" max="14" width="11.57"/>
    <col customWidth="1" min="15" max="26" width="8.0"/>
  </cols>
  <sheetData>
    <row r="1" ht="16.5" customHeight="1">
      <c r="A1" s="90" t="s">
        <v>29</v>
      </c>
      <c r="I1" s="91"/>
      <c r="J1" s="92"/>
      <c r="L1" s="92"/>
      <c r="M1" s="92"/>
      <c r="N1" s="92"/>
    </row>
    <row r="2" ht="15.75" customHeight="1">
      <c r="A2" s="93" t="s">
        <v>30</v>
      </c>
      <c r="I2" s="94"/>
      <c r="J2" s="92"/>
    </row>
    <row r="3" ht="15.75" customHeight="1">
      <c r="A3" s="95" t="s">
        <v>70</v>
      </c>
      <c r="B3" s="31"/>
      <c r="C3" s="31"/>
      <c r="D3" s="31"/>
      <c r="E3" s="31"/>
      <c r="F3" s="31"/>
      <c r="G3" s="31"/>
      <c r="H3" s="31"/>
      <c r="I3" s="91"/>
    </row>
    <row r="4" ht="15.75" customHeight="1">
      <c r="A4" s="96" t="s">
        <v>32</v>
      </c>
      <c r="B4" s="97" t="s">
        <v>33</v>
      </c>
      <c r="C4" s="27"/>
      <c r="D4" s="97" t="s">
        <v>34</v>
      </c>
      <c r="E4" s="27"/>
      <c r="F4" s="98" t="s">
        <v>35</v>
      </c>
      <c r="G4" s="99" t="s">
        <v>36</v>
      </c>
      <c r="H4" s="99" t="s">
        <v>37</v>
      </c>
      <c r="I4" s="94"/>
    </row>
    <row r="5" ht="16.5" customHeight="1">
      <c r="A5" s="100"/>
      <c r="B5" s="30"/>
      <c r="C5" s="32"/>
      <c r="D5" s="30"/>
      <c r="E5" s="32"/>
      <c r="F5" s="101"/>
      <c r="G5" s="102" t="s">
        <v>38</v>
      </c>
      <c r="H5" s="102"/>
      <c r="I5" s="94"/>
      <c r="J5" s="103"/>
    </row>
    <row r="6" ht="15.75" customHeight="1">
      <c r="A6" s="104" t="s">
        <v>39</v>
      </c>
      <c r="B6" s="105" t="s">
        <v>40</v>
      </c>
      <c r="C6" s="17"/>
      <c r="D6" s="106" t="s">
        <v>71</v>
      </c>
      <c r="E6" s="17"/>
      <c r="F6" s="107" t="str">
        <f>ROUND((#REF!),2)</f>
        <v>#REF!</v>
      </c>
      <c r="G6" s="108" t="str">
        <f>ROUND((F6*9),2)</f>
        <v>#REF!</v>
      </c>
      <c r="H6" s="109" t="str">
        <f>ROUND((G6*4),2)</f>
        <v>#REF!</v>
      </c>
      <c r="I6" s="108"/>
      <c r="J6" s="103"/>
      <c r="K6" s="103"/>
      <c r="L6" s="103"/>
      <c r="M6" s="103"/>
    </row>
    <row r="7" ht="16.5" customHeight="1">
      <c r="A7" s="110" t="s">
        <v>43</v>
      </c>
      <c r="B7" s="16"/>
      <c r="C7" s="16"/>
      <c r="D7" s="16"/>
      <c r="E7" s="16"/>
      <c r="F7" s="17"/>
      <c r="G7" s="111" t="str">
        <f t="shared" ref="G7:H7" si="1">G6</f>
        <v>#REF!</v>
      </c>
      <c r="H7" s="111" t="str">
        <f t="shared" si="1"/>
        <v>#REF!</v>
      </c>
      <c r="I7" s="146"/>
      <c r="J7" s="103"/>
      <c r="K7" s="103"/>
      <c r="L7" s="103"/>
      <c r="M7" s="103"/>
    </row>
    <row r="8" ht="16.5" customHeight="1">
      <c r="A8" s="112" t="s">
        <v>44</v>
      </c>
      <c r="B8" s="16"/>
      <c r="C8" s="16"/>
      <c r="D8" s="16"/>
      <c r="E8" s="16"/>
      <c r="F8" s="16"/>
      <c r="G8" s="16"/>
      <c r="H8" s="16"/>
      <c r="I8" s="91"/>
      <c r="J8" s="103"/>
    </row>
    <row r="9" ht="15.75" customHeight="1">
      <c r="A9" s="113" t="s">
        <v>32</v>
      </c>
      <c r="B9" s="97" t="s">
        <v>33</v>
      </c>
      <c r="C9" s="27"/>
      <c r="D9" s="114" t="s">
        <v>45</v>
      </c>
      <c r="E9" s="115"/>
      <c r="F9" s="96" t="s">
        <v>35</v>
      </c>
      <c r="G9" s="116" t="s">
        <v>36</v>
      </c>
      <c r="H9" s="99" t="s">
        <v>37</v>
      </c>
      <c r="I9" s="94"/>
    </row>
    <row r="10" ht="16.5" customHeight="1">
      <c r="A10" s="101"/>
      <c r="B10" s="30"/>
      <c r="C10" s="32"/>
      <c r="D10" s="118" t="s">
        <v>46</v>
      </c>
      <c r="E10" s="119"/>
      <c r="F10" s="100"/>
      <c r="G10" s="102" t="s">
        <v>38</v>
      </c>
      <c r="H10" s="102"/>
      <c r="I10" s="91"/>
      <c r="L10" s="103"/>
      <c r="M10" s="103"/>
      <c r="N10" s="120"/>
    </row>
    <row r="11" ht="15.75" customHeight="1">
      <c r="A11" s="121" t="s">
        <v>47</v>
      </c>
      <c r="B11" s="122" t="s">
        <v>48</v>
      </c>
      <c r="C11" s="17"/>
      <c r="D11" s="123">
        <f>26019.26-370.56+617.99+1105-137.7+600+1200</f>
        <v>29033.99</v>
      </c>
      <c r="E11" s="17"/>
      <c r="F11" s="124" t="str">
        <f>#REF!+Encarregado!#REF!</f>
        <v>#ERROR!</v>
      </c>
      <c r="G11" s="108" t="str">
        <f t="shared" ref="G11:G13" si="2">ROUND((D11*F11),2)</f>
        <v>#ERROR!</v>
      </c>
      <c r="H11" s="125" t="str">
        <f>ROUND((G11*4),2)</f>
        <v>#ERROR!</v>
      </c>
      <c r="I11" s="142"/>
      <c r="J11" s="103"/>
      <c r="K11" s="126"/>
      <c r="L11" s="103"/>
      <c r="M11" s="103"/>
    </row>
    <row r="12" ht="15.75" customHeight="1">
      <c r="A12" s="127" t="s">
        <v>50</v>
      </c>
      <c r="B12" s="122" t="s">
        <v>51</v>
      </c>
      <c r="C12" s="17"/>
      <c r="D12" s="123">
        <f>9530.06-9530.06</f>
        <v>0</v>
      </c>
      <c r="E12" s="17"/>
      <c r="F12" s="128" t="str">
        <f>#REF!+Encarregado!#REF!</f>
        <v>#ERROR!</v>
      </c>
      <c r="G12" s="108" t="str">
        <f t="shared" si="2"/>
        <v>#ERROR!</v>
      </c>
      <c r="H12" s="125" t="str">
        <f>ROUND((G12*12),2)</f>
        <v>#ERROR!</v>
      </c>
      <c r="I12" s="91"/>
      <c r="J12" s="103"/>
      <c r="K12" s="126"/>
      <c r="L12" s="103"/>
      <c r="M12" s="103"/>
    </row>
    <row r="13" ht="15.75" customHeight="1">
      <c r="A13" s="127" t="s">
        <v>52</v>
      </c>
      <c r="B13" s="129" t="s">
        <v>53</v>
      </c>
      <c r="C13" s="17"/>
      <c r="D13" s="123">
        <v>2077.03</v>
      </c>
      <c r="E13" s="17"/>
      <c r="F13" s="124" t="str">
        <f>'Equipe Volante'!D206</f>
        <v>#REF!</v>
      </c>
      <c r="G13" s="108" t="str">
        <f t="shared" si="2"/>
        <v>#REF!</v>
      </c>
      <c r="H13" s="125" t="str">
        <f>ROUND((G13*4),2)</f>
        <v>#REF!</v>
      </c>
      <c r="I13" s="94"/>
      <c r="J13" s="103"/>
      <c r="K13" s="126"/>
      <c r="M13" s="103"/>
    </row>
    <row r="14" ht="16.5" customHeight="1">
      <c r="A14" s="110" t="s">
        <v>43</v>
      </c>
      <c r="B14" s="16"/>
      <c r="C14" s="16"/>
      <c r="D14" s="16"/>
      <c r="E14" s="16"/>
      <c r="F14" s="17"/>
      <c r="G14" s="130" t="str">
        <f t="shared" ref="G14:H14" si="3">ROUND((SUM(G11:G13)),2)</f>
        <v>#ERROR!</v>
      </c>
      <c r="H14" s="131" t="str">
        <f t="shared" si="3"/>
        <v>#ERROR!</v>
      </c>
      <c r="I14" s="94"/>
      <c r="J14" s="103"/>
    </row>
    <row r="15" ht="16.5" customHeight="1">
      <c r="A15" s="112" t="s">
        <v>54</v>
      </c>
      <c r="B15" s="16"/>
      <c r="C15" s="16"/>
      <c r="D15" s="16"/>
      <c r="E15" s="16"/>
      <c r="F15" s="16"/>
      <c r="G15" s="16"/>
      <c r="H15" s="16"/>
      <c r="I15" s="91"/>
      <c r="J15" s="103"/>
    </row>
    <row r="16" ht="15.75" customHeight="1">
      <c r="A16" s="98" t="s">
        <v>32</v>
      </c>
      <c r="B16" s="97" t="s">
        <v>33</v>
      </c>
      <c r="C16" s="27"/>
      <c r="D16" s="114" t="s">
        <v>45</v>
      </c>
      <c r="E16" s="115"/>
      <c r="F16" s="96" t="s">
        <v>35</v>
      </c>
      <c r="G16" s="99" t="s">
        <v>36</v>
      </c>
      <c r="H16" s="99" t="s">
        <v>37</v>
      </c>
      <c r="I16" s="94"/>
      <c r="J16" s="103"/>
    </row>
    <row r="17" ht="16.5" customHeight="1">
      <c r="A17" s="101"/>
      <c r="B17" s="30"/>
      <c r="C17" s="32"/>
      <c r="D17" s="118" t="s">
        <v>46</v>
      </c>
      <c r="E17" s="119"/>
      <c r="F17" s="100"/>
      <c r="G17" s="102" t="s">
        <v>38</v>
      </c>
      <c r="H17" s="102"/>
      <c r="I17" s="91"/>
      <c r="J17" s="103"/>
    </row>
    <row r="18" ht="15.75" customHeight="1">
      <c r="A18" s="121" t="s">
        <v>47</v>
      </c>
      <c r="B18" s="105" t="s">
        <v>48</v>
      </c>
      <c r="C18" s="17"/>
      <c r="D18" s="123">
        <v>370.56</v>
      </c>
      <c r="E18" s="17"/>
      <c r="F18" s="124" t="str">
        <f>F11</f>
        <v>#ERROR!</v>
      </c>
      <c r="G18" s="108" t="str">
        <f>ROUND((D18*F18),2)</f>
        <v>#ERROR!</v>
      </c>
      <c r="H18" s="125" t="str">
        <f>ROUND((G18*4),2)</f>
        <v>#ERROR!</v>
      </c>
      <c r="I18" s="142"/>
      <c r="J18" s="103"/>
      <c r="K18" s="126"/>
    </row>
    <row r="19" ht="16.5" customHeight="1">
      <c r="A19" s="110" t="s">
        <v>43</v>
      </c>
      <c r="B19" s="16"/>
      <c r="C19" s="16"/>
      <c r="D19" s="16"/>
      <c r="E19" s="16"/>
      <c r="F19" s="17"/>
      <c r="G19" s="132" t="str">
        <f t="shared" ref="G19:H19" si="4">ROUND((SUM(G18)),2)</f>
        <v>#ERROR!</v>
      </c>
      <c r="H19" s="132" t="str">
        <f t="shared" si="4"/>
        <v>#ERROR!</v>
      </c>
      <c r="I19" s="94"/>
      <c r="J19" s="103"/>
    </row>
    <row r="20" ht="16.5" customHeight="1">
      <c r="A20" s="112" t="s">
        <v>55</v>
      </c>
      <c r="B20" s="16"/>
      <c r="C20" s="16"/>
      <c r="D20" s="16"/>
      <c r="E20" s="16"/>
      <c r="F20" s="16"/>
      <c r="G20" s="16"/>
      <c r="H20" s="16"/>
      <c r="I20" s="91"/>
      <c r="J20" s="103"/>
    </row>
    <row r="21" ht="15.75" customHeight="1">
      <c r="A21" s="98" t="s">
        <v>32</v>
      </c>
      <c r="B21" s="97" t="s">
        <v>33</v>
      </c>
      <c r="C21" s="27"/>
      <c r="D21" s="114" t="s">
        <v>45</v>
      </c>
      <c r="E21" s="115"/>
      <c r="F21" s="96" t="s">
        <v>35</v>
      </c>
      <c r="G21" s="99" t="s">
        <v>36</v>
      </c>
      <c r="H21" s="99" t="s">
        <v>37</v>
      </c>
      <c r="I21" s="94"/>
      <c r="J21" s="103"/>
    </row>
    <row r="22" ht="16.5" customHeight="1">
      <c r="A22" s="101"/>
      <c r="B22" s="30"/>
      <c r="C22" s="32"/>
      <c r="D22" s="118" t="s">
        <v>46</v>
      </c>
      <c r="E22" s="119"/>
      <c r="F22" s="100"/>
      <c r="G22" s="102" t="s">
        <v>38</v>
      </c>
      <c r="H22" s="102"/>
      <c r="I22" s="91"/>
      <c r="J22" s="103"/>
    </row>
    <row r="23" ht="15.75" customHeight="1">
      <c r="A23" s="133" t="s">
        <v>56</v>
      </c>
      <c r="B23" s="105" t="s">
        <v>48</v>
      </c>
      <c r="C23" s="17"/>
      <c r="D23" s="123">
        <f>2881.34-224.09-257.82</f>
        <v>2399.43</v>
      </c>
      <c r="E23" s="17"/>
      <c r="F23" s="124" t="str">
        <f t="shared" ref="F23:F24" si="5">F11</f>
        <v>#ERROR!</v>
      </c>
      <c r="G23" s="108" t="str">
        <f t="shared" ref="G23:G27" si="6">ROUND((D23*F23),2)</f>
        <v>#ERROR!</v>
      </c>
      <c r="H23" s="125" t="str">
        <f t="shared" ref="H23:H27" si="7">ROUND((G23*4),2)</f>
        <v>#ERROR!</v>
      </c>
      <c r="I23" s="142"/>
      <c r="J23" s="103"/>
      <c r="K23" s="126"/>
    </row>
    <row r="24" ht="15.75" customHeight="1">
      <c r="A24" s="133" t="s">
        <v>57</v>
      </c>
      <c r="B24" s="105" t="s">
        <v>51</v>
      </c>
      <c r="C24" s="17"/>
      <c r="D24" s="123">
        <f>2159.9-354.77-615.39</f>
        <v>1189.74</v>
      </c>
      <c r="E24" s="17"/>
      <c r="F24" s="124" t="str">
        <f t="shared" si="5"/>
        <v>#ERROR!</v>
      </c>
      <c r="G24" s="108" t="str">
        <f t="shared" si="6"/>
        <v>#ERROR!</v>
      </c>
      <c r="H24" s="125" t="str">
        <f t="shared" si="7"/>
        <v>#ERROR!</v>
      </c>
      <c r="I24" s="147"/>
      <c r="J24" s="103"/>
      <c r="K24" s="126"/>
    </row>
    <row r="25" ht="15.75" customHeight="1">
      <c r="A25" s="133" t="s">
        <v>58</v>
      </c>
      <c r="B25" s="134" t="s">
        <v>53</v>
      </c>
      <c r="C25" s="17"/>
      <c r="D25" s="123">
        <f>744.67+958.29-29.32</f>
        <v>1673.64</v>
      </c>
      <c r="E25" s="17"/>
      <c r="F25" s="124" t="str">
        <f>'Equipe Volante'!D206</f>
        <v>#REF!</v>
      </c>
      <c r="G25" s="108" t="str">
        <f t="shared" si="6"/>
        <v>#REF!</v>
      </c>
      <c r="H25" s="125" t="str">
        <f t="shared" si="7"/>
        <v>#REF!</v>
      </c>
      <c r="I25" s="94"/>
      <c r="J25" s="103"/>
      <c r="K25" s="126"/>
      <c r="M25" s="103"/>
    </row>
    <row r="26" ht="15.75" customHeight="1">
      <c r="A26" s="133" t="s">
        <v>59</v>
      </c>
      <c r="B26" s="105" t="s">
        <v>60</v>
      </c>
      <c r="C26" s="17"/>
      <c r="D26" s="123">
        <f>5927.36+435.77</f>
        <v>6363.13</v>
      </c>
      <c r="E26" s="17"/>
      <c r="F26" s="124" t="str">
        <f>#REF!+Encarregado!#REF!</f>
        <v>#ERROR!</v>
      </c>
      <c r="G26" s="108" t="str">
        <f t="shared" si="6"/>
        <v>#ERROR!</v>
      </c>
      <c r="H26" s="125" t="str">
        <f t="shared" si="7"/>
        <v>#ERROR!</v>
      </c>
      <c r="I26" s="94"/>
      <c r="J26" s="103"/>
      <c r="K26" s="126"/>
    </row>
    <row r="27" ht="15.75" customHeight="1">
      <c r="A27" s="133" t="s">
        <v>61</v>
      </c>
      <c r="B27" s="105" t="s">
        <v>62</v>
      </c>
      <c r="C27" s="17"/>
      <c r="D27" s="123">
        <f>2620.63+183.57</f>
        <v>2804.2</v>
      </c>
      <c r="E27" s="17"/>
      <c r="F27" s="124" t="str">
        <f>#REF!+Encarregado!#REF!</f>
        <v>#ERROR!</v>
      </c>
      <c r="G27" s="108" t="str">
        <f t="shared" si="6"/>
        <v>#ERROR!</v>
      </c>
      <c r="H27" s="125" t="str">
        <f t="shared" si="7"/>
        <v>#ERROR!</v>
      </c>
      <c r="I27" s="91"/>
      <c r="J27" s="103"/>
      <c r="K27" s="126"/>
    </row>
    <row r="28" ht="16.5" customHeight="1">
      <c r="A28" s="110" t="s">
        <v>43</v>
      </c>
      <c r="B28" s="16"/>
      <c r="C28" s="16"/>
      <c r="D28" s="16"/>
      <c r="E28" s="16"/>
      <c r="F28" s="17"/>
      <c r="G28" s="132" t="str">
        <f t="shared" ref="G28:H28" si="8">ROUND((SUM(G23:G27)),2)</f>
        <v>#ERROR!</v>
      </c>
      <c r="H28" s="132" t="str">
        <f t="shared" si="8"/>
        <v>#ERROR!</v>
      </c>
      <c r="I28" s="94"/>
      <c r="J28" s="103"/>
    </row>
    <row r="29" ht="16.5" customHeight="1">
      <c r="A29" s="112" t="s">
        <v>63</v>
      </c>
      <c r="B29" s="16"/>
      <c r="C29" s="16"/>
      <c r="D29" s="16"/>
      <c r="E29" s="16"/>
      <c r="F29" s="16"/>
      <c r="G29" s="16"/>
      <c r="H29" s="16"/>
      <c r="I29" s="91"/>
      <c r="J29" s="103"/>
    </row>
    <row r="30" ht="15.75" customHeight="1">
      <c r="A30" s="135" t="s">
        <v>32</v>
      </c>
      <c r="B30" s="97" t="s">
        <v>33</v>
      </c>
      <c r="C30" s="27"/>
      <c r="D30" s="114" t="s">
        <v>45</v>
      </c>
      <c r="E30" s="115"/>
      <c r="F30" s="96" t="s">
        <v>35</v>
      </c>
      <c r="G30" s="116" t="s">
        <v>36</v>
      </c>
      <c r="H30" s="99" t="s">
        <v>37</v>
      </c>
      <c r="I30" s="94"/>
      <c r="J30" s="103"/>
      <c r="K30" s="103"/>
    </row>
    <row r="31" ht="16.5" customHeight="1">
      <c r="A31" s="136"/>
      <c r="B31" s="30"/>
      <c r="C31" s="32"/>
      <c r="D31" s="118" t="s">
        <v>46</v>
      </c>
      <c r="E31" s="119"/>
      <c r="F31" s="100"/>
      <c r="G31" s="102" t="s">
        <v>38</v>
      </c>
      <c r="H31" s="102"/>
      <c r="I31" s="94"/>
      <c r="J31" s="103"/>
      <c r="K31" s="103"/>
    </row>
    <row r="32" ht="15.75" customHeight="1">
      <c r="A32" s="127" t="s">
        <v>64</v>
      </c>
      <c r="B32" s="105" t="s">
        <v>65</v>
      </c>
      <c r="C32" s="17"/>
      <c r="D32" s="123">
        <f>58698.12+1100+542.32</f>
        <v>60340.44</v>
      </c>
      <c r="E32" s="17"/>
      <c r="F32" s="124" t="str">
        <f>#REF!+Encarregado!#REF!</f>
        <v>#ERROR!</v>
      </c>
      <c r="G32" s="108" t="str">
        <f t="shared" ref="G32:G34" si="9">ROUND((D32*F32),2)</f>
        <v>#ERROR!</v>
      </c>
      <c r="H32" s="125" t="str">
        <f t="shared" ref="H32:H35" si="10">ROUND((G32*4),2)</f>
        <v>#ERROR!</v>
      </c>
      <c r="I32" s="147"/>
      <c r="J32" s="103"/>
      <c r="K32" s="126"/>
    </row>
    <row r="33" ht="15.75" customHeight="1">
      <c r="A33" s="127" t="s">
        <v>66</v>
      </c>
      <c r="B33" s="105" t="s">
        <v>67</v>
      </c>
      <c r="C33" s="17"/>
      <c r="D33" s="123">
        <f>32310.27-1615.99+1000+1615.99</f>
        <v>33310.27</v>
      </c>
      <c r="E33" s="17"/>
      <c r="F33" s="124" t="str">
        <f>#REF!+Encarregado!#REF!</f>
        <v>#ERROR!</v>
      </c>
      <c r="G33" s="108" t="str">
        <f t="shared" si="9"/>
        <v>#ERROR!</v>
      </c>
      <c r="H33" s="125" t="str">
        <f t="shared" si="10"/>
        <v>#ERROR!</v>
      </c>
      <c r="I33" s="147"/>
      <c r="J33" s="103"/>
      <c r="K33" s="126"/>
    </row>
    <row r="34" ht="15.75" customHeight="1">
      <c r="A34" s="127" t="s">
        <v>68</v>
      </c>
      <c r="B34" s="134" t="s">
        <v>53</v>
      </c>
      <c r="C34" s="17"/>
      <c r="D34" s="123">
        <v>9331.53</v>
      </c>
      <c r="E34" s="17"/>
      <c r="F34" s="137" t="str">
        <f>'Equipe Volante'!D206</f>
        <v>#REF!</v>
      </c>
      <c r="G34" s="108" t="str">
        <f t="shared" si="9"/>
        <v>#REF!</v>
      </c>
      <c r="H34" s="125" t="str">
        <f t="shared" si="10"/>
        <v>#REF!</v>
      </c>
      <c r="I34" s="94"/>
      <c r="J34" s="103"/>
      <c r="K34" s="126"/>
    </row>
    <row r="35" ht="15.75" customHeight="1">
      <c r="A35" s="104" t="s">
        <v>39</v>
      </c>
      <c r="B35" s="105" t="s">
        <v>40</v>
      </c>
      <c r="C35" s="17"/>
      <c r="D35" s="106" t="s">
        <v>72</v>
      </c>
      <c r="E35" s="17"/>
      <c r="F35" s="107" t="str">
        <f>F6</f>
        <v>#REF!</v>
      </c>
      <c r="G35" s="108" t="str">
        <f>ROUND((F35*1),2)</f>
        <v>#REF!</v>
      </c>
      <c r="H35" s="125" t="str">
        <f t="shared" si="10"/>
        <v>#REF!</v>
      </c>
      <c r="I35" s="142"/>
      <c r="J35" s="103"/>
      <c r="K35" s="103"/>
      <c r="L35" s="103"/>
      <c r="M35" s="103"/>
    </row>
    <row r="36" ht="16.5" customHeight="1">
      <c r="A36" s="138"/>
      <c r="B36" s="110" t="s">
        <v>43</v>
      </c>
      <c r="C36" s="16"/>
      <c r="D36" s="16"/>
      <c r="E36" s="16"/>
      <c r="F36" s="16"/>
      <c r="G36" s="132" t="str">
        <f t="shared" ref="G36:H36" si="11">ROUND((SUM(G32:G35)),2)</f>
        <v>#ERROR!</v>
      </c>
      <c r="H36" s="139" t="str">
        <f t="shared" si="11"/>
        <v>#ERROR!</v>
      </c>
      <c r="I36" s="142"/>
      <c r="K36" s="126"/>
      <c r="M36" s="103"/>
    </row>
    <row r="37" ht="20.25" customHeight="1">
      <c r="A37" s="140" t="str">
        <f>ROUND((G7+G14+G19+G28+G36),2)</f>
        <v>#REF!</v>
      </c>
      <c r="B37" s="16"/>
      <c r="C37" s="16"/>
      <c r="D37" s="16"/>
      <c r="E37" s="16"/>
      <c r="F37" s="16"/>
      <c r="G37" s="17"/>
      <c r="H37" s="141" t="str">
        <f>ROUND((H7+H14+H19+H28+H36),2)</f>
        <v>#REF!</v>
      </c>
      <c r="I37" s="148"/>
      <c r="J37" s="143"/>
      <c r="K37" s="126"/>
      <c r="L37" s="144"/>
      <c r="M37" s="145"/>
      <c r="N37" s="144"/>
      <c r="O37" s="144"/>
      <c r="P37" s="144"/>
      <c r="Q37" s="144"/>
      <c r="R37" s="144"/>
      <c r="S37" s="144"/>
      <c r="T37" s="144"/>
      <c r="U37" s="144"/>
      <c r="V37" s="144"/>
      <c r="W37" s="144"/>
      <c r="X37" s="144"/>
      <c r="Y37" s="144"/>
      <c r="Z37" s="144"/>
    </row>
    <row r="38" ht="15.75" customHeight="1">
      <c r="H38" s="92"/>
      <c r="I38" s="103"/>
      <c r="J38" s="92"/>
      <c r="K38" s="92"/>
    </row>
    <row r="39" ht="15.75" customHeight="1">
      <c r="A39" s="149" t="s">
        <v>73</v>
      </c>
      <c r="H39" s="92"/>
    </row>
    <row r="40" ht="15.75" customHeight="1">
      <c r="H40" s="103"/>
      <c r="I40" s="103"/>
    </row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0">
    <mergeCell ref="B30:C31"/>
    <mergeCell ref="B32:C32"/>
    <mergeCell ref="B33:C33"/>
    <mergeCell ref="B34:C34"/>
    <mergeCell ref="B35:C35"/>
    <mergeCell ref="B13:C13"/>
    <mergeCell ref="B16:C17"/>
    <mergeCell ref="B18:C18"/>
    <mergeCell ref="B21:C22"/>
    <mergeCell ref="B23:C23"/>
    <mergeCell ref="B24:C24"/>
    <mergeCell ref="B25:C25"/>
    <mergeCell ref="A1:H1"/>
    <mergeCell ref="A2:H2"/>
    <mergeCell ref="A3:H3"/>
    <mergeCell ref="A4:A5"/>
    <mergeCell ref="B4:C5"/>
    <mergeCell ref="D4:E5"/>
    <mergeCell ref="B6:C6"/>
    <mergeCell ref="D6:E6"/>
    <mergeCell ref="A7:F7"/>
    <mergeCell ref="A8:H8"/>
    <mergeCell ref="B9:C10"/>
    <mergeCell ref="D9:E9"/>
    <mergeCell ref="F9:F10"/>
    <mergeCell ref="D10:E10"/>
    <mergeCell ref="B11:C11"/>
    <mergeCell ref="D11:E11"/>
    <mergeCell ref="B12:C12"/>
    <mergeCell ref="D12:E12"/>
    <mergeCell ref="D13:E13"/>
    <mergeCell ref="A14:F14"/>
    <mergeCell ref="A15:H15"/>
    <mergeCell ref="D16:E16"/>
    <mergeCell ref="F16:F17"/>
    <mergeCell ref="D17:E17"/>
    <mergeCell ref="D18:E18"/>
    <mergeCell ref="A19:F19"/>
    <mergeCell ref="A20:H20"/>
    <mergeCell ref="F21:F22"/>
    <mergeCell ref="B26:C26"/>
    <mergeCell ref="B27:C27"/>
    <mergeCell ref="A28:F28"/>
    <mergeCell ref="A29:H29"/>
    <mergeCell ref="D21:E21"/>
    <mergeCell ref="D22:E22"/>
    <mergeCell ref="D23:E23"/>
    <mergeCell ref="D24:E24"/>
    <mergeCell ref="D25:E25"/>
    <mergeCell ref="D26:E26"/>
    <mergeCell ref="D27:E27"/>
    <mergeCell ref="B36:F36"/>
    <mergeCell ref="A37:G37"/>
    <mergeCell ref="D30:E30"/>
    <mergeCell ref="F30:F31"/>
    <mergeCell ref="D31:E31"/>
    <mergeCell ref="D32:E32"/>
    <mergeCell ref="D33:E33"/>
    <mergeCell ref="D34:E34"/>
    <mergeCell ref="D35:E35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14.43"/>
    <col customWidth="1" min="3" max="3" width="26.86"/>
    <col customWidth="1" min="4" max="4" width="8.71"/>
    <col customWidth="1" min="5" max="5" width="8.0"/>
    <col customWidth="1" min="6" max="6" width="33.14"/>
    <col customWidth="1" min="7" max="7" width="18.0"/>
    <col customWidth="1" min="8" max="8" width="34.57"/>
    <col customWidth="1" min="9" max="9" width="13.86"/>
    <col customWidth="1" min="10" max="10" width="16.86"/>
    <col customWidth="1" min="11" max="11" width="15.86"/>
    <col customWidth="1" min="12" max="12" width="14.29"/>
    <col customWidth="1" hidden="1" min="13" max="13" width="27.86"/>
    <col customWidth="1" min="14" max="14" width="11.57"/>
    <col customWidth="1" min="15" max="26" width="8.0"/>
  </cols>
  <sheetData>
    <row r="1" ht="16.5" customHeight="1">
      <c r="A1" s="90" t="s">
        <v>29</v>
      </c>
      <c r="I1" s="91"/>
      <c r="J1" s="92"/>
      <c r="L1" s="92"/>
      <c r="M1" s="92"/>
      <c r="N1" s="92"/>
    </row>
    <row r="2" ht="15.75" customHeight="1">
      <c r="A2" s="93" t="s">
        <v>30</v>
      </c>
      <c r="I2" s="94"/>
      <c r="J2" s="92"/>
    </row>
    <row r="3" ht="15.75" customHeight="1">
      <c r="A3" s="95" t="s">
        <v>74</v>
      </c>
      <c r="B3" s="31"/>
      <c r="C3" s="31"/>
      <c r="D3" s="31"/>
      <c r="E3" s="31"/>
      <c r="F3" s="31"/>
      <c r="G3" s="31"/>
      <c r="H3" s="31"/>
      <c r="I3" s="91"/>
    </row>
    <row r="4" ht="15.75" customHeight="1">
      <c r="A4" s="96" t="s">
        <v>32</v>
      </c>
      <c r="B4" s="97" t="s">
        <v>33</v>
      </c>
      <c r="C4" s="27"/>
      <c r="D4" s="97" t="s">
        <v>34</v>
      </c>
      <c r="E4" s="27"/>
      <c r="F4" s="96" t="s">
        <v>35</v>
      </c>
      <c r="G4" s="99" t="s">
        <v>36</v>
      </c>
      <c r="H4" s="99" t="s">
        <v>37</v>
      </c>
      <c r="I4" s="94"/>
    </row>
    <row r="5" ht="16.5" customHeight="1">
      <c r="A5" s="100"/>
      <c r="B5" s="30"/>
      <c r="C5" s="32"/>
      <c r="D5" s="30"/>
      <c r="E5" s="32"/>
      <c r="F5" s="100"/>
      <c r="G5" s="102" t="s">
        <v>38</v>
      </c>
      <c r="H5" s="102"/>
      <c r="I5" s="94"/>
      <c r="J5" s="103"/>
    </row>
    <row r="6" ht="15.75" customHeight="1">
      <c r="A6" s="104" t="s">
        <v>39</v>
      </c>
      <c r="B6" s="105" t="s">
        <v>40</v>
      </c>
      <c r="C6" s="17"/>
      <c r="D6" s="106" t="s">
        <v>71</v>
      </c>
      <c r="E6" s="17"/>
      <c r="F6" s="107" t="s">
        <v>49</v>
      </c>
      <c r="G6" s="108" t="str">
        <f>ROUND((F6*9),2)</f>
        <v>#VALUE!</v>
      </c>
      <c r="H6" s="109" t="str">
        <f>ROUND((G6*4),2)</f>
        <v>#VALUE!</v>
      </c>
      <c r="I6" s="91"/>
      <c r="J6" s="103"/>
      <c r="K6" s="103"/>
      <c r="L6" s="103"/>
      <c r="M6" s="103"/>
    </row>
    <row r="7" ht="16.5" customHeight="1">
      <c r="A7" s="110" t="s">
        <v>43</v>
      </c>
      <c r="B7" s="16"/>
      <c r="C7" s="16"/>
      <c r="D7" s="16"/>
      <c r="E7" s="16"/>
      <c r="F7" s="17"/>
      <c r="G7" s="111" t="str">
        <f t="shared" ref="G7:H7" si="1">G6</f>
        <v>#VALUE!</v>
      </c>
      <c r="H7" s="111" t="str">
        <f t="shared" si="1"/>
        <v>#VALUE!</v>
      </c>
      <c r="I7" s="142"/>
      <c r="J7" s="103"/>
      <c r="K7" s="103"/>
      <c r="L7" s="103"/>
      <c r="M7" s="103"/>
    </row>
    <row r="8" ht="16.5" customHeight="1">
      <c r="A8" s="112" t="s">
        <v>44</v>
      </c>
      <c r="B8" s="16"/>
      <c r="C8" s="16"/>
      <c r="D8" s="16"/>
      <c r="E8" s="16"/>
      <c r="F8" s="16"/>
      <c r="G8" s="16"/>
      <c r="H8" s="16"/>
      <c r="I8" s="91"/>
      <c r="J8" s="103"/>
    </row>
    <row r="9" ht="15.75" customHeight="1">
      <c r="A9" s="113" t="s">
        <v>32</v>
      </c>
      <c r="B9" s="97" t="s">
        <v>33</v>
      </c>
      <c r="C9" s="27"/>
      <c r="D9" s="114" t="s">
        <v>45</v>
      </c>
      <c r="E9" s="115"/>
      <c r="F9" s="96" t="s">
        <v>35</v>
      </c>
      <c r="G9" s="116" t="s">
        <v>36</v>
      </c>
      <c r="H9" s="99" t="s">
        <v>37</v>
      </c>
      <c r="I9" s="94"/>
    </row>
    <row r="10" ht="16.5" customHeight="1">
      <c r="A10" s="101"/>
      <c r="B10" s="30"/>
      <c r="C10" s="32"/>
      <c r="D10" s="118" t="s">
        <v>46</v>
      </c>
      <c r="E10" s="119"/>
      <c r="F10" s="100"/>
      <c r="G10" s="102" t="s">
        <v>38</v>
      </c>
      <c r="H10" s="102"/>
      <c r="I10" s="91"/>
      <c r="L10" s="103"/>
      <c r="M10" s="103"/>
      <c r="N10" s="120"/>
    </row>
    <row r="11" ht="15.75" customHeight="1">
      <c r="A11" s="121" t="s">
        <v>47</v>
      </c>
      <c r="B11" s="122" t="s">
        <v>48</v>
      </c>
      <c r="C11" s="17"/>
      <c r="D11" s="123">
        <f>26019.26-370.56+617.99+1105-137.7+600+1200</f>
        <v>29033.99</v>
      </c>
      <c r="E11" s="17"/>
      <c r="F11" s="150" t="s">
        <v>49</v>
      </c>
      <c r="G11" s="108" t="str">
        <f t="shared" ref="G11:G13" si="2">ROUND((D11*F11),2)</f>
        <v>#VALUE!</v>
      </c>
      <c r="H11" s="125" t="str">
        <f>ROUND((G11*4),2)</f>
        <v>#VALUE!</v>
      </c>
      <c r="I11" s="94"/>
      <c r="J11" s="103"/>
      <c r="K11" s="126"/>
      <c r="L11" s="103"/>
      <c r="M11" s="103"/>
    </row>
    <row r="12" ht="15.75" customHeight="1">
      <c r="A12" s="127" t="s">
        <v>50</v>
      </c>
      <c r="B12" s="122" t="s">
        <v>51</v>
      </c>
      <c r="C12" s="17"/>
      <c r="D12" s="123">
        <f>9530.06-9530.06</f>
        <v>0</v>
      </c>
      <c r="E12" s="17"/>
      <c r="F12" s="150">
        <v>0.0</v>
      </c>
      <c r="G12" s="108">
        <f t="shared" si="2"/>
        <v>0</v>
      </c>
      <c r="H12" s="125">
        <f>ROUND((G12*12),2)</f>
        <v>0</v>
      </c>
      <c r="I12" s="91"/>
      <c r="J12" s="103"/>
      <c r="K12" s="126"/>
      <c r="L12" s="103"/>
      <c r="M12" s="103"/>
    </row>
    <row r="13" ht="15.75" customHeight="1">
      <c r="A13" s="127" t="s">
        <v>52</v>
      </c>
      <c r="B13" s="129" t="s">
        <v>53</v>
      </c>
      <c r="C13" s="17"/>
      <c r="D13" s="123">
        <v>2077.03</v>
      </c>
      <c r="E13" s="17"/>
      <c r="F13" s="150" t="s">
        <v>49</v>
      </c>
      <c r="G13" s="108" t="str">
        <f t="shared" si="2"/>
        <v>#VALUE!</v>
      </c>
      <c r="H13" s="125" t="str">
        <f>ROUND((G13*4),2)</f>
        <v>#VALUE!</v>
      </c>
      <c r="I13" s="94"/>
      <c r="J13" s="103"/>
      <c r="K13" s="126"/>
      <c r="M13" s="103"/>
    </row>
    <row r="14" ht="16.5" customHeight="1">
      <c r="A14" s="110" t="s">
        <v>43</v>
      </c>
      <c r="B14" s="16"/>
      <c r="C14" s="16"/>
      <c r="D14" s="16"/>
      <c r="E14" s="16"/>
      <c r="F14" s="17"/>
      <c r="G14" s="130" t="str">
        <f t="shared" ref="G14:H14" si="3">ROUND((SUM(G11:G13)),2)</f>
        <v>#VALUE!</v>
      </c>
      <c r="H14" s="131" t="str">
        <f t="shared" si="3"/>
        <v>#VALUE!</v>
      </c>
      <c r="I14" s="94"/>
      <c r="J14" s="103"/>
    </row>
    <row r="15" ht="16.5" customHeight="1">
      <c r="A15" s="112" t="s">
        <v>54</v>
      </c>
      <c r="B15" s="16"/>
      <c r="C15" s="16"/>
      <c r="D15" s="16"/>
      <c r="E15" s="16"/>
      <c r="F15" s="16"/>
      <c r="G15" s="16"/>
      <c r="H15" s="16"/>
      <c r="I15" s="91"/>
      <c r="J15" s="103"/>
    </row>
    <row r="16" ht="15.75" customHeight="1">
      <c r="A16" s="98" t="s">
        <v>32</v>
      </c>
      <c r="B16" s="97" t="s">
        <v>33</v>
      </c>
      <c r="C16" s="27"/>
      <c r="D16" s="114" t="s">
        <v>45</v>
      </c>
      <c r="E16" s="115"/>
      <c r="F16" s="96" t="s">
        <v>35</v>
      </c>
      <c r="G16" s="99" t="s">
        <v>36</v>
      </c>
      <c r="H16" s="99" t="s">
        <v>37</v>
      </c>
      <c r="I16" s="94"/>
      <c r="J16" s="103"/>
    </row>
    <row r="17" ht="16.5" customHeight="1">
      <c r="A17" s="101"/>
      <c r="B17" s="30"/>
      <c r="C17" s="32"/>
      <c r="D17" s="118" t="s">
        <v>46</v>
      </c>
      <c r="E17" s="119"/>
      <c r="F17" s="100"/>
      <c r="G17" s="102" t="s">
        <v>38</v>
      </c>
      <c r="H17" s="102"/>
      <c r="I17" s="91"/>
      <c r="J17" s="103"/>
    </row>
    <row r="18" ht="15.75" customHeight="1">
      <c r="A18" s="121" t="s">
        <v>47</v>
      </c>
      <c r="B18" s="105" t="s">
        <v>48</v>
      </c>
      <c r="C18" s="17"/>
      <c r="D18" s="123">
        <v>370.56</v>
      </c>
      <c r="E18" s="17"/>
      <c r="F18" s="150" t="str">
        <f>F11</f>
        <v>#ERROR!</v>
      </c>
      <c r="G18" s="108" t="str">
        <f>ROUND((D18*F18),2)</f>
        <v>#VALUE!</v>
      </c>
      <c r="H18" s="125" t="str">
        <f>ROUND((G18*4),2)</f>
        <v>#VALUE!</v>
      </c>
      <c r="I18" s="94"/>
      <c r="J18" s="103"/>
      <c r="K18" s="126"/>
    </row>
    <row r="19" ht="16.5" customHeight="1">
      <c r="A19" s="110" t="s">
        <v>43</v>
      </c>
      <c r="B19" s="16"/>
      <c r="C19" s="16"/>
      <c r="D19" s="16"/>
      <c r="E19" s="16"/>
      <c r="F19" s="17"/>
      <c r="G19" s="132" t="str">
        <f t="shared" ref="G19:H19" si="4">ROUND((SUM(G18)),2)</f>
        <v>#VALUE!</v>
      </c>
      <c r="H19" s="132" t="str">
        <f t="shared" si="4"/>
        <v>#VALUE!</v>
      </c>
      <c r="I19" s="94"/>
      <c r="J19" s="103"/>
    </row>
    <row r="20" ht="16.5" customHeight="1">
      <c r="A20" s="112" t="s">
        <v>55</v>
      </c>
      <c r="B20" s="16"/>
      <c r="C20" s="16"/>
      <c r="D20" s="16"/>
      <c r="E20" s="16"/>
      <c r="F20" s="16"/>
      <c r="G20" s="16"/>
      <c r="H20" s="16"/>
      <c r="I20" s="91"/>
      <c r="J20" s="103"/>
    </row>
    <row r="21" ht="15.75" customHeight="1">
      <c r="A21" s="98" t="s">
        <v>32</v>
      </c>
      <c r="B21" s="97" t="s">
        <v>33</v>
      </c>
      <c r="C21" s="27"/>
      <c r="D21" s="114" t="s">
        <v>45</v>
      </c>
      <c r="E21" s="115"/>
      <c r="F21" s="96" t="s">
        <v>35</v>
      </c>
      <c r="G21" s="99" t="s">
        <v>36</v>
      </c>
      <c r="H21" s="99" t="s">
        <v>37</v>
      </c>
      <c r="I21" s="94"/>
      <c r="J21" s="103"/>
    </row>
    <row r="22" ht="16.5" customHeight="1">
      <c r="A22" s="101"/>
      <c r="B22" s="30"/>
      <c r="C22" s="32"/>
      <c r="D22" s="118" t="s">
        <v>46</v>
      </c>
      <c r="E22" s="119"/>
      <c r="F22" s="100"/>
      <c r="G22" s="102" t="s">
        <v>38</v>
      </c>
      <c r="H22" s="102"/>
      <c r="I22" s="91"/>
      <c r="J22" s="103"/>
    </row>
    <row r="23" ht="15.75" customHeight="1">
      <c r="A23" s="133" t="s">
        <v>56</v>
      </c>
      <c r="B23" s="105" t="s">
        <v>48</v>
      </c>
      <c r="C23" s="17"/>
      <c r="D23" s="123">
        <f>2881.34-224.09-257.82</f>
        <v>2399.43</v>
      </c>
      <c r="E23" s="17"/>
      <c r="F23" s="150" t="str">
        <f>F11</f>
        <v>#ERROR!</v>
      </c>
      <c r="G23" s="108" t="str">
        <f t="shared" ref="G23:G27" si="5">ROUND((D23*F23),2)</f>
        <v>#VALUE!</v>
      </c>
      <c r="H23" s="125" t="str">
        <f t="shared" ref="H23:H27" si="6">ROUND((G23*4),2)</f>
        <v>#VALUE!</v>
      </c>
      <c r="I23" s="94"/>
      <c r="J23" s="103" t="s">
        <v>75</v>
      </c>
      <c r="K23" s="126"/>
    </row>
    <row r="24" ht="15.75" customHeight="1">
      <c r="A24" s="133" t="s">
        <v>57</v>
      </c>
      <c r="B24" s="105" t="s">
        <v>51</v>
      </c>
      <c r="C24" s="17"/>
      <c r="D24" s="123">
        <f>2159.9-354.77-615.39</f>
        <v>1189.74</v>
      </c>
      <c r="E24" s="17"/>
      <c r="F24" s="150" t="s">
        <v>49</v>
      </c>
      <c r="G24" s="108" t="str">
        <f t="shared" si="5"/>
        <v>#VALUE!</v>
      </c>
      <c r="H24" s="125" t="str">
        <f t="shared" si="6"/>
        <v>#VALUE!</v>
      </c>
      <c r="I24" s="91"/>
      <c r="J24" s="103"/>
      <c r="K24" s="126"/>
    </row>
    <row r="25" ht="15.75" customHeight="1">
      <c r="A25" s="133" t="s">
        <v>58</v>
      </c>
      <c r="B25" s="134" t="s">
        <v>53</v>
      </c>
      <c r="C25" s="17"/>
      <c r="D25" s="123">
        <f>744.67+958.29-29.32</f>
        <v>1673.64</v>
      </c>
      <c r="E25" s="17"/>
      <c r="F25" s="150" t="str">
        <f>F13</f>
        <v>#ERROR!</v>
      </c>
      <c r="G25" s="108" t="str">
        <f t="shared" si="5"/>
        <v>#VALUE!</v>
      </c>
      <c r="H25" s="125" t="str">
        <f t="shared" si="6"/>
        <v>#VALUE!</v>
      </c>
      <c r="I25" s="94"/>
      <c r="J25" s="103"/>
      <c r="K25" s="126"/>
      <c r="M25" s="103"/>
    </row>
    <row r="26" ht="15.75" customHeight="1">
      <c r="A26" s="133" t="s">
        <v>59</v>
      </c>
      <c r="B26" s="105" t="s">
        <v>60</v>
      </c>
      <c r="C26" s="17"/>
      <c r="D26" s="123">
        <f>5927.36+435.77</f>
        <v>6363.13</v>
      </c>
      <c r="E26" s="17"/>
      <c r="F26" s="150" t="s">
        <v>49</v>
      </c>
      <c r="G26" s="108" t="str">
        <f t="shared" si="5"/>
        <v>#VALUE!</v>
      </c>
      <c r="H26" s="125" t="str">
        <f t="shared" si="6"/>
        <v>#VALUE!</v>
      </c>
      <c r="I26" s="94"/>
      <c r="J26" s="103"/>
      <c r="K26" s="126"/>
    </row>
    <row r="27" ht="15.75" customHeight="1">
      <c r="A27" s="133" t="s">
        <v>61</v>
      </c>
      <c r="B27" s="105" t="s">
        <v>62</v>
      </c>
      <c r="C27" s="17"/>
      <c r="D27" s="123">
        <f>2620.63+183.57</f>
        <v>2804.2</v>
      </c>
      <c r="E27" s="17"/>
      <c r="F27" s="150" t="s">
        <v>49</v>
      </c>
      <c r="G27" s="108" t="str">
        <f t="shared" si="5"/>
        <v>#VALUE!</v>
      </c>
      <c r="H27" s="125" t="str">
        <f t="shared" si="6"/>
        <v>#VALUE!</v>
      </c>
      <c r="I27" s="91"/>
      <c r="J27" s="103"/>
      <c r="K27" s="126"/>
    </row>
    <row r="28" ht="16.5" customHeight="1">
      <c r="A28" s="110" t="s">
        <v>43</v>
      </c>
      <c r="B28" s="16"/>
      <c r="C28" s="16"/>
      <c r="D28" s="16"/>
      <c r="E28" s="16"/>
      <c r="F28" s="17"/>
      <c r="G28" s="132" t="str">
        <f t="shared" ref="G28:H28" si="7">ROUND((SUM(G23:G27)),2)</f>
        <v>#VALUE!</v>
      </c>
      <c r="H28" s="132" t="str">
        <f t="shared" si="7"/>
        <v>#VALUE!</v>
      </c>
      <c r="I28" s="94"/>
      <c r="J28" s="103"/>
    </row>
    <row r="29" ht="16.5" customHeight="1">
      <c r="A29" s="112" t="s">
        <v>63</v>
      </c>
      <c r="B29" s="16"/>
      <c r="C29" s="16"/>
      <c r="D29" s="16"/>
      <c r="E29" s="16"/>
      <c r="F29" s="16"/>
      <c r="G29" s="16"/>
      <c r="H29" s="16"/>
      <c r="I29" s="91"/>
      <c r="J29" s="103"/>
    </row>
    <row r="30" ht="15.75" customHeight="1">
      <c r="A30" s="135" t="s">
        <v>32</v>
      </c>
      <c r="B30" s="97" t="s">
        <v>33</v>
      </c>
      <c r="C30" s="27"/>
      <c r="D30" s="114" t="s">
        <v>45</v>
      </c>
      <c r="E30" s="115"/>
      <c r="F30" s="96" t="s">
        <v>35</v>
      </c>
      <c r="G30" s="116" t="s">
        <v>36</v>
      </c>
      <c r="H30" s="99" t="s">
        <v>37</v>
      </c>
      <c r="I30" s="94"/>
      <c r="J30" s="103"/>
      <c r="K30" s="103"/>
    </row>
    <row r="31" ht="16.5" customHeight="1">
      <c r="A31" s="136"/>
      <c r="B31" s="30"/>
      <c r="C31" s="32"/>
      <c r="D31" s="118" t="s">
        <v>46</v>
      </c>
      <c r="E31" s="119"/>
      <c r="F31" s="100"/>
      <c r="G31" s="102" t="s">
        <v>38</v>
      </c>
      <c r="H31" s="102"/>
      <c r="I31" s="94"/>
      <c r="J31" s="103"/>
      <c r="K31" s="103"/>
    </row>
    <row r="32" ht="15.75" customHeight="1">
      <c r="A32" s="127" t="s">
        <v>64</v>
      </c>
      <c r="B32" s="105" t="s">
        <v>65</v>
      </c>
      <c r="C32" s="17"/>
      <c r="D32" s="123">
        <f>58698.12+1100+542.32</f>
        <v>60340.44</v>
      </c>
      <c r="E32" s="17"/>
      <c r="F32" s="150" t="s">
        <v>49</v>
      </c>
      <c r="G32" s="108" t="str">
        <f t="shared" ref="G32:G34" si="8">ROUND((D32*F32),2)</f>
        <v>#VALUE!</v>
      </c>
      <c r="H32" s="125" t="str">
        <f t="shared" ref="H32:H35" si="9">ROUND((G32*4),2)</f>
        <v>#VALUE!</v>
      </c>
      <c r="I32" s="91"/>
      <c r="J32" s="103"/>
      <c r="K32" s="126"/>
    </row>
    <row r="33" ht="15.75" customHeight="1">
      <c r="A33" s="127" t="s">
        <v>66</v>
      </c>
      <c r="B33" s="105" t="s">
        <v>67</v>
      </c>
      <c r="C33" s="17"/>
      <c r="D33" s="123">
        <f>32310.27-1615.99+1000+1615.99</f>
        <v>33310.27</v>
      </c>
      <c r="E33" s="17"/>
      <c r="F33" s="150" t="s">
        <v>49</v>
      </c>
      <c r="G33" s="108" t="str">
        <f t="shared" si="8"/>
        <v>#VALUE!</v>
      </c>
      <c r="H33" s="125" t="str">
        <f t="shared" si="9"/>
        <v>#VALUE!</v>
      </c>
      <c r="I33" s="94"/>
      <c r="J33" s="103"/>
      <c r="K33" s="126"/>
    </row>
    <row r="34" ht="15.75" customHeight="1">
      <c r="A34" s="127" t="s">
        <v>68</v>
      </c>
      <c r="B34" s="134" t="s">
        <v>53</v>
      </c>
      <c r="C34" s="17"/>
      <c r="D34" s="123">
        <v>9331.53</v>
      </c>
      <c r="E34" s="17"/>
      <c r="F34" s="150" t="str">
        <f>F13</f>
        <v>#ERROR!</v>
      </c>
      <c r="G34" s="108" t="str">
        <f t="shared" si="8"/>
        <v>#VALUE!</v>
      </c>
      <c r="H34" s="125" t="str">
        <f t="shared" si="9"/>
        <v>#VALUE!</v>
      </c>
      <c r="I34" s="142"/>
      <c r="J34" s="103"/>
      <c r="K34" s="126"/>
    </row>
    <row r="35" ht="15.75" customHeight="1">
      <c r="A35" s="104" t="s">
        <v>39</v>
      </c>
      <c r="B35" s="105" t="s">
        <v>40</v>
      </c>
      <c r="C35" s="17"/>
      <c r="D35" s="106" t="s">
        <v>72</v>
      </c>
      <c r="E35" s="17"/>
      <c r="F35" s="107" t="str">
        <f>F6</f>
        <v>#ERROR!</v>
      </c>
      <c r="G35" s="108" t="str">
        <f>ROUND((F35*1),2)</f>
        <v>#VALUE!</v>
      </c>
      <c r="H35" s="125" t="str">
        <f t="shared" si="9"/>
        <v>#VALUE!</v>
      </c>
      <c r="I35" s="91"/>
      <c r="J35" s="103"/>
      <c r="K35" s="103"/>
      <c r="L35" s="103"/>
      <c r="M35" s="103"/>
    </row>
    <row r="36" ht="16.5" customHeight="1">
      <c r="A36" s="110" t="s">
        <v>43</v>
      </c>
      <c r="B36" s="16"/>
      <c r="C36" s="16"/>
      <c r="D36" s="16"/>
      <c r="E36" s="16"/>
      <c r="F36" s="17"/>
      <c r="G36" s="139" t="str">
        <f t="shared" ref="G36:H36" si="10">ROUND((SUM(G32:G35)),2)</f>
        <v>#VALUE!</v>
      </c>
      <c r="H36" s="139" t="str">
        <f t="shared" si="10"/>
        <v>#VALUE!</v>
      </c>
      <c r="I36" s="91"/>
      <c r="K36" s="126"/>
      <c r="M36" s="103"/>
    </row>
    <row r="37" ht="20.25" customHeight="1">
      <c r="A37" s="140" t="str">
        <f>ROUND((G7+G14+G28+G36+G19),2)</f>
        <v>#VALUE!</v>
      </c>
      <c r="B37" s="16"/>
      <c r="C37" s="16"/>
      <c r="D37" s="16"/>
      <c r="E37" s="16"/>
      <c r="F37" s="16"/>
      <c r="G37" s="17"/>
      <c r="H37" s="141" t="str">
        <f>ROUND((H7+H14+H19+H28+H36),2)</f>
        <v>#VALUE!</v>
      </c>
      <c r="I37" s="142"/>
      <c r="J37" s="143"/>
      <c r="K37" s="126"/>
      <c r="L37" s="144"/>
      <c r="M37" s="145"/>
      <c r="N37" s="144"/>
      <c r="O37" s="144"/>
      <c r="P37" s="144"/>
      <c r="Q37" s="144"/>
      <c r="R37" s="144"/>
      <c r="S37" s="144"/>
      <c r="T37" s="144"/>
      <c r="U37" s="144"/>
      <c r="V37" s="144"/>
      <c r="W37" s="144"/>
      <c r="X37" s="144"/>
      <c r="Y37" s="144"/>
      <c r="Z37" s="144"/>
    </row>
    <row r="38" ht="15.75" customHeight="1">
      <c r="H38" s="92"/>
      <c r="I38" s="103"/>
    </row>
    <row r="39" ht="15.75" customHeight="1">
      <c r="H39" s="92"/>
      <c r="I39" s="103"/>
    </row>
    <row r="40" ht="15.75" customHeight="1">
      <c r="H40" s="103"/>
    </row>
    <row r="41" ht="15.75" customHeight="1">
      <c r="H41" s="92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1">
    <mergeCell ref="B30:C31"/>
    <mergeCell ref="B32:C32"/>
    <mergeCell ref="B33:C33"/>
    <mergeCell ref="B34:C34"/>
    <mergeCell ref="B35:C35"/>
    <mergeCell ref="B18:C18"/>
    <mergeCell ref="B21:C22"/>
    <mergeCell ref="B23:C23"/>
    <mergeCell ref="B24:C24"/>
    <mergeCell ref="B25:C25"/>
    <mergeCell ref="B26:C26"/>
    <mergeCell ref="B27:C27"/>
    <mergeCell ref="A1:H1"/>
    <mergeCell ref="A2:H2"/>
    <mergeCell ref="A3:H3"/>
    <mergeCell ref="A4:A5"/>
    <mergeCell ref="B4:C5"/>
    <mergeCell ref="D4:E5"/>
    <mergeCell ref="F4:F5"/>
    <mergeCell ref="B6:C6"/>
    <mergeCell ref="D6:E6"/>
    <mergeCell ref="A7:F7"/>
    <mergeCell ref="A8:H8"/>
    <mergeCell ref="D9:E9"/>
    <mergeCell ref="F9:F10"/>
    <mergeCell ref="D10:E10"/>
    <mergeCell ref="A14:F14"/>
    <mergeCell ref="A15:H15"/>
    <mergeCell ref="B9:C10"/>
    <mergeCell ref="B11:C11"/>
    <mergeCell ref="D11:E11"/>
    <mergeCell ref="B12:C12"/>
    <mergeCell ref="D12:E12"/>
    <mergeCell ref="B13:C13"/>
    <mergeCell ref="D13:E13"/>
    <mergeCell ref="B16:C17"/>
    <mergeCell ref="D16:E16"/>
    <mergeCell ref="F16:F17"/>
    <mergeCell ref="D17:E17"/>
    <mergeCell ref="D18:E18"/>
    <mergeCell ref="A19:F19"/>
    <mergeCell ref="A20:H20"/>
    <mergeCell ref="D21:E21"/>
    <mergeCell ref="F21:F22"/>
    <mergeCell ref="D22:E22"/>
    <mergeCell ref="D23:E23"/>
    <mergeCell ref="D24:E24"/>
    <mergeCell ref="D25:E25"/>
    <mergeCell ref="D26:E26"/>
    <mergeCell ref="D33:E33"/>
    <mergeCell ref="D34:E34"/>
    <mergeCell ref="D35:E35"/>
    <mergeCell ref="A36:F36"/>
    <mergeCell ref="A37:G37"/>
    <mergeCell ref="D27:E27"/>
    <mergeCell ref="A28:F28"/>
    <mergeCell ref="A29:H29"/>
    <mergeCell ref="D30:E30"/>
    <mergeCell ref="F30:F31"/>
    <mergeCell ref="D31:E31"/>
    <mergeCell ref="D32:E32"/>
  </mergeCells>
  <printOptions/>
  <pageMargins bottom="0.75" footer="0.0" header="0.0" left="0.7" right="0.7" top="0.75"/>
  <pageSetup orientation="landscape"/>
  <drawing r:id="rId1"/>
</worksheet>
</file>