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2.png" ContentType="image/png"/>
  <Override PartName="/xl/media/image3.png" ContentType="image/png"/>
  <Override PartName="/xl/media/image4.png" ContentType="image/png"/>
  <Override PartName="/xl/media/image5.png" ContentType="image/png"/>
  <Override PartName="/xl/media/image6.png" ContentType="image/png"/>
  <Override PartName="/xl/media/image7.png" ContentType="image/png"/>
  <Override PartName="/xl/media/image8.png" ContentType="image/png"/>
  <Override PartName="/xl/media/image9.png" ContentType="image/png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drawing7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.Coleta Convencional" sheetId="1" state="visible" r:id="rId2"/>
    <sheet name="2.Encargos Sociais_2" sheetId="2" state="visible" r:id="rId3"/>
    <sheet name="3.CAGED" sheetId="3" state="visible" r:id="rId4"/>
    <sheet name="4. BDI" sheetId="4" state="visible" r:id="rId5"/>
    <sheet name="5. Depreciação" sheetId="5" state="visible" r:id="rId6"/>
    <sheet name="6.Remuneração de capital" sheetId="6" state="visible" r:id="rId7"/>
    <sheet name="7. Dimensionamento" sheetId="7" state="visible" r:id="rId8"/>
  </sheets>
  <definedNames>
    <definedName function="false" hidden="false" localSheetId="0" name="_xlnm.Print_Area" vbProcedure="false">'1.Coleta Convencional'!$A$1:$H$258</definedName>
    <definedName function="false" hidden="false" localSheetId="1" name="_xlnm.Print_Area" vbProcedure="false">'2.Encargos Sociais_2'!$A$1:$C$39</definedName>
    <definedName function="false" hidden="false" localSheetId="2" name="_xlnm.Print_Area" vbProcedure="false">'3.CAGED'!$A$1:$B$40</definedName>
    <definedName function="false" hidden="false" localSheetId="3" name="_xlnm.Print_Area" vbProcedure="false">'4. BDI'!$A$1:$E$47</definedName>
    <definedName function="false" hidden="false" localSheetId="4" name="_xlnm.Print_Area" vbProcedure="false">'5. Depreciação'!$A$1:$D$35</definedName>
    <definedName function="false" hidden="false" localSheetId="5" name="_xlnm.Print_Area" vbProcedure="false">'6.Remuneração de capital'!$A$1:$A$35</definedName>
    <definedName function="false" hidden="false" localSheetId="6" name="_xlnm.Print_Area" vbProcedure="false">'7. Dimensionamento'!$A$1:$C$31</definedName>
    <definedName function="false" hidden="false" name="AbaDeprec" vbProcedure="false">'5. Depreciação'!$A$11</definedName>
    <definedName function="false" hidden="false" name="AbaRemun" vbProcedure="false">'6.Remuneração de capital'!$A$11</definedName>
    <definedName function="false" hidden="false" localSheetId="0" name="_xlnm.Print_Area_0" vbProcedure="false">'1.Coleta Convencional'!$A$1:$H$262</definedName>
    <definedName function="false" hidden="false" localSheetId="0" name="_xlnm.Print_Area_0_0" vbProcedure="false">'1.Coleta Convencional'!$A$1:$H$250</definedName>
    <definedName function="false" hidden="false" localSheetId="1" name="_xlnm.Print_Area" vbProcedure="false">'2.Encargos Sociais_2'!$A$1:$C$41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12" authorId="0">
      <text>
        <r>
          <rPr>
            <sz val="10"/>
            <color rgb="FF000000"/>
            <rFont val="Arial"/>
            <family val="0"/>
            <charset val="1"/>
          </rPr>
          <t xml:space="preserve">Qualquer custo previsto no edital e não contemplado nesta planilha modelo deverá ser devidamente incluído
</t>
        </r>
      </text>
    </comment>
    <comment ref="A56" authorId="0">
      <text>
        <r>
          <rPr>
            <sz val="10"/>
            <color rgb="FF000000"/>
            <rFont val="Arial"/>
            <family val="0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71" authorId="0">
      <text>
        <r>
          <rPr>
            <sz val="10"/>
            <color rgb="FF000000"/>
            <rFont val="Arial"/>
            <family val="0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225" authorId="0">
      <text>
        <r>
          <rPr>
            <sz val="10"/>
            <color rgb="FF000000"/>
            <rFont val="Arial"/>
            <family val="0"/>
            <charset val="1"/>
          </rPr>
          <t xml:space="preserve">Especificar somente quando for exigido no Projeto Básico
</t>
        </r>
      </text>
    </comment>
    <comment ref="B46" authorId="0">
      <text>
        <r>
          <rPr>
            <sz val="10"/>
            <color rgb="FF000000"/>
            <rFont val="Arial"/>
            <family val="0"/>
            <charset val="1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C54" authorId="0">
      <text>
        <r>
          <rPr>
            <sz val="10"/>
            <color rgb="FF000000"/>
            <rFont val="Arial"/>
            <family val="0"/>
            <charset val="1"/>
          </rPr>
          <t xml:space="preserve">Informar o número de horas extras trabalhadas nos domingos e feriados em horário diurno
</t>
        </r>
      </text>
    </comment>
    <comment ref="C55" authorId="0">
      <text>
        <r>
          <rPr>
            <sz val="10"/>
            <color rgb="FF000000"/>
            <rFont val="Arial"/>
            <family val="0"/>
            <charset val="1"/>
          </rPr>
          <t xml:space="preserve">Informar o número de horas extras trabalhadas em horário diurno de segunda a sábado 
</t>
        </r>
      </text>
    </comment>
    <comment ref="C57" authorId="0">
      <text>
        <r>
          <rPr>
            <sz val="10"/>
            <color rgb="FF000000"/>
            <rFont val="Arial"/>
            <family val="0"/>
            <charset val="1"/>
          </rPr>
          <t xml:space="preserve">Informar 1 se a base de cálculo for o Salário Mínimo Nacional; Informar 2 se a base de cálculo for o Piso da Categoria; 
</t>
        </r>
      </text>
    </comment>
    <comment ref="C60" authorId="0">
      <text>
        <r>
          <rPr>
            <sz val="10"/>
            <color rgb="FF000000"/>
            <rFont val="Arial"/>
            <family val="0"/>
            <charset val="1"/>
          </rPr>
          <t xml:space="preserve">Preencher a planilha Encargos Sociais e CAGED </t>
        </r>
      </text>
    </comment>
    <comment ref="C62" authorId="0">
      <text>
        <r>
          <rPr>
            <sz val="10"/>
            <color rgb="FF000000"/>
            <rFont val="Arial"/>
            <family val="0"/>
            <charset val="1"/>
          </rPr>
          <t xml:space="preserve">Informar a quantidade de trabalhadores na função</t>
        </r>
      </text>
    </comment>
    <comment ref="C69" authorId="0">
      <text>
        <r>
          <rPr>
            <sz val="10"/>
            <color rgb="FF000000"/>
            <rFont val="Arial"/>
            <family val="0"/>
            <charset val="1"/>
          </rPr>
          <t xml:space="preserve">Informar o número de horas extras trabalhadas em horário diurno nos domingos e feriados</t>
        </r>
      </text>
    </comment>
    <comment ref="C70" authorId="0">
      <text>
        <r>
          <rPr>
            <sz val="10"/>
            <color rgb="FF000000"/>
            <rFont val="Arial"/>
            <family val="0"/>
            <charset val="1"/>
          </rPr>
          <t xml:space="preserve">Informar o número de horas extras trabalhadas em horário diurno de segunda a sábado 
</t>
        </r>
      </text>
    </comment>
    <comment ref="C72" authorId="0">
      <text>
        <r>
          <rPr>
            <sz val="10"/>
            <color rgb="FF000000"/>
            <rFont val="Arial"/>
            <family val="0"/>
            <charset val="1"/>
          </rPr>
          <t xml:space="preserve">Informar 1 se a base de cálculo for o Salário Mínimo Nacional; Informar 2 se a base de cálculo for o Piso da Categoria; 
</t>
        </r>
      </text>
    </comment>
    <comment ref="C73" authorId="0">
      <text>
        <r>
          <rPr>
            <sz val="10"/>
            <color rgb="FF000000"/>
            <rFont val="Arial"/>
            <family val="0"/>
            <charset val="1"/>
          </rPr>
          <t xml:space="preserve">Percentual estabelecido nas Normas de Segurança de Trabalho ou pelo laudo de responsável técnico devidamente habilitado</t>
        </r>
      </text>
    </comment>
    <comment ref="C75" authorId="0">
      <text>
        <r>
          <rPr>
            <sz val="10"/>
            <color rgb="FF000000"/>
            <rFont val="Arial"/>
            <family val="0"/>
            <charset val="1"/>
          </rPr>
          <t xml:space="preserve">Preencher a planilha Encargos Sociais e CAGED </t>
        </r>
      </text>
    </comment>
    <comment ref="C77" authorId="0">
      <text>
        <r>
          <rPr>
            <sz val="10"/>
            <color rgb="FF000000"/>
            <rFont val="Arial"/>
            <family val="0"/>
            <charset val="1"/>
          </rPr>
          <t xml:space="preserve">Informar a quantidade de trabalhadores na função</t>
        </r>
      </text>
    </comment>
    <comment ref="C84" authorId="0">
      <text>
        <r>
          <rPr>
            <sz val="10"/>
            <color rgb="FF000000"/>
            <rFont val="Arial"/>
            <family val="0"/>
            <charset val="1"/>
          </rPr>
          <t xml:space="preserve">Informar o número médio de dias trabalhados por mês</t>
        </r>
      </text>
    </comment>
    <comment ref="C106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estimada em meses, para cada EPI
</t>
        </r>
      </text>
    </comment>
    <comment ref="C107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estimada em meses, para cada EPI
</t>
        </r>
      </text>
    </comment>
    <comment ref="C108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estimada em meses, para cada EPI
</t>
        </r>
      </text>
    </comment>
    <comment ref="C109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estimada em meses, para cada EPI
</t>
        </r>
      </text>
    </comment>
    <comment ref="C110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estimada em meses, para cada EPI
</t>
        </r>
      </text>
    </comment>
    <comment ref="C111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estimada em meses, para cada EPI
</t>
        </r>
      </text>
    </comment>
    <comment ref="C112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estimada em meses, para cada EPI
</t>
        </r>
      </text>
    </comment>
    <comment ref="C113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estimada em meses, para cada EPI
</t>
        </r>
      </text>
    </comment>
    <comment ref="C114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estimada em meses, para cada EPI
</t>
        </r>
      </text>
    </comment>
    <comment ref="C115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estimada em meses, para cada EPI
</t>
        </r>
      </text>
    </comment>
    <comment ref="C139" authorId="0">
      <text>
        <r>
          <rPr>
            <sz val="10"/>
            <color rgb="FF000000"/>
            <rFont val="Arial"/>
            <family val="0"/>
            <charset val="1"/>
          </rPr>
          <t xml:space="preserve">Informar a vida útil estimada para o caminhão, em anos</t>
        </r>
      </text>
    </comment>
    <comment ref="C140" authorId="0">
      <text>
        <r>
          <rPr>
            <sz val="10"/>
            <color rgb="FF000000"/>
            <rFont val="Arial"/>
            <family val="0"/>
            <charset val="1"/>
          </rPr>
          <t xml:space="preserve">Na elaboração do orçamento-base da licitação, informar 0 (zero). Na proposta da licitante, informar a idade do veículo proposto.</t>
        </r>
      </text>
    </comment>
    <comment ref="C141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da depreciação do caminhão, adotando o valor sugerido pelo TCE ou outro valor estimado 
</t>
        </r>
      </text>
    </comment>
    <comment ref="C144" authorId="0">
      <text>
        <r>
          <rPr>
            <sz val="10"/>
            <color rgb="FF000000"/>
            <rFont val="Arial"/>
            <family val="0"/>
            <charset val="1"/>
          </rPr>
          <t xml:space="preserve">Informar a vida útil estimada para o compactador, em anos</t>
        </r>
      </text>
    </comment>
    <comment ref="C145" authorId="0">
      <text>
        <r>
          <rPr>
            <sz val="10"/>
            <color rgb="FF000000"/>
            <rFont val="Arial"/>
            <family val="0"/>
            <charset val="1"/>
          </rPr>
          <t xml:space="preserve">Na elaboração do orçamento-base da licitação, informar 0 (zero). Na proposta da licitante, informar a idade do compactador proposto.</t>
        </r>
      </text>
    </comment>
    <comment ref="C146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da depreciação do compactador, adotando o valor sugerido pelo TCE ou outro valor estimado 
</t>
        </r>
      </text>
    </comment>
    <comment ref="C155" authorId="0">
      <text>
        <r>
          <rPr>
            <sz val="10"/>
            <color rgb="FF000000"/>
            <rFont val="Arial"/>
            <family val="0"/>
            <charset val="1"/>
          </rPr>
          <t xml:space="preserve">Informar a taxa de juros anual para remuneração do capital. Recomenda-se o uso da Taxa SELIC
</t>
        </r>
      </text>
    </comment>
    <comment ref="C180" authorId="0">
      <text>
        <r>
          <rPr>
            <sz val="10"/>
            <color rgb="FF000000"/>
            <rFont val="Arial"/>
            <family val="0"/>
            <charset val="1"/>
          </rPr>
          <t xml:space="preserve">Informar o consumo estimado do veículo em km/l</t>
        </r>
      </text>
    </comment>
    <comment ref="C184" authorId="0">
      <text>
        <r>
          <rPr>
            <sz val="10"/>
            <color rgb="FF000000"/>
            <rFont val="Arial"/>
            <family val="0"/>
            <charset val="1"/>
          </rPr>
          <t xml:space="preserve">Informar o consumo de óleo do motor a cada 1000km</t>
        </r>
      </text>
    </comment>
    <comment ref="C186" authorId="0">
      <text>
        <r>
          <rPr>
            <sz val="10"/>
            <color rgb="FF000000"/>
            <rFont val="Arial"/>
            <family val="0"/>
            <charset val="1"/>
          </rPr>
          <t xml:space="preserve">Informar o consumo de óleo da transmissão a cada 1000km</t>
        </r>
      </text>
    </comment>
    <comment ref="C188" authorId="0">
      <text>
        <r>
          <rPr>
            <sz val="10"/>
            <color rgb="FF000000"/>
            <rFont val="Arial"/>
            <family val="0"/>
            <charset val="1"/>
          </rPr>
          <t xml:space="preserve">Informar o consumo de óleo da transmissão a cada 1000km</t>
        </r>
      </text>
    </comment>
    <comment ref="C190" authorId="0">
      <text>
        <r>
          <rPr>
            <sz val="10"/>
            <color rgb="FF000000"/>
            <rFont val="Arial"/>
            <family val="0"/>
            <charset val="1"/>
          </rPr>
          <t xml:space="preserve">Informar o consumo de óleo hidráulico a cada 1000km</t>
        </r>
      </text>
    </comment>
    <comment ref="C192" authorId="0">
      <text>
        <r>
          <rPr>
            <sz val="10"/>
            <color rgb="FF000000"/>
            <rFont val="Arial"/>
            <family val="0"/>
            <charset val="1"/>
          </rPr>
          <t xml:space="preserve">Informar o consumo de graxa a cada 1000km</t>
        </r>
      </text>
    </comment>
    <comment ref="C204" authorId="0">
      <text>
        <r>
          <rPr>
            <sz val="10"/>
            <color rgb="FF000000"/>
            <rFont val="Arial"/>
            <family val="0"/>
            <charset val="1"/>
          </rPr>
          <t xml:space="preserve">Informar a quantidade de pneus novos de 1 caminhão</t>
        </r>
      </text>
    </comment>
    <comment ref="C205" authorId="0">
      <text>
        <r>
          <rPr>
            <sz val="10"/>
            <color rgb="FF000000"/>
            <rFont val="Arial"/>
            <family val="0"/>
            <charset val="1"/>
          </rPr>
          <t xml:space="preserve">Informar o número de recapagens por pneu</t>
        </r>
      </text>
    </comment>
    <comment ref="C207" authorId="0">
      <text>
        <r>
          <rPr>
            <sz val="10"/>
            <color rgb="FF000000"/>
            <rFont val="Arial"/>
            <family val="0"/>
            <charset val="1"/>
          </rPr>
          <t xml:space="preserve">Informar a durabilidade média dos pneus considerando todas as recapagens, em km
</t>
        </r>
      </text>
    </comment>
    <comment ref="C217" authorId="0">
      <text>
        <r>
          <rPr>
            <sz val="10"/>
            <color rgb="FF000000"/>
            <rFont val="Arial"/>
            <family val="0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18" authorId="0">
      <text>
        <r>
          <rPr>
            <sz val="10"/>
            <color rgb="FF000000"/>
            <rFont val="Arial"/>
            <family val="0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19" authorId="0">
      <text>
        <r>
          <rPr>
            <sz val="10"/>
            <color rgb="FF000000"/>
            <rFont val="Arial"/>
            <family val="0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51" authorId="0">
      <text>
        <r>
          <rPr>
            <sz val="10"/>
            <color rgb="FF000000"/>
            <rFont val="Arial"/>
            <family val="0"/>
            <charset val="1"/>
          </rPr>
          <t xml:space="preserve">Informar o Piso da categoria fixado na Convenção Coletiva</t>
        </r>
      </text>
    </comment>
    <comment ref="D53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do salário Mínimo Nacional</t>
        </r>
      </text>
    </comment>
    <comment ref="D68" authorId="0">
      <text>
        <r>
          <rPr>
            <sz val="10"/>
            <color rgb="FF000000"/>
            <rFont val="Arial"/>
            <family val="0"/>
            <charset val="1"/>
          </rPr>
          <t xml:space="preserve">Informar o Piso da categoria fixado na Convenção Coletiva</t>
        </r>
      </text>
    </comment>
    <comment ref="D83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do VT no município</t>
        </r>
      </text>
    </comment>
    <comment ref="D86" authorId="0">
      <text>
        <r>
          <rPr>
            <sz val="10"/>
            <color rgb="FF000000"/>
            <rFont val="Arial"/>
            <family val="0"/>
            <charset val="1"/>
          </rPr>
          <t xml:space="preserve">Valor Unitário considerando o desconto legal de até 6% do salário
</t>
        </r>
      </text>
    </comment>
    <comment ref="D91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diário do vale refeição, considerando o desconto aplicável ao funcionário, conforme Convenção Coletiva da categoria.</t>
        </r>
      </text>
    </comment>
    <comment ref="D97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mensal do auxilio alimentação, considerando o desconto aplicável ao funcionário, conforme Convenção Coletiva da categoria</t>
        </r>
      </text>
    </comment>
    <comment ref="D106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estimado para aquisição de cada EPI</t>
        </r>
      </text>
    </comment>
    <comment ref="D107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estimado para aquisição de cada EPI</t>
        </r>
      </text>
    </comment>
    <comment ref="D108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estimado para aquisição de cada EPI</t>
        </r>
      </text>
    </comment>
    <comment ref="D109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estimado para aquisição de cada EPI</t>
        </r>
      </text>
    </comment>
    <comment ref="D110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estimado para aquisição de cada EPI</t>
        </r>
      </text>
    </comment>
    <comment ref="D111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estimado para aquisição de cada EPI</t>
        </r>
      </text>
    </comment>
    <comment ref="D112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estimado para aquisição de cada EPI</t>
        </r>
      </text>
    </comment>
    <comment ref="D113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estimado para aquisição de cada EPI</t>
        </r>
      </text>
    </comment>
    <comment ref="D114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estimado para aquisição de cada EPI</t>
        </r>
      </text>
    </comment>
    <comment ref="D115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estimado para aquisição de cada EPI</t>
        </r>
      </text>
    </comment>
    <comment ref="D116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mensal de higienização de uniforme para 1 funcionário</t>
        </r>
      </text>
    </comment>
    <comment ref="D128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mensal de higienização de uniforme para 1 funcionário</t>
        </r>
      </text>
    </comment>
    <comment ref="D138" authorId="0">
      <text>
        <r>
          <rPr>
            <sz val="10"/>
            <color rgb="FF000000"/>
            <rFont val="Arial"/>
            <family val="0"/>
            <charset val="1"/>
          </rPr>
          <t xml:space="preserve">Informar o preço unitário do chassis do caminhão de coleta</t>
        </r>
      </text>
    </comment>
    <comment ref="D143" authorId="0">
      <text>
        <r>
          <rPr>
            <sz val="10"/>
            <color rgb="FF000000"/>
            <rFont val="Arial"/>
            <family val="0"/>
            <charset val="1"/>
          </rPr>
          <t xml:space="preserve">Informar o preço unitário do equipamento compactador
</t>
        </r>
      </text>
    </comment>
    <comment ref="D171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do seguro obrigatório e licenciamento anual de um caminhão
</t>
        </r>
      </text>
    </comment>
    <comment ref="D172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do seguro contra terceiros de um caminhão, se houver previsão no Projeto Básico
</t>
        </r>
      </text>
    </comment>
    <comment ref="D180" authorId="0">
      <text>
        <r>
          <rPr>
            <sz val="10"/>
            <color rgb="FF000000"/>
            <rFont val="Arial"/>
            <family val="0"/>
            <charset val="1"/>
          </rPr>
          <t xml:space="preserve">Informar o preço unitário do combustivel
</t>
        </r>
      </text>
    </comment>
    <comment ref="D184" authorId="0">
      <text>
        <r>
          <rPr>
            <sz val="10"/>
            <color rgb="FF000000"/>
            <rFont val="Arial"/>
            <family val="0"/>
            <charset val="1"/>
          </rPr>
          <t xml:space="preserve">Informar o preço unitário do litro do óleo do motor
</t>
        </r>
      </text>
    </comment>
    <comment ref="D186" authorId="0">
      <text>
        <r>
          <rPr>
            <sz val="10"/>
            <color rgb="FF000000"/>
            <rFont val="Arial"/>
            <family val="0"/>
            <charset val="1"/>
          </rPr>
          <t xml:space="preserve">Informar o preço unitário do litro do óleo da transmissão
</t>
        </r>
      </text>
    </comment>
    <comment ref="D188" authorId="0">
      <text>
        <r>
          <rPr>
            <sz val="10"/>
            <color rgb="FF000000"/>
            <rFont val="Arial"/>
            <family val="0"/>
            <charset val="1"/>
          </rPr>
          <t xml:space="preserve">Informar o preço unitário do litro do óleo da transmissão
</t>
        </r>
      </text>
    </comment>
    <comment ref="D190" authorId="0">
      <text>
        <r>
          <rPr>
            <sz val="10"/>
            <color rgb="FF000000"/>
            <rFont val="Arial"/>
            <family val="0"/>
            <charset val="1"/>
          </rPr>
          <t xml:space="preserve">Informar o preço unitário do litro do óleo hidráulico
</t>
        </r>
      </text>
    </comment>
    <comment ref="D192" authorId="0">
      <text>
        <r>
          <rPr>
            <sz val="10"/>
            <color rgb="FF000000"/>
            <rFont val="Arial"/>
            <family val="0"/>
            <charset val="1"/>
          </rPr>
          <t xml:space="preserve">Informar o preço unitário do litro da graxa
</t>
        </r>
      </text>
    </comment>
    <comment ref="D199" authorId="0">
      <text>
        <r>
          <rPr>
            <sz val="10"/>
            <color rgb="FF000000"/>
            <rFont val="Arial"/>
            <family val="0"/>
            <charset val="1"/>
          </rPr>
          <t xml:space="preserve">Informar o custo de manutenção em R$/km rodado
</t>
        </r>
      </text>
    </comment>
    <comment ref="D227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total para instalação do equipamento de monitoramento da frota, se houver previsão no Projeto Básico</t>
        </r>
      </text>
    </comment>
    <comment ref="D229" authorId="0">
      <text>
        <r>
          <rPr>
            <sz val="10"/>
            <color rgb="FF000000"/>
            <rFont val="Arial"/>
            <family val="0"/>
            <charset val="1"/>
          </rPr>
          <t xml:space="preserve">Informar o valor unitário mensal para manutenção dos equipamentos de monitoramento</t>
        </r>
      </text>
    </comment>
    <comment ref="D249" authorId="0">
      <text>
        <r>
          <rPr>
            <sz val="10"/>
            <color rgb="FF000000"/>
            <rFont val="Arial"/>
            <family val="0"/>
            <charset val="1"/>
          </rPr>
          <t xml:space="preserve">Informar a quantidade média coletada nos últimos 12 meses
</t>
        </r>
      </text>
    </comment>
  </commentList>
</comments>
</file>

<file path=xl/sharedStrings.xml><?xml version="1.0" encoding="utf-8"?>
<sst xmlns="http://schemas.openxmlformats.org/spreadsheetml/2006/main" count="562" uniqueCount="329">
  <si>
    <r>
      <rPr>
        <b val="true"/>
        <sz val="14"/>
        <color rgb="FF000000"/>
        <rFont val="Arial"/>
        <family val="0"/>
        <charset val="1"/>
      </rPr>
      <t xml:space="preserve">1. Planilha Orçamentária
</t>
    </r>
    <r>
      <rPr>
        <b val="true"/>
        <sz val="10"/>
        <color rgb="FF000000"/>
        <rFont val="Arial"/>
        <family val="0"/>
        <charset val="1"/>
      </rPr>
      <t xml:space="preserve">Coleta dos resíduos convencional da área urbana</t>
    </r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</si>
  <si>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</si>
  <si>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</si>
  <si>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</si>
  <si>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</si>
  <si>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BDI (%)</t>
  </si>
  <si>
    <t xml:space="preserve">1.8 Auxílio Alimentação</t>
  </si>
  <si>
    <t xml:space="preserve">PREÇO TOTAL MENSAL COM A COLETA</t>
  </si>
  <si>
    <t xml:space="preserve">QUANTITATIVOS</t>
  </si>
  <si>
    <t xml:space="preserve">Quantidade</t>
  </si>
  <si>
    <t xml:space="preserve">1.1 Motoristas</t>
  </si>
  <si>
    <t xml:space="preserve">1.2 Coletores</t>
  </si>
  <si>
    <t xml:space="preserve">Total de mão de obra (postos de trabalho)</t>
  </si>
  <si>
    <t xml:space="preserve">Unidade</t>
  </si>
  <si>
    <t xml:space="preserve">Veículo Coletor Compactador 12m³</t>
  </si>
  <si>
    <t xml:space="preserve">unidade</t>
  </si>
  <si>
    <t xml:space="preserve">Fator de utilização veículo coletor (FU)</t>
  </si>
  <si>
    <t xml:space="preserve">1. MÃO DE OBRA</t>
  </si>
  <si>
    <t xml:space="preserve">Discriminação</t>
  </si>
  <si>
    <t xml:space="preserve">Custo unitário</t>
  </si>
  <si>
    <t xml:space="preserve">Subtotal</t>
  </si>
  <si>
    <t xml:space="preserve">Fator de Utilização (Fu)</t>
  </si>
  <si>
    <r>
      <rPr>
        <b val="true"/>
        <sz val="10"/>
        <color rgb="FF000000"/>
        <rFont val="Arial"/>
        <family val="0"/>
        <charset val="1"/>
      </rPr>
      <t xml:space="preserve">Total </t>
    </r>
    <r>
      <rPr>
        <b val="true"/>
        <u val="single"/>
        <sz val="9"/>
        <color rgb="FF000000"/>
        <rFont val="Arial"/>
        <family val="0"/>
        <charset val="1"/>
      </rPr>
      <t xml:space="preserve">(R$)</t>
    </r>
  </si>
  <si>
    <t xml:space="preserve">Total com
 BDI</t>
  </si>
  <si>
    <t xml:space="preserve">Piso da categoria</t>
  </si>
  <si>
    <t xml:space="preserve">mês</t>
  </si>
  <si>
    <t xml:space="preserve">Abono Salarial</t>
  </si>
  <si>
    <t xml:space="preserve">Salário mínimo nacional (1)</t>
  </si>
  <si>
    <t xml:space="preserve">Horas Extras (100%)</t>
  </si>
  <si>
    <t xml:space="preserve">hora</t>
  </si>
  <si>
    <t xml:space="preserve">Horas Extras (50%)</t>
  </si>
  <si>
    <t xml:space="preserve">Descanso Semanal Remunerado (DSR) - hora extra</t>
  </si>
  <si>
    <t xml:space="preserve">R$</t>
  </si>
  <si>
    <t xml:space="preserve">Base de cálculo da Insalubridade</t>
  </si>
  <si>
    <t xml:space="preserve">Adicional de Insalubridade</t>
  </si>
  <si>
    <t xml:space="preserve">Soma</t>
  </si>
  <si>
    <t xml:space="preserve">Encargos Sociais</t>
  </si>
  <si>
    <t xml:space="preserve">Total por Motorista</t>
  </si>
  <si>
    <t xml:space="preserve">Total do Efetivo</t>
  </si>
  <si>
    <t xml:space="preserve">homem</t>
  </si>
  <si>
    <t xml:space="preserve">Piso da categoria </t>
  </si>
  <si>
    <t xml:space="preserve">Total por Operador</t>
  </si>
  <si>
    <t xml:space="preserve">1.7 Vale Transporte</t>
  </si>
  <si>
    <t xml:space="preserve">Vale Transporte</t>
  </si>
  <si>
    <t xml:space="preserve">Dias Trabalhados por mês</t>
  </si>
  <si>
    <t xml:space="preserve">dia</t>
  </si>
  <si>
    <t xml:space="preserve">Coletores</t>
  </si>
  <si>
    <t xml:space="preserve">vale</t>
  </si>
  <si>
    <t xml:space="preserve">Motorista Caminhão Coletor</t>
  </si>
  <si>
    <t xml:space="preserve">1.8. Auxílio Alimentação (diário)</t>
  </si>
  <si>
    <t xml:space="preserve">1.9. Vale Alimentação (mensal)</t>
  </si>
  <si>
    <t xml:space="preserve">Custo Mensal com Mão de obra (R$/mês)</t>
  </si>
  <si>
    <t xml:space="preserve">2. UNIFORMES E EQUIPAMENTOS DE PROTEÇÃO INDIVIDUAL</t>
  </si>
  <si>
    <t xml:space="preserve">2.1. Uniformes e EPIs para Coletores</t>
  </si>
  <si>
    <t xml:space="preserve">Durabilidade (meses)</t>
  </si>
  <si>
    <t xml:space="preserve">Jaqueta com reflexivo (NBR 15.292)</t>
  </si>
  <si>
    <t xml:space="preserve">Calça </t>
  </si>
  <si>
    <t xml:space="preserve">Camiseta manga longa</t>
  </si>
  <si>
    <t xml:space="preserve">Boné</t>
  </si>
  <si>
    <t xml:space="preserve">Bota de PVC com biqueira</t>
  </si>
  <si>
    <t xml:space="preserve">par</t>
  </si>
  <si>
    <t xml:space="preserve">Meia de algodão com cano alto</t>
  </si>
  <si>
    <t xml:space="preserve">Capa de chuva amarela com reflexivo</t>
  </si>
  <si>
    <t xml:space="preserve">Colete reflexivo</t>
  </si>
  <si>
    <t xml:space="preserve">Luva de borracha nitrílica ou PVC</t>
  </si>
  <si>
    <t xml:space="preserve">¼</t>
  </si>
  <si>
    <t xml:space="preserve">Protetor solar FPS 30</t>
  </si>
  <si>
    <t xml:space="preserve">frasco 120g</t>
  </si>
  <si>
    <t xml:space="preserve">Higienização de uniformes e EPIs</t>
  </si>
  <si>
    <t xml:space="preserve">R$ mensal</t>
  </si>
  <si>
    <t xml:space="preserve">2.4. Uniformes e EPIs para Motorista </t>
  </si>
  <si>
    <t xml:space="preserve">Calça</t>
  </si>
  <si>
    <t xml:space="preserve">Camiseta</t>
  </si>
  <si>
    <t xml:space="preserve">Custo Mensal com Uniformes e EPIs (R$/mês)</t>
  </si>
  <si>
    <t xml:space="preserve">3. VEÍCULOS E EQUIPAMENTOS</t>
  </si>
  <si>
    <r>
      <rPr>
        <b val="true"/>
        <sz val="10"/>
        <color rgb="FF000000"/>
        <rFont val="Arial"/>
        <family val="0"/>
        <charset val="1"/>
      </rPr>
      <t xml:space="preserve">3.1. Veículo Coletor Compactador</t>
    </r>
    <r>
      <rPr>
        <b val="true"/>
        <sz val="10"/>
        <color rgb="FFFF0000"/>
        <rFont val="Arial"/>
        <family val="0"/>
        <charset val="1"/>
      </rPr>
      <t xml:space="preserve"> </t>
    </r>
    <r>
      <rPr>
        <b val="true"/>
        <sz val="10"/>
        <color rgb="FF000000"/>
        <rFont val="Arial"/>
        <family val="0"/>
        <charset val="1"/>
      </rPr>
      <t xml:space="preserve">12 m³</t>
    </r>
  </si>
  <si>
    <t xml:space="preserve">3.1.1 Depreciação</t>
  </si>
  <si>
    <t xml:space="preserve">Custo de aquisição do chassis</t>
  </si>
  <si>
    <t xml:space="preserve">Vida útil do chassis</t>
  </si>
  <si>
    <t xml:space="preserve">anos</t>
  </si>
  <si>
    <t xml:space="preserve">Idade do veículo</t>
  </si>
  <si>
    <t xml:space="preserve">Depreciação do chassis</t>
  </si>
  <si>
    <t xml:space="preserve">Depreciação mensal veículos coletores</t>
  </si>
  <si>
    <t xml:space="preserve">Custo de aquisição do compactador</t>
  </si>
  <si>
    <t xml:space="preserve">Vida útil do compactador</t>
  </si>
  <si>
    <t xml:space="preserve">Idade do compactador</t>
  </si>
  <si>
    <t xml:space="preserve">Depreciação do compactador</t>
  </si>
  <si>
    <t xml:space="preserve">Depreciação mensal do compactador</t>
  </si>
  <si>
    <t xml:space="preserve">Total por veículo</t>
  </si>
  <si>
    <t xml:space="preserve">Total da frota</t>
  </si>
  <si>
    <t xml:space="preserve">3.1.2 Remuneração de Capital</t>
  </si>
  <si>
    <t xml:space="preserve">Custo do chassis</t>
  </si>
  <si>
    <t xml:space="preserve">Taxa de juros anual nominal</t>
  </si>
  <si>
    <t xml:space="preserve">Valor do veículo proposto (V0)</t>
  </si>
  <si>
    <t xml:space="preserve">Investimento médio total do chassis</t>
  </si>
  <si>
    <t xml:space="preserve">Remuneração mensal de capital do chassis</t>
  </si>
  <si>
    <t xml:space="preserve">Custo do compactador</t>
  </si>
  <si>
    <t xml:space="preserve">Valor do compactador proposto (V0)</t>
  </si>
  <si>
    <t xml:space="preserve">Investimento médio total do compactador</t>
  </si>
  <si>
    <t xml:space="preserve">Remuneração mensal de capital do compactador</t>
  </si>
  <si>
    <t xml:space="preserve">3.1.3. Impostos e Seguros</t>
  </si>
  <si>
    <t xml:space="preserve">IPVA</t>
  </si>
  <si>
    <t xml:space="preserve">Licenciamento e Seguro obrigatório</t>
  </si>
  <si>
    <t xml:space="preserve">Seguro contra terceiros</t>
  </si>
  <si>
    <t xml:space="preserve">Impostos e seguros mensais</t>
  </si>
  <si>
    <t xml:space="preserve">3.1.4. Consumos</t>
  </si>
  <si>
    <t xml:space="preserve">Quilometragem mensal</t>
  </si>
  <si>
    <t xml:space="preserve">Consumo</t>
  </si>
  <si>
    <t xml:space="preserve">Custo de óleo diesel / km rodado</t>
  </si>
  <si>
    <t xml:space="preserve">km/l</t>
  </si>
  <si>
    <t xml:space="preserve">6,69</t>
  </si>
  <si>
    <t xml:space="preserve">Custo mensal com óleo diesel</t>
  </si>
  <si>
    <t xml:space="preserve">km</t>
  </si>
  <si>
    <t xml:space="preserve">Custo com Arla 32 (consumo médio 5% do óleo diesel)</t>
  </si>
  <si>
    <t xml:space="preserve">Custo mensal com Arla 32</t>
  </si>
  <si>
    <t xml:space="preserve">Custo de óleo do motor /1.000 km rodados</t>
  </si>
  <si>
    <t xml:space="preserve">l/1.000 km</t>
  </si>
  <si>
    <t xml:space="preserve">Custo mensal com óleo do motor</t>
  </si>
  <si>
    <t xml:space="preserve">Custo de óleo da caixa de câmbio /1.000 km</t>
  </si>
  <si>
    <t xml:space="preserve">Custo mensal com óleo da caixa de câmbio</t>
  </si>
  <si>
    <t xml:space="preserve">Custo de óleo do diferencial /1.000 km</t>
  </si>
  <si>
    <t xml:space="preserve">Custo mensal com óleo do diferencial</t>
  </si>
  <si>
    <t xml:space="preserve">Custo de óleo hidráulico / 1.000 km</t>
  </si>
  <si>
    <t xml:space="preserve">Custo mensal com óleo hidráulico</t>
  </si>
  <si>
    <t xml:space="preserve">Custo de graxa /1.000 km rodados</t>
  </si>
  <si>
    <t xml:space="preserve">kg/1.000 km</t>
  </si>
  <si>
    <t xml:space="preserve">Custo mensal com graxa</t>
  </si>
  <si>
    <t xml:space="preserve">Custo com consumos/km rodado</t>
  </si>
  <si>
    <t xml:space="preserve">R$/km rodado</t>
  </si>
  <si>
    <t xml:space="preserve">-</t>
  </si>
  <si>
    <t xml:space="preserve">3.1.5. Manutenção</t>
  </si>
  <si>
    <t xml:space="preserve">Custo de manutenção dos caminhões</t>
  </si>
  <si>
    <t xml:space="preserve">3.1.6. Pneus</t>
  </si>
  <si>
    <t xml:space="preserve">Custo do jogo de pneus 275/80 R22.5</t>
  </si>
  <si>
    <t xml:space="preserve">Número de recapagens por pneu</t>
  </si>
  <si>
    <t xml:space="preserve">Custo de recapagem</t>
  </si>
  <si>
    <r>
      <rPr>
        <sz val="10"/>
        <color rgb="FF000000"/>
        <rFont val="Arial"/>
        <family val="0"/>
        <charset val="1"/>
      </rPr>
      <t xml:space="preserve">Custo jg. compl. + </t>
    </r>
    <r>
      <rPr>
        <sz val="10"/>
        <color rgb="FFFF0000"/>
        <rFont val="Arial"/>
        <family val="0"/>
        <charset val="1"/>
      </rPr>
      <t xml:space="preserve">X</t>
    </r>
    <r>
      <rPr>
        <sz val="10"/>
        <color rgb="FF000000"/>
        <rFont val="Arial"/>
        <family val="0"/>
        <charset val="1"/>
      </rPr>
      <t xml:space="preserve"> recap./ km rodado</t>
    </r>
  </si>
  <si>
    <t xml:space="preserve">km/jogo</t>
  </si>
  <si>
    <t xml:space="preserve">Custo mensal com pneus</t>
  </si>
  <si>
    <t xml:space="preserve">Custo Mensal com Veículo Coletor (R$/mês)</t>
  </si>
  <si>
    <t xml:space="preserve">Custo Mensal com Veículos e Equipamentos (R$/mês)</t>
  </si>
  <si>
    <t xml:space="preserve">4. FERRAMENTAS E MATERIAIS DE CONSUMO</t>
  </si>
  <si>
    <r>
      <rPr>
        <b val="true"/>
        <sz val="10"/>
        <color rgb="FF000000"/>
        <rFont val="Arial"/>
        <family val="0"/>
        <charset val="1"/>
      </rPr>
      <t xml:space="preserve">Total </t>
    </r>
    <r>
      <rPr>
        <b val="true"/>
        <u val="single"/>
        <sz val="10"/>
        <color rgb="FF000000"/>
        <rFont val="Arial"/>
        <family val="0"/>
        <charset val="1"/>
      </rPr>
      <t xml:space="preserve">(R$)</t>
    </r>
  </si>
  <si>
    <t xml:space="preserve">Recipiente térmico para água (5L)</t>
  </si>
  <si>
    <t xml:space="preserve">Pá de Concha</t>
  </si>
  <si>
    <t xml:space="preserve">Vassoura</t>
  </si>
  <si>
    <t xml:space="preserve">Enzima líquida</t>
  </si>
  <si>
    <t xml:space="preserve">litros</t>
  </si>
  <si>
    <t xml:space="preserve">Custo Mensal com Ferramentas e Materiais de Consumo (R$/mês)</t>
  </si>
  <si>
    <t xml:space="preserve">5. MONITORAMENTO DA FROTA</t>
  </si>
  <si>
    <t xml:space="preserve">Implantação dos equipamentos de monitoramento</t>
  </si>
  <si>
    <t xml:space="preserve">cj</t>
  </si>
  <si>
    <t xml:space="preserve">Custo mensal com implantação</t>
  </si>
  <si>
    <t xml:space="preserve">Manutenção dos equipamentos de monitoramento</t>
  </si>
  <si>
    <t xml:space="preserve">Custo mensal com manutenção</t>
  </si>
  <si>
    <t xml:space="preserve">Custo Mensal com Monitoramento da Frota (R$/mês)</t>
  </si>
  <si>
    <t xml:space="preserve">6. ADMINISTRAÇÃO LOCAL</t>
  </si>
  <si>
    <t xml:space="preserve">Aluguel</t>
  </si>
  <si>
    <t xml:space="preserve">Luz</t>
  </si>
  <si>
    <t xml:space="preserve">Água</t>
  </si>
  <si>
    <t xml:space="preserve">Telefone + Internet</t>
  </si>
  <si>
    <t xml:space="preserve">Custo Mensal com Administração Local(R$/mês)</t>
  </si>
  <si>
    <t xml:space="preserve">CUSTO TOTAL MENSAL COM DESPESAS OPERACIONAIS (R$/mês)</t>
  </si>
  <si>
    <t xml:space="preserve">PREÇO MENSAL TOTAL (R$/mês)</t>
  </si>
  <si>
    <t xml:space="preserve">Quantidade média de resíduos coletados pro mês</t>
  </si>
  <si>
    <t xml:space="preserve">toneladas</t>
  </si>
  <si>
    <t xml:space="preserve">PREÇO POR TONELADA</t>
  </si>
  <si>
    <t xml:space="preserve">R$/tonelada</t>
  </si>
  <si>
    <t xml:space="preserve">Santa Cruz do Sul, 06 de abril de 2026.</t>
  </si>
  <si>
    <t xml:space="preserve">_________________________________________</t>
  </si>
  <si>
    <t xml:space="preserve">__________________________________________</t>
  </si>
  <si>
    <r>
      <rPr>
        <b val="true"/>
        <sz val="10"/>
        <color rgb="FF000000"/>
        <rFont val="Arial"/>
        <family val="0"/>
        <charset val="1"/>
      </rPr>
      <t xml:space="preserve">Prissila Bordignon
</t>
    </r>
    <r>
      <rPr>
        <sz val="10"/>
        <color rgb="FF000000"/>
        <rFont val="Arial"/>
        <family val="0"/>
        <charset val="1"/>
      </rPr>
      <t xml:space="preserve">Secretária Municipal de Meio Ambiente, Saneamento 
e Sustentabilidade</t>
    </r>
  </si>
  <si>
    <r>
      <rPr>
        <b val="true"/>
        <sz val="10"/>
        <color rgb="FF000000"/>
        <rFont val="Arial"/>
        <family val="0"/>
        <charset val="1"/>
      </rPr>
      <t xml:space="preserve">Rafaela Luiza Baierle
</t>
    </r>
    <r>
      <rPr>
        <sz val="10"/>
        <color rgb="FF000000"/>
        <rFont val="Arial"/>
        <family val="0"/>
        <charset val="1"/>
      </rPr>
      <t xml:space="preserve">CREA-RS 223118
ART nº 13898124</t>
    </r>
  </si>
  <si>
    <t xml:space="preserve"> Secretária Municipal de Meio Ambiente,</t>
  </si>
  <si>
    <t xml:space="preserve">Engenheira Civil</t>
  </si>
  <si>
    <t xml:space="preserve">Saneameno e Sustentabilidade</t>
  </si>
  <si>
    <t xml:space="preserve">2. 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</si>
  <si>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</si>
  <si>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</si>
  <si>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</si>
  <si>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</si>
  <si>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</si>
  <si>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</si>
  <si>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</si>
  <si>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</si>
  <si>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</si>
  <si>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</si>
  <si>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</si>
  <si>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</si>
  <si>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</si>
  <si>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</si>
  <si>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</si>
  <si>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</si>
  <si>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</si>
  <si>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</si>
  <si>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</si>
  <si>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</si>
  <si>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</si>
  <si>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</si>
  <si>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</si>
  <si>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</si>
  <si>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</si>
  <si>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</si>
  <si>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</si>
  <si>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</si>
  <si>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</si>
  <si>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</si>
  <si>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</si>
  <si>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</si>
  <si>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</si>
  <si>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</si>
  <si>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</si>
  <si>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</si>
  <si>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</si>
  <si>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</si>
  <si>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</si>
  <si>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</si>
  <si>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</si>
  <si>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</si>
  <si>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</si>
  <si>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</si>
  <si>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</si>
  <si>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</si>
  <si>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</si>
  <si>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</si>
  <si>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</si>
  <si>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</si>
  <si>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FGTS sobre aviso prévio indenizado</t>
  </si>
  <si>
    <t xml:space="preserve">D</t>
  </si>
  <si>
    <t xml:space="preserve">SOMA GRUPO D</t>
  </si>
  <si>
    <t xml:space="preserve">SOMA (A+B+C+D)</t>
  </si>
  <si>
    <t xml:space="preserve">3. CAGED</t>
  </si>
  <si>
    <t xml:space="preserve">Rio Grande do Sul  - Coleta de Resíduos Não-Perigosos - CNAE 38114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</si>
  <si>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</si>
  <si>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</si>
  <si>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</si>
  <si>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</si>
  <si>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</si>
  <si>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</si>
  <si>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</si>
  <si>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</si>
  <si>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</si>
  <si>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</si>
  <si>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Acordo</t>
  </si>
  <si>
    <t xml:space="preserve">Indicadores</t>
  </si>
  <si>
    <t xml:space="preserve">Estoque recuperado início do Período 01-01-2019</t>
  </si>
  <si>
    <t xml:space="preserve">Estoque recuperado final do Período 31-12-2019</t>
  </si>
  <si>
    <t xml:space="preserve">Variação Emprego Absoluta de 01-01-2019 a 31-12-2019</t>
  </si>
  <si>
    <t xml:space="preserve">Estoque Médio</t>
  </si>
  <si>
    <t xml:space="preserve">% Demitidos s/ Justa Causa em relação ao Estoque Médio</t>
  </si>
  <si>
    <t xml:space="preserve">Taxa de Rotatividade</t>
  </si>
  <si>
    <t xml:space="preserve">Rotatividade temporal (meses)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</si>
  <si>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</si>
  <si>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</si>
  <si>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</si>
  <si>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</si>
  <si>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Dias de Aviso prévio</t>
  </si>
  <si>
    <t xml:space="preserve">Multa FGTS</t>
  </si>
  <si>
    <t xml:space="preserve">PARÂMETROS DE BDI DE ACORDO COM O ACÓRDÃO 2.622/2013 – TCU – PLENÁRIO</t>
  </si>
  <si>
    <t xml:space="preserve">COLETA CONVENCIONAL DE RESÍDUOS SÓLIDOS</t>
  </si>
  <si>
    <t xml:space="preserve">ITEM COMPONENTE DO BDI</t>
  </si>
  <si>
    <t xml:space="preserve">TAXAS DE BDI (%)</t>
  </si>
  <si>
    <t xml:space="preserve">Valores Propostos (%)</t>
  </si>
  <si>
    <t xml:space="preserve">1º Quartil</t>
  </si>
  <si>
    <t xml:space="preserve">Médio</t>
  </si>
  <si>
    <t xml:space="preserve">3º Quartil</t>
  </si>
  <si>
    <t xml:space="preserve">Administração Central (AC)</t>
  </si>
  <si>
    <t xml:space="preserve">Seguro, Risco e Garantia (SRG)</t>
  </si>
  <si>
    <t xml:space="preserve">Despesas financeiras (DF)</t>
  </si>
  <si>
    <t xml:space="preserve">Lucro (L)</t>
  </si>
  <si>
    <t xml:space="preserve">Tributos - COFINS - PIS - ISS  (T)</t>
  </si>
  <si>
    <t xml:space="preserve">Conforme legislação específica</t>
  </si>
  <si>
    <t xml:space="preserve">TOTAIS</t>
  </si>
  <si>
    <t xml:space="preserve">Adotado (calculado)</t>
  </si>
  <si>
    <t xml:space="preserve">Limites de aceitabilidade do BDI sem justificativas</t>
  </si>
  <si>
    <t xml:space="preserve">BDI CALCULADO SEM DESONERAÇÃO (%)</t>
  </si>
  <si>
    <t xml:space="preserve">FÓRMULA UTILIZADA PARA O CÁLCULO (ACÓRDÃO 2.622/2013 – TCU – PLENÁRIO):</t>
  </si>
  <si>
    <t xml:space="preserve">BDI ={ [(1+AC+S+R+G)x(1+DF)x(1+L)]/(1-T)}-1</t>
  </si>
  <si>
    <t xml:space="preserve">Parâmetros adotados para o componente Tributos (T):</t>
  </si>
  <si>
    <t xml:space="preserve">COFINS</t>
  </si>
  <si>
    <t xml:space="preserve">PIS</t>
  </si>
  <si>
    <t xml:space="preserve">ISS</t>
  </si>
  <si>
    <t xml:space="preserve">Total de Tributos (T)</t>
  </si>
  <si>
    <t xml:space="preserve">PARÂMETROS ADOTADOS PARA O COMPONENTE DESPESAS FINANCEIRAS (DF)</t>
  </si>
  <si>
    <t xml:space="preserve">CÁLCULO DAS</t>
  </si>
  <si>
    <r>
      <rPr>
        <b val="true"/>
        <sz val="10"/>
        <color rgb="FF000000"/>
        <rFont val="Arial"/>
        <family val="0"/>
        <charset val="1"/>
      </rPr>
      <t xml:space="preserve">DF= ((1+(SELIC/100))</t>
    </r>
    <r>
      <rPr>
        <b val="true"/>
        <vertAlign val="superscript"/>
        <sz val="10"/>
        <color rgb="FF000000"/>
        <rFont val="Arial"/>
        <family val="0"/>
        <charset val="1"/>
      </rPr>
      <t xml:space="preserve">DU/252</t>
    </r>
    <r>
      <rPr>
        <b val="true"/>
        <sz val="10"/>
        <color rgb="FF000000"/>
        <rFont val="Arial"/>
        <family val="0"/>
        <charset val="1"/>
      </rPr>
      <t xml:space="preserve"> – 1) x 100</t>
    </r>
  </si>
  <si>
    <t xml:space="preserve">DESPESAS FINANCEIRAS (DF)</t>
  </si>
  <si>
    <r>
      <rPr>
        <sz val="11"/>
        <color rgb="FF000000"/>
        <rFont val="Arial"/>
        <family val="0"/>
        <charset val="1"/>
      </rPr>
      <t xml:space="preserve">SELIC = </t>
    </r>
    <r>
      <rPr>
        <b val="true"/>
        <sz val="11"/>
        <color rgb="FF000000"/>
        <rFont val="Arial"/>
        <family val="0"/>
        <charset val="1"/>
      </rPr>
      <t xml:space="preserve"> 14,75%</t>
    </r>
    <r>
      <rPr>
        <sz val="11"/>
        <color rgb="FF000000"/>
        <rFont val="Arial"/>
        <family val="0"/>
        <charset val="1"/>
      </rPr>
      <t xml:space="preserve"> </t>
    </r>
    <r>
      <rPr>
        <b val="true"/>
        <sz val="11"/>
        <color rgb="FF000000"/>
        <rFont val="Arial"/>
        <family val="0"/>
        <charset val="1"/>
      </rPr>
      <t xml:space="preserve">vigente em janeiro de 2026.</t>
    </r>
  </si>
  <si>
    <t xml:space="preserve">SELIC (%)</t>
  </si>
  <si>
    <t xml:space="preserve">DU = Número de dias úteis decorridos entre a data da medição e a data do pagamento mensal. Considerou-se uma média de 20 dias úteis até o pagamento. </t>
  </si>
  <si>
    <t xml:space="preserve">DU (DIAS ÚTEIS)</t>
  </si>
  <si>
    <t xml:space="preserve">DF (%)</t>
  </si>
  <si>
    <t xml:space="preserve">Para o cálculo do BDI, o percentual de ISS é o produto da multiplicação do percentual considerado do serviço pela alíquota de ISS.</t>
  </si>
  <si>
    <r>
      <rPr>
        <sz val="11"/>
        <color rgb="FF000000"/>
        <rFont val="Arial"/>
        <family val="0"/>
        <charset val="1"/>
      </rPr>
      <t xml:space="preserve">Declaro para os devidos fins que, conforme legislação tributária municipal, a alíquota para o cálculo do ISS para obras de serviço de coleta automatizada de resíduos sólidos é de </t>
    </r>
    <r>
      <rPr>
        <b val="true"/>
        <sz val="11"/>
        <color rgb="FF000000"/>
        <rFont val="Arial"/>
        <family val="0"/>
        <charset val="1"/>
      </rPr>
      <t xml:space="preserve">2,00%</t>
    </r>
    <r>
      <rPr>
        <sz val="11"/>
        <color rgb="FF000000"/>
        <rFont val="Arial"/>
        <family val="0"/>
        <charset val="1"/>
      </rPr>
      <t xml:space="preserve"> e, no caso presente o percentual considerado do preço do serviço corresponde a </t>
    </r>
    <r>
      <rPr>
        <b val="true"/>
        <sz val="11"/>
        <color rgb="FF000000"/>
        <rFont val="Arial"/>
        <family val="0"/>
        <charset val="1"/>
      </rPr>
      <t xml:space="preserve">100,00%</t>
    </r>
    <r>
      <rPr>
        <sz val="11"/>
        <color rgb="FF000000"/>
        <rFont val="Arial"/>
        <family val="0"/>
        <charset val="1"/>
      </rPr>
      <t xml:space="preserve"> em relação ao preço total orçado, resultando, para efeito de cálculo de BDI, um percentual de ISS de </t>
    </r>
    <r>
      <rPr>
        <b val="true"/>
        <sz val="11"/>
        <color rgb="FF000000"/>
        <rFont val="Arial"/>
        <family val="0"/>
        <charset val="1"/>
      </rPr>
      <t xml:space="preserve">2,00%</t>
    </r>
    <r>
      <rPr>
        <sz val="11"/>
        <color rgb="FF000000"/>
        <rFont val="Arial"/>
        <family val="0"/>
        <charset val="1"/>
      </rPr>
      <t xml:space="preserve">.</t>
    </r>
  </si>
  <si>
    <r>
      <rPr>
        <sz val="11"/>
        <color rgb="FF000000"/>
        <rFont val="Arial"/>
        <family val="0"/>
        <charset val="1"/>
      </rPr>
      <t xml:space="preserve">Declaro para os devidos fins que o regime de Contribuição Previdenciária adotado para elaboração do orçamento foi  </t>
    </r>
    <r>
      <rPr>
        <b val="true"/>
        <sz val="11"/>
        <color rgb="FF000000"/>
        <rFont val="Arial"/>
        <family val="0"/>
        <charset val="1"/>
      </rPr>
      <t xml:space="preserve">SEM DESONERAÇÃO</t>
    </r>
    <r>
      <rPr>
        <sz val="11"/>
        <color rgb="FF000000"/>
        <rFont val="Arial"/>
        <family val="0"/>
        <charset val="1"/>
      </rPr>
      <t xml:space="preserve">, e que esta é a alternativa mais adequada para a Administração Pública, por conduzir a preços mais vantajosos.</t>
    </r>
  </si>
  <si>
    <t xml:space="preserve">5. Depreciação Referencial TCE/RS (%)</t>
  </si>
  <si>
    <t xml:space="preserve">Idade do veículo (ano)</t>
  </si>
  <si>
    <t xml:space="preserve">Depreciação Média</t>
  </si>
  <si>
    <t xml:space="preserve"> ← Veículos </t>
  </si>
  <si>
    <t xml:space="preserve">6. Remuneração de Capital</t>
  </si>
  <si>
    <t xml:space="preserve"> Fórmula de cálculo da remuneração de capital:</t>
  </si>
  <si>
    <r>
      <rPr>
        <sz val="12"/>
        <color rgb="FF000000"/>
        <rFont val="Arial"/>
        <family val="0"/>
        <charset val="1"/>
      </rPr>
      <t xml:space="preserve"> J</t>
    </r>
    <r>
      <rPr>
        <vertAlign val="subscript"/>
        <sz val="12"/>
        <color rgb="FF000000"/>
        <rFont val="Arial"/>
        <family val="0"/>
        <charset val="1"/>
      </rPr>
      <t xml:space="preserve">m</t>
    </r>
    <r>
      <rPr>
        <sz val="12"/>
        <color rgb="FF000000"/>
        <rFont val="Arial"/>
        <family val="0"/>
        <charset val="1"/>
      </rPr>
      <t xml:space="preserve"> = remuneração de capital mensal</t>
    </r>
  </si>
  <si>
    <t xml:space="preserve"> i = taxa de juros do mercado (sugere-se adotar a taxa SELIC)</t>
  </si>
  <si>
    <t xml:space="preserve"> Im = investimento médio</t>
  </si>
  <si>
    <r>
      <rPr>
        <sz val="12"/>
        <color rgb="FF000000"/>
        <rFont val="Arial"/>
        <family val="0"/>
        <charset val="1"/>
      </rPr>
      <t xml:space="preserve"> V</t>
    </r>
    <r>
      <rPr>
        <vertAlign val="subscript"/>
        <sz val="12"/>
        <color rgb="FF000000"/>
        <rFont val="Arial"/>
        <family val="0"/>
        <charset val="1"/>
      </rPr>
      <t xml:space="preserve">0</t>
    </r>
    <r>
      <rPr>
        <sz val="12"/>
        <color rgb="FF000000"/>
        <rFont val="Arial"/>
        <family val="0"/>
        <charset val="1"/>
      </rPr>
      <t xml:space="preserve"> = valor inicial do bem</t>
    </r>
  </si>
  <si>
    <r>
      <rPr>
        <sz val="12"/>
        <color rgb="FF000000"/>
        <rFont val="Arial"/>
        <family val="0"/>
        <charset val="1"/>
      </rPr>
      <t xml:space="preserve"> V</t>
    </r>
    <r>
      <rPr>
        <vertAlign val="subscript"/>
        <sz val="12"/>
        <color rgb="FF000000"/>
        <rFont val="Arial"/>
        <family val="0"/>
        <charset val="1"/>
      </rPr>
      <t xml:space="preserve">r</t>
    </r>
    <r>
      <rPr>
        <sz val="12"/>
        <color rgb="FF000000"/>
        <rFont val="Arial"/>
        <family val="0"/>
        <charset val="1"/>
      </rPr>
      <t xml:space="preserve"> = valor residual do bem</t>
    </r>
  </si>
  <si>
    <t xml:space="preserve"> n = vida útil do bem em anos</t>
  </si>
  <si>
    <t xml:space="preserve">7. Dimensionamento da frota</t>
  </si>
  <si>
    <t xml:space="preserve">Indicador</t>
  </si>
  <si>
    <t xml:space="preserve">Unid</t>
  </si>
  <si>
    <t xml:space="preserve">População (H)</t>
  </si>
  <si>
    <t xml:space="preserve">hab</t>
  </si>
  <si>
    <t xml:space="preserve">Geração per capita (G)</t>
  </si>
  <si>
    <t xml:space="preserve">Kg/hab.dia</t>
  </si>
  <si>
    <t xml:space="preserve">Geração total diária (Qd)</t>
  </si>
  <si>
    <t xml:space="preserve">ton/dia</t>
  </si>
  <si>
    <t xml:space="preserve">Geração Mensal</t>
  </si>
  <si>
    <t xml:space="preserve">ton</t>
  </si>
  <si>
    <t xml:space="preserve">Número de dias de coleta por semana (Dc)</t>
  </si>
  <si>
    <t xml:space="preserve">Quantitativo diário de coleta (Qc)</t>
  </si>
  <si>
    <t xml:space="preserve">Densidade RSU compactado</t>
  </si>
  <si>
    <t xml:space="preserve">Kg/m³</t>
  </si>
  <si>
    <t xml:space="preserve">Tipo de Veículo (1 = toco, 2 = truck)</t>
  </si>
  <si>
    <t xml:space="preserve">Capacidade do Compactador</t>
  </si>
  <si>
    <t xml:space="preserve">m³</t>
  </si>
  <si>
    <t xml:space="preserve">Capacidade nominal de carga (Cc)</t>
  </si>
  <si>
    <t xml:space="preserve">Número de Cargas por dia (Nc)</t>
  </si>
  <si>
    <t xml:space="preserve">Número total de percursos de coleta por veículo, por dia (Np)</t>
  </si>
  <si>
    <t xml:space="preserve">Número de veículos da Frota (F)</t>
  </si>
</sst>
</file>

<file path=xl/styles.xml><?xml version="1.0" encoding="utf-8"?>
<styleSheet xmlns="http://schemas.openxmlformats.org/spreadsheetml/2006/main">
  <numFmts count="18">
    <numFmt numFmtId="164" formatCode="General"/>
    <numFmt numFmtId="165" formatCode="#,##0.00"/>
    <numFmt numFmtId="166" formatCode="[$R$-416]\ #,##0.00;[RED]\-[$R$-416]\ #,##0.00"/>
    <numFmt numFmtId="167" formatCode="General"/>
    <numFmt numFmtId="168" formatCode="0.00%"/>
    <numFmt numFmtId="169" formatCode="#,###.00"/>
    <numFmt numFmtId="170" formatCode="* #,##0.00\ ;* \(#,##0.00\);* \-00\ ;@\ "/>
    <numFmt numFmtId="171" formatCode="#,##0.00000"/>
    <numFmt numFmtId="172" formatCode="#,##0.000000"/>
    <numFmt numFmtId="173" formatCode="# ???/???"/>
    <numFmt numFmtId="174" formatCode="0.0000"/>
    <numFmt numFmtId="175" formatCode="0%"/>
    <numFmt numFmtId="176" formatCode="@"/>
    <numFmt numFmtId="177" formatCode="0.00"/>
    <numFmt numFmtId="178" formatCode="* #,##0.00\ ;* \(#,##0.00\);* \-#\ ;@\ "/>
    <numFmt numFmtId="179" formatCode="* #,##0.000\ ;\-* #,##0.000\ ;* \-#\ ;@\ "/>
    <numFmt numFmtId="180" formatCode="* #,##0.00\ ;\-* #,##0.00\ ;* \-#\ ;@\ "/>
    <numFmt numFmtId="181" formatCode="* #,##0\ ;\-* #,##0\ ;* \-#\ ;@\ "/>
  </numFmts>
  <fonts count="24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b val="true"/>
      <sz val="14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i val="true"/>
      <sz val="10"/>
      <color rgb="FF000000"/>
      <name val="Arial"/>
      <family val="0"/>
      <charset val="1"/>
    </font>
    <font>
      <b val="true"/>
      <u val="single"/>
      <sz val="9"/>
      <color rgb="FF000000"/>
      <name val="Arial"/>
      <family val="0"/>
      <charset val="1"/>
    </font>
    <font>
      <b val="true"/>
      <sz val="15"/>
      <color rgb="FF0000FF"/>
      <name val="Arial"/>
      <family val="0"/>
      <charset val="1"/>
    </font>
    <font>
      <sz val="15"/>
      <color rgb="FF000000"/>
      <name val="Arial"/>
      <family val="0"/>
      <charset val="1"/>
    </font>
    <font>
      <sz val="11"/>
      <name val="Cambria"/>
      <family val="0"/>
      <charset val="1"/>
    </font>
    <font>
      <sz val="10"/>
      <color rgb="FFBF0041"/>
      <name val="Arial"/>
      <family val="0"/>
      <charset val="1"/>
    </font>
    <font>
      <b val="true"/>
      <sz val="10"/>
      <color rgb="FFFF0000"/>
      <name val="Arial"/>
      <family val="0"/>
      <charset val="1"/>
    </font>
    <font>
      <b val="true"/>
      <sz val="10"/>
      <color rgb="FFCE181E"/>
      <name val="Arial"/>
      <family val="0"/>
      <charset val="1"/>
    </font>
    <font>
      <sz val="10"/>
      <color rgb="FFFF0000"/>
      <name val="Arial"/>
      <family val="0"/>
      <charset val="1"/>
    </font>
    <font>
      <b val="true"/>
      <u val="single"/>
      <sz val="10"/>
      <color rgb="FF000000"/>
      <name val="Arial"/>
      <family val="0"/>
      <charset val="1"/>
    </font>
    <font>
      <b val="true"/>
      <sz val="10"/>
      <color rgb="FF000000"/>
      <name val="Verdana"/>
      <family val="2"/>
      <charset val="1"/>
    </font>
    <font>
      <b val="true"/>
      <sz val="11"/>
      <color rgb="FF000000"/>
      <name val="Arial"/>
      <family val="0"/>
      <charset val="1"/>
    </font>
    <font>
      <b val="true"/>
      <sz val="32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vertAlign val="superscript"/>
      <sz val="10"/>
      <color rgb="FF000000"/>
      <name val="Arial"/>
      <family val="0"/>
      <charset val="1"/>
    </font>
    <font>
      <vertAlign val="subscript"/>
      <sz val="12"/>
      <color rgb="FF000000"/>
      <name val="Arial"/>
      <family val="0"/>
      <charset val="1"/>
    </font>
  </fonts>
  <fills count="16">
    <fill>
      <patternFill patternType="none"/>
    </fill>
    <fill>
      <patternFill patternType="gray125"/>
    </fill>
    <fill>
      <patternFill patternType="solid">
        <fgColor rgb="FFD8D8D8"/>
        <bgColor rgb="FFD9D9D9"/>
      </patternFill>
    </fill>
    <fill>
      <patternFill patternType="solid">
        <fgColor rgb="FFFFC0CB"/>
        <bgColor rgb="FFD3D3D3"/>
      </patternFill>
    </fill>
    <fill>
      <patternFill patternType="solid">
        <fgColor rgb="FF27EA55"/>
        <bgColor rgb="FF00FF7F"/>
      </patternFill>
    </fill>
    <fill>
      <patternFill patternType="solid">
        <fgColor rgb="FF9DE8F2"/>
        <bgColor rgb="FFAFEEEE"/>
      </patternFill>
    </fill>
    <fill>
      <patternFill patternType="solid">
        <fgColor rgb="FFD3D3D3"/>
        <bgColor rgb="FFD8D8D8"/>
      </patternFill>
    </fill>
    <fill>
      <patternFill patternType="solid">
        <fgColor rgb="FFFFFFFF"/>
        <bgColor rgb="FFEEEEEE"/>
      </patternFill>
    </fill>
    <fill>
      <patternFill patternType="solid">
        <fgColor rgb="FFD9D9D9"/>
        <bgColor rgb="FFD8D8D8"/>
      </patternFill>
    </fill>
    <fill>
      <patternFill patternType="solid">
        <fgColor rgb="FF00FF7F"/>
        <bgColor rgb="FF27EA55"/>
      </patternFill>
    </fill>
    <fill>
      <patternFill patternType="solid">
        <fgColor rgb="FFDCDCDC"/>
        <bgColor rgb="FFD9D9D9"/>
      </patternFill>
    </fill>
    <fill>
      <patternFill patternType="solid">
        <fgColor rgb="FFFFA500"/>
        <bgColor rgb="FFFFCC00"/>
      </patternFill>
    </fill>
    <fill>
      <patternFill patternType="solid">
        <fgColor rgb="FFBFBFBF"/>
        <bgColor rgb="FFC0C0C0"/>
      </patternFill>
    </fill>
    <fill>
      <patternFill patternType="solid">
        <fgColor rgb="FFAFEEEE"/>
        <bgColor rgb="FF9DE8F2"/>
      </patternFill>
    </fill>
    <fill>
      <patternFill patternType="solid">
        <fgColor rgb="FFEEEEEE"/>
        <bgColor rgb="FFFFFFFF"/>
      </patternFill>
    </fill>
    <fill>
      <patternFill patternType="solid">
        <fgColor rgb="FFC0C0C0"/>
        <bgColor rgb="FFBFBFBF"/>
      </patternFill>
    </fill>
  </fills>
  <borders count="75">
    <border diagonalUp="false" diagonalDown="false">
      <left/>
      <right/>
      <top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 style="hair"/>
      <right style="thin"/>
      <top style="thin"/>
      <bottom/>
      <diagonal/>
    </border>
    <border diagonalUp="false" diagonalDown="false">
      <left style="hair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hair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 style="hair"/>
      <right/>
      <top style="hair"/>
      <bottom style="thin"/>
      <diagonal/>
    </border>
    <border diagonalUp="false" diagonalDown="false">
      <left/>
      <right/>
      <top style="hair"/>
      <bottom style="thin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hair"/>
      <top style="hair"/>
      <bottom/>
      <diagonal/>
    </border>
    <border diagonalUp="false" diagonalDown="false">
      <left style="hair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hair"/>
      <top/>
      <bottom style="hair"/>
      <diagonal/>
    </border>
    <border diagonalUp="false" diagonalDown="false">
      <left/>
      <right style="hair"/>
      <top/>
      <bottom style="thin"/>
      <diagonal/>
    </border>
    <border diagonalUp="false" diagonalDown="false">
      <left style="hair"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hair"/>
      <top/>
      <bottom/>
      <diagonal/>
    </border>
    <border diagonalUp="false" diagonalDown="false">
      <left style="hair"/>
      <right style="thin"/>
      <top/>
      <bottom style="thin"/>
      <diagonal/>
    </border>
    <border diagonalUp="false" diagonalDown="false">
      <left style="hair"/>
      <right/>
      <top style="thin"/>
      <bottom style="hair"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/>
      <right style="hair"/>
      <top style="hair"/>
      <bottom style="thin"/>
      <diagonal/>
    </border>
    <border diagonalUp="false" diagonalDown="false">
      <left/>
      <right style="hair"/>
      <top style="thin"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hair"/>
      <right style="thin"/>
      <top/>
      <bottom style="hair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 style="thin"/>
      <top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 style="thin"/>
      <top style="hair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3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4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2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4" fillId="2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2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3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4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6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6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6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6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6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5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5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8" fontId="4" fillId="6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6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2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2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5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4" fillId="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6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0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7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3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2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2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5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5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3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5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5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2" borderId="4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2" borderId="4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2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4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6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6" borderId="4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8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8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8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8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8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8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8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4" fillId="6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6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6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6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2" fillId="0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7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6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6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6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6" borderId="3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6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6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4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5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5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5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5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9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9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1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1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0" fillId="5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5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0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1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6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6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9" borderId="5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9" borderId="4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0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0" borderId="5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0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1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1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6" borderId="4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5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5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5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5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5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5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4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11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11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1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9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9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9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12" borderId="5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5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6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6" fillId="0" borderId="6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8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8" fillId="0" borderId="6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8" borderId="5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8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8" fillId="8" borderId="6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13" borderId="6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13" borderId="6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8" fillId="13" borderId="6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7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6" borderId="5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6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6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6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13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5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5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13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6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13" borderId="6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6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6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13" borderId="7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6" fillId="0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7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7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8" fillId="0" borderId="6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18" fillId="0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4" fontId="18" fillId="0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5" fontId="18" fillId="0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7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5" fontId="18" fillId="0" borderId="7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6" fontId="6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7" fontId="6" fillId="14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8" fillId="13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7" fontId="6" fillId="13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7" fontId="6" fillId="1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8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8" fillId="1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1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7" fontId="21" fillId="14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18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8" fillId="1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21" fillId="14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8" fillId="10" borderId="5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1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8" fillId="1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18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5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6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13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7" fontId="18" fillId="13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1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15" borderId="5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6" fillId="0" borderId="4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13" borderId="5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8" fillId="13" borderId="4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6" fillId="7" borderId="5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6" borderId="5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3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3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8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5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6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9" fontId="6" fillId="0" borderId="6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0" fontId="6" fillId="0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7" fontId="6" fillId="0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80" fontId="6" fillId="13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81" fontId="6" fillId="13" borderId="6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6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6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80" fontId="6" fillId="0" borderId="63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/>
  </dxfs>
  <colors>
    <indexedColors>
      <rgbColor rgb="FF000000"/>
      <rgbColor rgb="FFFFFFFF"/>
      <rgbColor rgb="FFFF0000"/>
      <rgbColor rgb="FF27EA55"/>
      <rgbColor rgb="FF0000FF"/>
      <rgbColor rgb="FFFFFF00"/>
      <rgbColor rgb="FFFF00FF"/>
      <rgbColor rgb="FF00FF7F"/>
      <rgbColor rgb="FF800000"/>
      <rgbColor rgb="FF008000"/>
      <rgbColor rgb="FF000080"/>
      <rgbColor rgb="FF808000"/>
      <rgbColor rgb="FFBF0041"/>
      <rgbColor rgb="FF008080"/>
      <rgbColor rgb="FFC0C0C0"/>
      <rgbColor rgb="FF808080"/>
      <rgbColor rgb="FF9999FF"/>
      <rgbColor rgb="FF993366"/>
      <rgbColor rgb="FFEEEEEE"/>
      <rgbColor rgb="FFAFEEEE"/>
      <rgbColor rgb="FF660066"/>
      <rgbColor rgb="FFFF8080"/>
      <rgbColor rgb="FF0066CC"/>
      <rgbColor rgb="FFD3D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D9D9"/>
      <rgbColor rgb="FFDCDCDC"/>
      <rgbColor rgb="FFD8D8D8"/>
      <rgbColor rgb="FF9DE8F2"/>
      <rgbColor rgb="FFFF99CC"/>
      <rgbColor rgb="FFBFBFBF"/>
      <rgbColor rgb="FFFFC0CB"/>
      <rgbColor rgb="FF3366FF"/>
      <rgbColor rgb="FF33CCCC"/>
      <rgbColor rgb="FF99CC00"/>
      <rgbColor rgb="FFFFCC00"/>
      <rgbColor rgb="FFFFA5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4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5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6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7.png"/><Relationship Id="rId2" Type="http://schemas.openxmlformats.org/officeDocument/2006/relationships/image" Target="../media/image8.pn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9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201960</xdr:colOff>
      <xdr:row>0</xdr:row>
      <xdr:rowOff>97920</xdr:rowOff>
    </xdr:from>
    <xdr:to>
      <xdr:col>4</xdr:col>
      <xdr:colOff>174240</xdr:colOff>
      <xdr:row>6</xdr:row>
      <xdr:rowOff>146160</xdr:rowOff>
    </xdr:to>
    <xdr:pic>
      <xdr:nvPicPr>
        <xdr:cNvPr id="0" name="Figura 1" descr=""/>
        <xdr:cNvPicPr/>
      </xdr:nvPicPr>
      <xdr:blipFill>
        <a:blip r:embed="rId1"/>
        <a:srcRect l="19506" t="31823" r="23128" b="52938"/>
        <a:stretch/>
      </xdr:blipFill>
      <xdr:spPr>
        <a:xfrm>
          <a:off x="4849920" y="97920"/>
          <a:ext cx="2175840" cy="1023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286560</xdr:colOff>
      <xdr:row>0</xdr:row>
      <xdr:rowOff>0</xdr:rowOff>
    </xdr:from>
    <xdr:to>
      <xdr:col>1</xdr:col>
      <xdr:colOff>3005280</xdr:colOff>
      <xdr:row>6</xdr:row>
      <xdr:rowOff>2880</xdr:rowOff>
    </xdr:to>
    <xdr:pic>
      <xdr:nvPicPr>
        <xdr:cNvPr id="1" name="Figura 1" descr=""/>
        <xdr:cNvPicPr/>
      </xdr:nvPicPr>
      <xdr:blipFill>
        <a:blip r:embed="rId1"/>
        <a:srcRect l="19506" t="31823" r="23128" b="52938"/>
        <a:stretch/>
      </xdr:blipFill>
      <xdr:spPr>
        <a:xfrm>
          <a:off x="1485720" y="0"/>
          <a:ext cx="2718720" cy="12790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1541160</xdr:colOff>
      <xdr:row>0</xdr:row>
      <xdr:rowOff>29160</xdr:rowOff>
    </xdr:from>
    <xdr:to>
      <xdr:col>0</xdr:col>
      <xdr:colOff>4229280</xdr:colOff>
      <xdr:row>7</xdr:row>
      <xdr:rowOff>160560</xdr:rowOff>
    </xdr:to>
    <xdr:pic>
      <xdr:nvPicPr>
        <xdr:cNvPr id="2" name="Figura 1" descr=""/>
        <xdr:cNvPicPr/>
      </xdr:nvPicPr>
      <xdr:blipFill>
        <a:blip r:embed="rId1"/>
        <a:srcRect l="19506" t="31823" r="23128" b="52938"/>
        <a:stretch/>
      </xdr:blipFill>
      <xdr:spPr>
        <a:xfrm>
          <a:off x="1541160" y="29160"/>
          <a:ext cx="2688120" cy="12646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3415680</xdr:colOff>
      <xdr:row>0</xdr:row>
      <xdr:rowOff>0</xdr:rowOff>
    </xdr:from>
    <xdr:to>
      <xdr:col>2</xdr:col>
      <xdr:colOff>1288080</xdr:colOff>
      <xdr:row>7</xdr:row>
      <xdr:rowOff>131400</xdr:rowOff>
    </xdr:to>
    <xdr:pic>
      <xdr:nvPicPr>
        <xdr:cNvPr id="3" name="Figura 1" descr=""/>
        <xdr:cNvPicPr/>
      </xdr:nvPicPr>
      <xdr:blipFill>
        <a:blip r:embed="rId1"/>
        <a:srcRect l="19506" t="31823" r="23128" b="52938"/>
        <a:stretch/>
      </xdr:blipFill>
      <xdr:spPr>
        <a:xfrm>
          <a:off x="3415680" y="0"/>
          <a:ext cx="2688120" cy="12646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1330200</xdr:colOff>
      <xdr:row>0</xdr:row>
      <xdr:rowOff>0</xdr:rowOff>
    </xdr:from>
    <xdr:to>
      <xdr:col>1</xdr:col>
      <xdr:colOff>1460880</xdr:colOff>
      <xdr:row>7</xdr:row>
      <xdr:rowOff>131400</xdr:rowOff>
    </xdr:to>
    <xdr:pic>
      <xdr:nvPicPr>
        <xdr:cNvPr id="4" name="Figura 1" descr=""/>
        <xdr:cNvPicPr/>
      </xdr:nvPicPr>
      <xdr:blipFill>
        <a:blip r:embed="rId1"/>
        <a:srcRect l="19506" t="31823" r="23128" b="52938"/>
        <a:stretch/>
      </xdr:blipFill>
      <xdr:spPr>
        <a:xfrm>
          <a:off x="1330200" y="0"/>
          <a:ext cx="2688120" cy="12646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1100160</xdr:colOff>
      <xdr:row>13</xdr:row>
      <xdr:rowOff>158400</xdr:rowOff>
    </xdr:from>
    <xdr:to>
      <xdr:col>0</xdr:col>
      <xdr:colOff>4151520</xdr:colOff>
      <xdr:row>23</xdr:row>
      <xdr:rowOff>60120</xdr:rowOff>
    </xdr:to>
    <xdr:pic>
      <xdr:nvPicPr>
        <xdr:cNvPr id="5" name="Figura 2" descr=""/>
        <xdr:cNvPicPr/>
      </xdr:nvPicPr>
      <xdr:blipFill>
        <a:blip r:embed="rId1"/>
        <a:srcRect l="20194" t="15737" r="27920" b="61557"/>
        <a:stretch/>
      </xdr:blipFill>
      <xdr:spPr>
        <a:xfrm>
          <a:off x="1100160" y="2307600"/>
          <a:ext cx="3051360" cy="15210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1454400</xdr:colOff>
      <xdr:row>0</xdr:row>
      <xdr:rowOff>81360</xdr:rowOff>
    </xdr:from>
    <xdr:to>
      <xdr:col>0</xdr:col>
      <xdr:colOff>4142520</xdr:colOff>
      <xdr:row>8</xdr:row>
      <xdr:rowOff>50760</xdr:rowOff>
    </xdr:to>
    <xdr:pic>
      <xdr:nvPicPr>
        <xdr:cNvPr id="6" name="Figura 1" descr=""/>
        <xdr:cNvPicPr/>
      </xdr:nvPicPr>
      <xdr:blipFill>
        <a:blip r:embed="rId2"/>
        <a:srcRect l="19506" t="31823" r="23128" b="52938"/>
        <a:stretch/>
      </xdr:blipFill>
      <xdr:spPr>
        <a:xfrm>
          <a:off x="1454400" y="81360"/>
          <a:ext cx="2688120" cy="12646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1642680</xdr:colOff>
      <xdr:row>0</xdr:row>
      <xdr:rowOff>18360</xdr:rowOff>
    </xdr:from>
    <xdr:to>
      <xdr:col>1</xdr:col>
      <xdr:colOff>220680</xdr:colOff>
      <xdr:row>7</xdr:row>
      <xdr:rowOff>121320</xdr:rowOff>
    </xdr:to>
    <xdr:pic>
      <xdr:nvPicPr>
        <xdr:cNvPr id="7" name="Figura 1" descr=""/>
        <xdr:cNvPicPr/>
      </xdr:nvPicPr>
      <xdr:blipFill>
        <a:blip r:embed="rId1"/>
        <a:srcRect l="19506" t="31823" r="23128" b="52938"/>
        <a:stretch/>
      </xdr:blipFill>
      <xdr:spPr>
        <a:xfrm>
          <a:off x="1642680" y="18360"/>
          <a:ext cx="2688840" cy="12646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921"/>
  <sheetViews>
    <sheetView showFormulas="false" showGridLines="true" showRowColHeaders="true" showZeros="true" rightToLeft="false" tabSelected="true" showOutlineSymbols="true" defaultGridColor="true" view="normal" topLeftCell="A1" colorId="64" zoomScale="72" zoomScaleNormal="72" zoomScalePageLayoutView="100" workbookViewId="0">
      <selection pane="topLeft" activeCell="A9" activeCellId="0" sqref="A9"/>
    </sheetView>
  </sheetViews>
  <sheetFormatPr defaultRowHeight="12.8" zeroHeight="false" outlineLevelRow="0" outlineLevelCol="0"/>
  <cols>
    <col collapsed="false" customWidth="true" hidden="false" outlineLevel="0" max="1" min="1" style="1" width="48.75"/>
    <col collapsed="false" customWidth="true" hidden="false" outlineLevel="0" max="2" min="2" style="2" width="17.13"/>
    <col collapsed="false" customWidth="true" hidden="false" outlineLevel="0" max="3" min="3" style="2" width="12.5"/>
    <col collapsed="false" customWidth="true" hidden="false" outlineLevel="0" max="4" min="4" style="2" width="18.73"/>
    <col collapsed="false" customWidth="true" hidden="false" outlineLevel="0" max="5" min="5" style="2" width="15.64"/>
    <col collapsed="false" customWidth="true" hidden="false" outlineLevel="0" max="6" min="6" style="2" width="14.23"/>
    <col collapsed="false" customWidth="true" hidden="false" outlineLevel="0" max="7" min="7" style="2" width="16"/>
    <col collapsed="false" customWidth="true" hidden="false" outlineLevel="0" max="8" min="8" style="3" width="15.49"/>
    <col collapsed="false" customWidth="true" hidden="false" outlineLevel="0" max="9" min="9" style="2" width="14.23"/>
    <col collapsed="false" customWidth="true" hidden="false" outlineLevel="0" max="10" min="10" style="2" width="12.76"/>
    <col collapsed="false" customWidth="true" hidden="false" outlineLevel="0" max="11" min="11" style="2" width="34.18"/>
    <col collapsed="false" customWidth="true" hidden="false" outlineLevel="0" max="26" min="12" style="2" width="8.63"/>
    <col collapsed="false" customWidth="true" hidden="false" outlineLevel="0" max="1025" min="27" style="2" width="12.63"/>
  </cols>
  <sheetData>
    <row r="1" customFormat="false" ht="12.8" hidden="false" customHeight="false" outlineLevel="0" collapsed="false">
      <c r="A1" s="4"/>
      <c r="B1" s="5"/>
      <c r="C1" s="5"/>
      <c r="D1" s="5"/>
      <c r="E1" s="5"/>
      <c r="F1" s="5"/>
      <c r="G1" s="5"/>
      <c r="H1" s="6"/>
    </row>
    <row r="8" customFormat="false" ht="17" hidden="false" customHeight="true" outlineLevel="0" collapsed="false">
      <c r="B8" s="7"/>
      <c r="C8" s="8"/>
      <c r="D8" s="9"/>
      <c r="E8" s="9"/>
      <c r="F8" s="9"/>
      <c r="G8" s="9"/>
      <c r="H8" s="10"/>
    </row>
    <row r="9" customFormat="false" ht="17" hidden="false" customHeight="true" outlineLevel="0" collapsed="false">
      <c r="A9" s="11" t="s">
        <v>0</v>
      </c>
      <c r="B9" s="11"/>
      <c r="C9" s="11"/>
      <c r="D9" s="11"/>
      <c r="E9" s="11"/>
      <c r="F9" s="11"/>
      <c r="G9" s="11"/>
      <c r="H9" s="11"/>
    </row>
    <row r="10" customFormat="false" ht="17" hidden="false" customHeight="true" outlineLevel="0" collapsed="false">
      <c r="A10" s="11"/>
      <c r="B10" s="11"/>
      <c r="C10" s="11"/>
      <c r="D10" s="11"/>
      <c r="E10" s="11"/>
      <c r="F10" s="11"/>
      <c r="G10" s="11"/>
      <c r="H10" s="11"/>
    </row>
    <row r="11" customFormat="false" ht="17" hidden="false" customHeight="true" outlineLevel="0" collapsed="false">
      <c r="A11" s="12"/>
      <c r="B11" s="7"/>
      <c r="C11" s="8"/>
      <c r="D11" s="9"/>
      <c r="E11" s="9"/>
      <c r="F11" s="9"/>
      <c r="G11" s="9"/>
      <c r="H11" s="10"/>
    </row>
    <row r="12" customFormat="false" ht="17" hidden="false" customHeight="true" outlineLevel="0" collapsed="false">
      <c r="A12" s="13" t="s">
        <v>1</v>
      </c>
      <c r="B12" s="13"/>
      <c r="C12" s="13"/>
      <c r="D12" s="13"/>
      <c r="E12" s="13"/>
      <c r="F12" s="13"/>
      <c r="G12" s="13"/>
      <c r="H12" s="13"/>
    </row>
    <row r="13" customFormat="false" ht="17" hidden="false" customHeight="true" outlineLevel="0" collapsed="false">
      <c r="A13" s="14" t="s">
        <v>2</v>
      </c>
      <c r="B13" s="14"/>
      <c r="C13" s="14"/>
      <c r="D13" s="14"/>
      <c r="E13" s="14"/>
      <c r="F13" s="15" t="s">
        <v>3</v>
      </c>
      <c r="G13" s="16" t="s">
        <v>4</v>
      </c>
      <c r="H13" s="17" t="s">
        <v>5</v>
      </c>
    </row>
    <row r="14" customFormat="false" ht="17" hidden="false" customHeight="true" outlineLevel="0" collapsed="false">
      <c r="A14" s="18" t="str">
        <f aca="false">A48</f>
        <v>1. MÃO DE OBRA</v>
      </c>
      <c r="B14" s="19"/>
      <c r="C14" s="20"/>
      <c r="D14" s="21"/>
      <c r="E14" s="22"/>
      <c r="F14" s="23" t="n">
        <f aca="false">+G101</f>
        <v>169799.905673381</v>
      </c>
      <c r="G14" s="24" t="n">
        <f aca="false">IFERROR(F14/$F$34,0)</f>
        <v>0.552999091179089</v>
      </c>
      <c r="H14" s="25" t="n">
        <f aca="false">H101</f>
        <v>214612.966724918</v>
      </c>
    </row>
    <row r="15" customFormat="false" ht="17" hidden="false" customHeight="true" outlineLevel="0" collapsed="false">
      <c r="A15" s="26" t="str">
        <f aca="false">A49</f>
        <v>1.1 Motoristas</v>
      </c>
      <c r="B15" s="27"/>
      <c r="C15" s="28"/>
      <c r="D15" s="29"/>
      <c r="E15" s="30"/>
      <c r="F15" s="31" t="n">
        <f aca="false">G63</f>
        <v>39495.006335901</v>
      </c>
      <c r="G15" s="32" t="n">
        <f aca="false">IFERROR(F15/$F$34,0)</f>
        <v>0.128626117448365</v>
      </c>
      <c r="H15" s="33" t="n">
        <f aca="false">H63</f>
        <v>49918.4051189725</v>
      </c>
    </row>
    <row r="16" customFormat="false" ht="17" hidden="false" customHeight="true" outlineLevel="0" collapsed="false">
      <c r="A16" s="26" t="str">
        <f aca="false">A39</f>
        <v>1.2 Coletores</v>
      </c>
      <c r="B16" s="27"/>
      <c r="C16" s="28"/>
      <c r="D16" s="29"/>
      <c r="E16" s="30"/>
      <c r="F16" s="31" t="n">
        <f aca="false">G78</f>
        <v>110728.330153</v>
      </c>
      <c r="G16" s="32" t="n">
        <f aca="false">IFERROR(F16/$F$34,0)</f>
        <v>0.360616607527282</v>
      </c>
      <c r="H16" s="33" t="n">
        <f aca="false">H78</f>
        <v>139951.405393253</v>
      </c>
    </row>
    <row r="17" customFormat="false" ht="17" hidden="false" customHeight="true" outlineLevel="0" collapsed="false">
      <c r="A17" s="26" t="str">
        <f aca="false">A81</f>
        <v>1.7 Vale Transporte</v>
      </c>
      <c r="B17" s="27"/>
      <c r="C17" s="28"/>
      <c r="D17" s="29"/>
      <c r="E17" s="30"/>
      <c r="F17" s="31" t="n">
        <f aca="false">G87</f>
        <v>4322.28549368001</v>
      </c>
      <c r="G17" s="32" t="n">
        <f aca="false">IFERROR(F17/$F$34,0)</f>
        <v>0.0140766859695395</v>
      </c>
      <c r="H17" s="33" t="n">
        <v>1916.55</v>
      </c>
    </row>
    <row r="18" customFormat="false" ht="17" hidden="false" customHeight="true" outlineLevel="0" collapsed="false">
      <c r="A18" s="26" t="s">
        <v>6</v>
      </c>
      <c r="B18" s="27"/>
      <c r="C18" s="28"/>
      <c r="D18" s="29"/>
      <c r="E18" s="30"/>
      <c r="F18" s="31" t="n">
        <f aca="false">G93</f>
        <v>14496.0123308</v>
      </c>
      <c r="G18" s="32" t="n">
        <f aca="false">IFERROR(F18/$F$34,0)</f>
        <v>0.0472101654760221</v>
      </c>
      <c r="H18" s="33" t="n">
        <f aca="false">H93</f>
        <v>18321.7546538466</v>
      </c>
    </row>
    <row r="19" customFormat="false" ht="17" hidden="false" customHeight="true" outlineLevel="0" collapsed="false">
      <c r="A19" s="26" t="str">
        <f aca="false">A95</f>
        <v>1.9. Vale Alimentação (mensal)</v>
      </c>
      <c r="B19" s="27"/>
      <c r="C19" s="28"/>
      <c r="D19" s="29"/>
      <c r="E19" s="30"/>
      <c r="F19" s="31" t="n">
        <f aca="false">G99</f>
        <v>758.27136</v>
      </c>
      <c r="G19" s="32" t="n">
        <f aca="false">IFERROR(F19/$F$34,0)</f>
        <v>0.0024695147578805</v>
      </c>
      <c r="H19" s="33" t="n">
        <f aca="false">H99</f>
        <v>958.391970282762</v>
      </c>
    </row>
    <row r="20" customFormat="false" ht="17" hidden="false" customHeight="true" outlineLevel="0" collapsed="false">
      <c r="A20" s="18" t="str">
        <f aca="false">A103</f>
        <v>2. UNIFORMES E EQUIPAMENTOS DE PROTEÇÃO INDIVIDUAL</v>
      </c>
      <c r="B20" s="34"/>
      <c r="C20" s="35"/>
      <c r="D20" s="36"/>
      <c r="E20" s="22"/>
      <c r="F20" s="23" t="n">
        <f aca="false">+G132</f>
        <v>14134.549044</v>
      </c>
      <c r="G20" s="24" t="n">
        <f aca="false">IFERROR(F20/$F$34,0)</f>
        <v>0.0460329630017198</v>
      </c>
      <c r="H20" s="25" t="n">
        <f aca="false">H132</f>
        <v>17864.8951047518</v>
      </c>
    </row>
    <row r="21" customFormat="false" ht="17" hidden="false" customHeight="true" outlineLevel="0" collapsed="false">
      <c r="A21" s="26" t="str">
        <f aca="false">A104</f>
        <v>2.1. Uniformes e EPIs para Coletores</v>
      </c>
      <c r="B21" s="37"/>
      <c r="C21" s="38"/>
      <c r="D21" s="29"/>
      <c r="E21" s="30"/>
      <c r="F21" s="31" t="n">
        <f aca="false">G118</f>
        <v>10676.567209</v>
      </c>
      <c r="G21" s="32" t="n">
        <f aca="false">IFERROR(F21/$F$34,0)</f>
        <v>0.0347711145072505</v>
      </c>
      <c r="H21" s="33" t="n">
        <f aca="false">H118</f>
        <v>13494.2934984249</v>
      </c>
    </row>
    <row r="22" customFormat="false" ht="17" hidden="false" customHeight="true" outlineLevel="0" collapsed="false">
      <c r="A22" s="26" t="str">
        <f aca="false">A120</f>
        <v>2.4. Uniformes e EPIs para Motorista</v>
      </c>
      <c r="B22" s="37"/>
      <c r="C22" s="38"/>
      <c r="D22" s="29"/>
      <c r="E22" s="30"/>
      <c r="F22" s="31" t="n">
        <f aca="false">G130</f>
        <v>3457.981835</v>
      </c>
      <c r="G22" s="32" t="n">
        <f aca="false">IFERROR(F22/$F$34,0)</f>
        <v>0.0112618484944693</v>
      </c>
      <c r="H22" s="33" t="n">
        <f aca="false">H130</f>
        <v>4370.60160632686</v>
      </c>
    </row>
    <row r="23" customFormat="false" ht="17" hidden="false" customHeight="true" outlineLevel="0" collapsed="false">
      <c r="A23" s="18" t="str">
        <f aca="false">A134</f>
        <v>3. VEÍCULOS E EQUIPAMENTOS</v>
      </c>
      <c r="B23" s="34"/>
      <c r="C23" s="35"/>
      <c r="D23" s="36"/>
      <c r="E23" s="22"/>
      <c r="F23" s="23" t="n">
        <f aca="false">G213</f>
        <v>113539.184295425</v>
      </c>
      <c r="G23" s="24" t="n">
        <f aca="false">IFERROR(F23/$F$34,0)</f>
        <v>0.369770910529004</v>
      </c>
      <c r="H23" s="25" t="n">
        <f aca="false">H213</f>
        <v>143504.091386479</v>
      </c>
    </row>
    <row r="24" customFormat="false" ht="17" hidden="false" customHeight="true" outlineLevel="0" collapsed="false">
      <c r="A24" s="26" t="str">
        <f aca="false">A135</f>
        <v>3.1. Veículo Coletor Compactador 12 m³</v>
      </c>
      <c r="B24" s="27"/>
      <c r="C24" s="28"/>
      <c r="D24" s="29"/>
      <c r="E24" s="30"/>
      <c r="F24" s="31" t="n">
        <f aca="false">G211</f>
        <v>113539.184295425</v>
      </c>
      <c r="G24" s="32" t="n">
        <f aca="false">IFERROR(F24/$F$34,0)</f>
        <v>0.369770910529004</v>
      </c>
      <c r="H24" s="33" t="n">
        <f aca="false">H211</f>
        <v>143504.091386479</v>
      </c>
    </row>
    <row r="25" customFormat="false" ht="17" hidden="false" customHeight="true" outlineLevel="0" collapsed="false">
      <c r="A25" s="39" t="str">
        <f aca="false">A136</f>
        <v>3.1.1 Depreciação</v>
      </c>
      <c r="B25" s="27"/>
      <c r="C25" s="28"/>
      <c r="D25" s="29"/>
      <c r="E25" s="30"/>
      <c r="F25" s="31" t="n">
        <f aca="false">G150</f>
        <v>14964.6337936313</v>
      </c>
      <c r="G25" s="32" t="n">
        <f aca="false">IFERROR(F25/$F$34,0)</f>
        <v>0.0487363573901166</v>
      </c>
      <c r="H25" s="33" t="n">
        <f aca="false">H150</f>
        <v>18914.053230282</v>
      </c>
    </row>
    <row r="26" customFormat="false" ht="17" hidden="false" customHeight="true" outlineLevel="0" collapsed="false">
      <c r="A26" s="39" t="str">
        <f aca="false">A152</f>
        <v>3.1.2 Remuneração de Capital</v>
      </c>
      <c r="B26" s="27"/>
      <c r="C26" s="28"/>
      <c r="D26" s="29"/>
      <c r="E26" s="30"/>
      <c r="F26" s="31" t="n">
        <f aca="false">G166</f>
        <v>23931.6533553873</v>
      </c>
      <c r="G26" s="32" t="n">
        <f aca="false">IFERROR(F26/$F$34,0)</f>
        <v>0.0779398698925005</v>
      </c>
      <c r="H26" s="33" t="n">
        <f aca="false">H166</f>
        <v>30247.6206029905</v>
      </c>
    </row>
    <row r="27" customFormat="false" ht="17" hidden="false" customHeight="true" outlineLevel="0" collapsed="false">
      <c r="A27" s="39" t="str">
        <f aca="false">A168</f>
        <v>3.1.3. Impostos e Seguros</v>
      </c>
      <c r="B27" s="27"/>
      <c r="C27" s="28"/>
      <c r="D27" s="29"/>
      <c r="E27" s="30"/>
      <c r="F27" s="31" t="n">
        <f aca="false">G174</f>
        <v>2374.84303730667</v>
      </c>
      <c r="G27" s="32" t="n">
        <f aca="false">IFERROR(F27/$F$34,0)</f>
        <v>0.00773431549396587</v>
      </c>
      <c r="H27" s="33" t="n">
        <f aca="false">H174</f>
        <v>3001.60419831317</v>
      </c>
    </row>
    <row r="28" customFormat="false" ht="17" hidden="false" customHeight="true" outlineLevel="0" collapsed="false">
      <c r="A28" s="39" t="str">
        <f aca="false">A176</f>
        <v>3.1.4. Consumos</v>
      </c>
      <c r="B28" s="27"/>
      <c r="C28" s="28"/>
      <c r="D28" s="29"/>
      <c r="E28" s="30"/>
      <c r="F28" s="31" t="n">
        <f aca="false">G195</f>
        <v>53673.0226810887</v>
      </c>
      <c r="G28" s="32" t="n">
        <f aca="false">IFERROR(F28/$F$34,0)</f>
        <v>0.174800643414784</v>
      </c>
      <c r="H28" s="33" t="n">
        <f aca="false">H195</f>
        <v>67838.2392793524</v>
      </c>
    </row>
    <row r="29" customFormat="false" ht="17" hidden="false" customHeight="true" outlineLevel="0" collapsed="false">
      <c r="A29" s="39" t="str">
        <f aca="false">A197</f>
        <v>3.1.5. Manutenção</v>
      </c>
      <c r="B29" s="27"/>
      <c r="C29" s="28"/>
      <c r="D29" s="29"/>
      <c r="E29" s="30"/>
      <c r="F29" s="31" t="n">
        <f aca="false">G200</f>
        <v>15038.45228</v>
      </c>
      <c r="G29" s="32" t="n">
        <f aca="false">IFERROR(F29/$F$34,0)</f>
        <v>0.0489767671577912</v>
      </c>
      <c r="H29" s="33" t="n">
        <f aca="false">H200</f>
        <v>19007.3536611385</v>
      </c>
    </row>
    <row r="30" customFormat="false" ht="17" hidden="false" customHeight="true" outlineLevel="0" collapsed="false">
      <c r="A30" s="39" t="str">
        <f aca="false">A202</f>
        <v>3.1.6. Pneus</v>
      </c>
      <c r="B30" s="27"/>
      <c r="C30" s="28"/>
      <c r="D30" s="29"/>
      <c r="E30" s="30"/>
      <c r="F30" s="31" t="n">
        <f aca="false">G209</f>
        <v>3556.57914801086</v>
      </c>
      <c r="G30" s="32" t="n">
        <f aca="false">IFERROR(F30/$F$34,0)</f>
        <v>0.0115829571798451</v>
      </c>
      <c r="H30" s="33" t="n">
        <f aca="false">H209</f>
        <v>4495.22041440245</v>
      </c>
    </row>
    <row r="31" customFormat="false" ht="17" hidden="false" customHeight="true" outlineLevel="0" collapsed="false">
      <c r="A31" s="18" t="str">
        <f aca="false">A215</f>
        <v>4. FERRAMENTAS E MATERIAIS DE CONSUMO</v>
      </c>
      <c r="B31" s="19"/>
      <c r="C31" s="20"/>
      <c r="D31" s="21"/>
      <c r="E31" s="22"/>
      <c r="F31" s="23" t="n">
        <f aca="false">G223</f>
        <v>4020.04426633333</v>
      </c>
      <c r="G31" s="24" t="n">
        <f aca="false">IFERROR(F31/$F$34,0)</f>
        <v>0.0130923560703164</v>
      </c>
      <c r="H31" s="25" t="n">
        <f aca="false">H223</f>
        <v>5081.00179998243</v>
      </c>
    </row>
    <row r="32" customFormat="false" ht="17" hidden="false" customHeight="true" outlineLevel="0" collapsed="false">
      <c r="A32" s="18" t="str">
        <f aca="false">A225</f>
        <v>5. MONITORAMENTO DA FROTA</v>
      </c>
      <c r="B32" s="19"/>
      <c r="C32" s="20"/>
      <c r="D32" s="21"/>
      <c r="E32" s="22"/>
      <c r="F32" s="23" t="n">
        <f aca="false">G233</f>
        <v>794.772</v>
      </c>
      <c r="G32" s="24" t="n">
        <f aca="false">IFERROR(F32/$F$34,0)</f>
        <v>0.00258838891548034</v>
      </c>
      <c r="H32" s="25" t="n">
        <f aca="false">H233</f>
        <v>1004.52574524979</v>
      </c>
    </row>
    <row r="33" customFormat="false" ht="17" hidden="false" customHeight="true" outlineLevel="0" collapsed="false">
      <c r="A33" s="18" t="str">
        <f aca="false">A235</f>
        <v>6. ADMINISTRAÇÃO LOCAL</v>
      </c>
      <c r="B33" s="19"/>
      <c r="C33" s="20"/>
      <c r="D33" s="21"/>
      <c r="E33" s="22"/>
      <c r="F33" s="23" t="n">
        <f aca="false">G243</f>
        <v>4764.32</v>
      </c>
      <c r="G33" s="24" t="n">
        <f aca="false">IFERROR(F33/$F$34,0)</f>
        <v>0.0155162903043908</v>
      </c>
      <c r="H33" s="25" t="n">
        <f aca="false">H243</f>
        <v>6021.70446191924</v>
      </c>
    </row>
    <row r="34" customFormat="false" ht="17" hidden="false" customHeight="true" outlineLevel="0" collapsed="false">
      <c r="A34" s="40" t="s">
        <v>7</v>
      </c>
      <c r="B34" s="40"/>
      <c r="C34" s="40"/>
      <c r="D34" s="40"/>
      <c r="E34" s="41"/>
      <c r="F34" s="42" t="n">
        <f aca="false">F14+F20+F23+F31+F32+F33</f>
        <v>307052.775279139</v>
      </c>
      <c r="G34" s="43" t="n">
        <f aca="false">SUM(G14+G20+G23+G31+G32+G33)</f>
        <v>1</v>
      </c>
      <c r="H34" s="44" t="n">
        <f aca="false">SUM(H14+H20+H23+H31+H32+H33)</f>
        <v>388089.1852233</v>
      </c>
    </row>
    <row r="35" customFormat="false" ht="17" hidden="false" customHeight="true" outlineLevel="0" collapsed="false">
      <c r="A35" s="12"/>
      <c r="B35" s="7"/>
      <c r="C35" s="8"/>
      <c r="D35" s="9"/>
      <c r="E35" s="9"/>
      <c r="F35" s="9"/>
      <c r="G35" s="9"/>
      <c r="H35" s="10"/>
    </row>
    <row r="36" customFormat="false" ht="17" hidden="false" customHeight="true" outlineLevel="0" collapsed="false">
      <c r="A36" s="45" t="s">
        <v>8</v>
      </c>
      <c r="B36" s="45"/>
      <c r="C36" s="45"/>
      <c r="D36" s="45"/>
      <c r="E36" s="45"/>
      <c r="F36" s="45"/>
      <c r="G36" s="9"/>
      <c r="H36" s="10"/>
      <c r="K36" s="0"/>
    </row>
    <row r="37" customFormat="false" ht="17" hidden="false" customHeight="true" outlineLevel="0" collapsed="false">
      <c r="A37" s="46" t="str">
        <f aca="false">A48</f>
        <v>1. MÃO DE OBRA</v>
      </c>
      <c r="B37" s="46"/>
      <c r="C37" s="46"/>
      <c r="D37" s="46"/>
      <c r="E37" s="47" t="s">
        <v>9</v>
      </c>
      <c r="F37" s="47"/>
      <c r="G37" s="48"/>
      <c r="H37" s="49"/>
    </row>
    <row r="38" customFormat="false" ht="17" hidden="false" customHeight="true" outlineLevel="0" collapsed="false">
      <c r="A38" s="50" t="s">
        <v>10</v>
      </c>
      <c r="B38" s="51"/>
      <c r="C38" s="52"/>
      <c r="D38" s="53"/>
      <c r="E38" s="54" t="n">
        <v>7</v>
      </c>
      <c r="F38" s="54"/>
      <c r="G38" s="55"/>
      <c r="H38" s="56"/>
    </row>
    <row r="39" customFormat="false" ht="17" hidden="false" customHeight="true" outlineLevel="0" collapsed="false">
      <c r="A39" s="26" t="s">
        <v>11</v>
      </c>
      <c r="B39" s="27"/>
      <c r="C39" s="28"/>
      <c r="D39" s="29"/>
      <c r="E39" s="57" t="n">
        <v>21</v>
      </c>
      <c r="F39" s="57"/>
      <c r="G39" s="9"/>
      <c r="H39" s="10"/>
    </row>
    <row r="40" customFormat="false" ht="17" hidden="false" customHeight="true" outlineLevel="0" collapsed="false">
      <c r="A40" s="58"/>
      <c r="B40" s="59"/>
      <c r="C40" s="60"/>
      <c r="D40" s="48"/>
      <c r="E40" s="60"/>
      <c r="F40" s="60"/>
      <c r="G40" s="61"/>
      <c r="H40" s="10"/>
    </row>
    <row r="41" customFormat="false" ht="17" hidden="false" customHeight="true" outlineLevel="0" collapsed="false">
      <c r="A41" s="62" t="s">
        <v>12</v>
      </c>
      <c r="B41" s="62"/>
      <c r="C41" s="62"/>
      <c r="D41" s="62"/>
      <c r="E41" s="63" t="n">
        <f aca="false">SUM(E38:E40)</f>
        <v>28</v>
      </c>
      <c r="F41" s="63"/>
      <c r="G41" s="61"/>
      <c r="H41" s="10"/>
    </row>
    <row r="42" customFormat="false" ht="17" hidden="false" customHeight="true" outlineLevel="0" collapsed="false">
      <c r="A42" s="64"/>
      <c r="B42" s="59"/>
      <c r="C42" s="60"/>
      <c r="D42" s="48"/>
      <c r="E42" s="48"/>
      <c r="F42" s="48"/>
      <c r="G42" s="61"/>
      <c r="H42" s="49"/>
    </row>
    <row r="43" customFormat="false" ht="17" hidden="false" customHeight="true" outlineLevel="0" collapsed="false">
      <c r="A43" s="65" t="str">
        <f aca="false">A134</f>
        <v>3. VEÍCULOS E EQUIPAMENTOS</v>
      </c>
      <c r="B43" s="66"/>
      <c r="C43" s="67"/>
      <c r="D43" s="68" t="s">
        <v>13</v>
      </c>
      <c r="E43" s="69" t="s">
        <v>9</v>
      </c>
      <c r="F43" s="69"/>
      <c r="G43" s="61"/>
      <c r="H43" s="70" t="s">
        <v>5</v>
      </c>
    </row>
    <row r="44" customFormat="false" ht="17" hidden="false" customHeight="true" outlineLevel="0" collapsed="false">
      <c r="A44" s="71" t="s">
        <v>14</v>
      </c>
      <c r="B44" s="72"/>
      <c r="C44" s="73"/>
      <c r="D44" s="74" t="s">
        <v>15</v>
      </c>
      <c r="E44" s="75" t="n">
        <v>4</v>
      </c>
      <c r="F44" s="75"/>
      <c r="G44" s="61"/>
      <c r="H44" s="76" t="n">
        <f aca="false">'4. BDI'!E24</f>
        <v>26.3916878362334</v>
      </c>
    </row>
    <row r="45" customFormat="false" ht="17" hidden="false" customHeight="true" outlineLevel="0" collapsed="false">
      <c r="A45" s="77"/>
      <c r="B45" s="7"/>
      <c r="C45" s="8"/>
      <c r="D45" s="9"/>
      <c r="E45" s="9"/>
      <c r="F45" s="9"/>
      <c r="G45" s="9"/>
      <c r="H45" s="10"/>
    </row>
    <row r="46" customFormat="false" ht="17" hidden="false" customHeight="true" outlineLevel="0" collapsed="false">
      <c r="A46" s="78" t="s">
        <v>16</v>
      </c>
      <c r="B46" s="79" t="n">
        <v>0.9812</v>
      </c>
      <c r="C46" s="8"/>
      <c r="D46" s="9"/>
      <c r="E46" s="9"/>
      <c r="F46" s="9"/>
      <c r="G46" s="9"/>
      <c r="H46" s="10"/>
    </row>
    <row r="47" customFormat="false" ht="17" hidden="false" customHeight="true" outlineLevel="0" collapsed="false">
      <c r="A47" s="77"/>
      <c r="B47" s="7"/>
      <c r="C47" s="8"/>
      <c r="D47" s="9"/>
      <c r="E47" s="9"/>
      <c r="F47" s="9"/>
      <c r="G47" s="9"/>
      <c r="H47" s="10"/>
    </row>
    <row r="48" customFormat="false" ht="17" hidden="false" customHeight="true" outlineLevel="0" collapsed="false">
      <c r="A48" s="80" t="s">
        <v>17</v>
      </c>
      <c r="B48" s="80"/>
      <c r="C48" s="80"/>
      <c r="D48" s="80"/>
      <c r="E48" s="80"/>
      <c r="F48" s="80"/>
      <c r="G48" s="80"/>
      <c r="H48" s="80"/>
    </row>
    <row r="49" customFormat="false" ht="17" hidden="false" customHeight="true" outlineLevel="0" collapsed="false">
      <c r="A49" s="81" t="str">
        <f aca="false">A38</f>
        <v>1.1 Motoristas</v>
      </c>
      <c r="B49" s="81"/>
      <c r="C49" s="81"/>
      <c r="D49" s="81"/>
      <c r="E49" s="81"/>
      <c r="F49" s="81"/>
      <c r="G49" s="81"/>
      <c r="H49" s="81"/>
    </row>
    <row r="50" customFormat="false" ht="25.5" hidden="false" customHeight="true" outlineLevel="0" collapsed="false">
      <c r="A50" s="82" t="s">
        <v>18</v>
      </c>
      <c r="B50" s="83" t="s">
        <v>13</v>
      </c>
      <c r="C50" s="84" t="s">
        <v>9</v>
      </c>
      <c r="D50" s="85" t="s">
        <v>19</v>
      </c>
      <c r="E50" s="86" t="s">
        <v>20</v>
      </c>
      <c r="F50" s="87" t="s">
        <v>21</v>
      </c>
      <c r="G50" s="86" t="s">
        <v>22</v>
      </c>
      <c r="H50" s="88" t="s">
        <v>23</v>
      </c>
    </row>
    <row r="51" customFormat="false" ht="17" hidden="false" customHeight="true" outlineLevel="0" collapsed="false">
      <c r="A51" s="89" t="s">
        <v>24</v>
      </c>
      <c r="B51" s="90" t="s">
        <v>25</v>
      </c>
      <c r="C51" s="75" t="n">
        <v>1</v>
      </c>
      <c r="D51" s="91" t="n">
        <v>2331.4</v>
      </c>
      <c r="E51" s="92" t="n">
        <f aca="false">C51*D51</f>
        <v>2331.4</v>
      </c>
      <c r="F51" s="93"/>
      <c r="G51" s="94"/>
      <c r="H51" s="88"/>
      <c r="I51" s="95"/>
      <c r="J51" s="96"/>
    </row>
    <row r="52" customFormat="false" ht="17" hidden="false" customHeight="true" outlineLevel="0" collapsed="false">
      <c r="A52" s="97" t="s">
        <v>26</v>
      </c>
      <c r="B52" s="98" t="s">
        <v>25</v>
      </c>
      <c r="C52" s="57" t="n">
        <v>1</v>
      </c>
      <c r="D52" s="99" t="n">
        <v>118</v>
      </c>
      <c r="E52" s="31" t="n">
        <f aca="false">D52</f>
        <v>118</v>
      </c>
      <c r="F52" s="93"/>
      <c r="G52" s="94"/>
      <c r="H52" s="10"/>
    </row>
    <row r="53" customFormat="false" ht="17" hidden="false" customHeight="true" outlineLevel="0" collapsed="false">
      <c r="A53" s="97" t="s">
        <v>27</v>
      </c>
      <c r="B53" s="98" t="s">
        <v>25</v>
      </c>
      <c r="C53" s="57" t="n">
        <v>1</v>
      </c>
      <c r="D53" s="99" t="n">
        <v>1621</v>
      </c>
      <c r="E53" s="31"/>
      <c r="F53" s="93"/>
      <c r="G53" s="94"/>
      <c r="H53" s="10"/>
    </row>
    <row r="54" customFormat="false" ht="17" hidden="false" customHeight="true" outlineLevel="0" collapsed="false">
      <c r="A54" s="97" t="s">
        <v>28</v>
      </c>
      <c r="B54" s="98" t="s">
        <v>29</v>
      </c>
      <c r="C54" s="100" t="n">
        <v>7.33</v>
      </c>
      <c r="D54" s="31" t="n">
        <f aca="false">D51/220*2</f>
        <v>21.1945454545455</v>
      </c>
      <c r="E54" s="101" t="n">
        <f aca="false">C54*D54</f>
        <v>155.356018181818</v>
      </c>
      <c r="F54" s="94"/>
      <c r="G54" s="94"/>
      <c r="H54" s="102"/>
    </row>
    <row r="55" customFormat="false" ht="17" hidden="false" customHeight="true" outlineLevel="0" collapsed="false">
      <c r="A55" s="97" t="s">
        <v>30</v>
      </c>
      <c r="B55" s="98" t="s">
        <v>29</v>
      </c>
      <c r="C55" s="100" t="n">
        <v>0</v>
      </c>
      <c r="D55" s="31" t="n">
        <f aca="false">D51/220*1.5</f>
        <v>15.8959090909091</v>
      </c>
      <c r="E55" s="101" t="n">
        <f aca="false">C55*D55</f>
        <v>0</v>
      </c>
      <c r="F55" s="94"/>
      <c r="G55" s="94"/>
      <c r="H55" s="102"/>
    </row>
    <row r="56" customFormat="false" ht="17" hidden="false" customHeight="true" outlineLevel="0" collapsed="false">
      <c r="A56" s="97" t="s">
        <v>31</v>
      </c>
      <c r="B56" s="98" t="s">
        <v>32</v>
      </c>
      <c r="C56" s="57"/>
      <c r="D56" s="31" t="n">
        <f aca="false">63/302*(SUM(E54:E55))</f>
        <v>32.4087057796508</v>
      </c>
      <c r="E56" s="31" t="n">
        <f aca="false">D56</f>
        <v>32.4087057796508</v>
      </c>
      <c r="F56" s="93"/>
      <c r="G56" s="94"/>
      <c r="H56" s="10"/>
    </row>
    <row r="57" customFormat="false" ht="17" hidden="false" customHeight="true" outlineLevel="0" collapsed="false">
      <c r="A57" s="97" t="s">
        <v>33</v>
      </c>
      <c r="B57" s="98"/>
      <c r="C57" s="100" t="n">
        <v>1</v>
      </c>
      <c r="D57" s="31"/>
      <c r="E57" s="31"/>
      <c r="F57" s="93"/>
      <c r="G57" s="94"/>
      <c r="H57" s="10"/>
    </row>
    <row r="58" customFormat="false" ht="17" hidden="false" customHeight="true" outlineLevel="0" collapsed="false">
      <c r="A58" s="97" t="s">
        <v>34</v>
      </c>
      <c r="B58" s="98" t="s">
        <v>4</v>
      </c>
      <c r="C58" s="100" t="n">
        <v>40</v>
      </c>
      <c r="D58" s="31" t="n">
        <f aca="false">IF(C57=2,SUM(E51:E56),IF(C57=1,(SUM(E51:E56))*D53/D51,0))</f>
        <v>1833.59527217189</v>
      </c>
      <c r="E58" s="31" t="n">
        <f aca="false">C58*D58/100</f>
        <v>733.438108868756</v>
      </c>
      <c r="F58" s="93"/>
      <c r="G58" s="94"/>
      <c r="H58" s="10"/>
    </row>
    <row r="59" customFormat="false" ht="17" hidden="false" customHeight="true" outlineLevel="0" collapsed="false">
      <c r="A59" s="97" t="s">
        <v>35</v>
      </c>
      <c r="B59" s="98"/>
      <c r="C59" s="57"/>
      <c r="D59" s="31"/>
      <c r="E59" s="31" t="n">
        <f aca="false">SUM(E51:E58)</f>
        <v>3370.60283283022</v>
      </c>
      <c r="F59" s="93"/>
      <c r="G59" s="94"/>
      <c r="H59" s="10"/>
    </row>
    <row r="60" customFormat="false" ht="17" hidden="false" customHeight="true" outlineLevel="0" collapsed="false">
      <c r="A60" s="97" t="s">
        <v>36</v>
      </c>
      <c r="B60" s="98" t="s">
        <v>4</v>
      </c>
      <c r="C60" s="103" t="n">
        <v>0.706</v>
      </c>
      <c r="D60" s="31" t="n">
        <f aca="false">E59</f>
        <v>3370.60283283022</v>
      </c>
      <c r="E60" s="31" t="n">
        <f aca="false">D60*C60</f>
        <v>2379.64559997814</v>
      </c>
      <c r="F60" s="93"/>
      <c r="G60" s="94"/>
      <c r="H60" s="10"/>
    </row>
    <row r="61" customFormat="false" ht="17" hidden="false" customHeight="true" outlineLevel="0" collapsed="false">
      <c r="A61" s="97" t="s">
        <v>37</v>
      </c>
      <c r="B61" s="98"/>
      <c r="C61" s="57"/>
      <c r="D61" s="31"/>
      <c r="E61" s="31" t="n">
        <f aca="false">E59+E60</f>
        <v>5750.24843280836</v>
      </c>
      <c r="F61" s="93"/>
      <c r="G61" s="94"/>
      <c r="H61" s="10"/>
    </row>
    <row r="62" customFormat="false" ht="17" hidden="false" customHeight="true" outlineLevel="0" collapsed="false">
      <c r="A62" s="104" t="s">
        <v>38</v>
      </c>
      <c r="B62" s="90" t="s">
        <v>39</v>
      </c>
      <c r="C62" s="105" t="n">
        <f aca="false">E38</f>
        <v>7</v>
      </c>
      <c r="D62" s="92" t="n">
        <f aca="false">E61</f>
        <v>5750.24843280836</v>
      </c>
      <c r="E62" s="92" t="n">
        <f aca="false">C62*D62</f>
        <v>40251.7390296585</v>
      </c>
      <c r="F62" s="93"/>
      <c r="G62" s="94"/>
      <c r="H62" s="10"/>
    </row>
    <row r="63" customFormat="false" ht="17" hidden="false" customHeight="true" outlineLevel="0" collapsed="false">
      <c r="A63" s="12"/>
      <c r="B63" s="7"/>
      <c r="C63" s="8"/>
      <c r="D63" s="106"/>
      <c r="F63" s="107" t="n">
        <f aca="false">$B$46</f>
        <v>0.9812</v>
      </c>
      <c r="G63" s="108" t="n">
        <f aca="false">E62*F63</f>
        <v>39495.006335901</v>
      </c>
      <c r="H63" s="109" t="n">
        <f aca="false">G63*(1+$H$44/100)</f>
        <v>49918.4051189725</v>
      </c>
    </row>
    <row r="64" customFormat="false" ht="17" hidden="false" customHeight="true" outlineLevel="0" collapsed="false">
      <c r="A64" s="77"/>
      <c r="B64" s="7"/>
      <c r="C64" s="8"/>
      <c r="D64" s="9"/>
      <c r="E64" s="9"/>
      <c r="F64" s="9"/>
      <c r="G64" s="9"/>
      <c r="H64" s="10"/>
    </row>
    <row r="65" customFormat="false" ht="17" hidden="false" customHeight="true" outlineLevel="0" collapsed="false">
      <c r="A65" s="12"/>
      <c r="B65" s="110"/>
      <c r="C65" s="111"/>
      <c r="D65" s="112"/>
      <c r="E65" s="113"/>
      <c r="F65" s="114"/>
      <c r="G65" s="115"/>
      <c r="H65" s="116"/>
    </row>
    <row r="66" customFormat="false" ht="17" hidden="false" customHeight="true" outlineLevel="0" collapsed="false">
      <c r="A66" s="81" t="str">
        <f aca="false">A39</f>
        <v>1.2 Coletores</v>
      </c>
      <c r="B66" s="81"/>
      <c r="C66" s="81"/>
      <c r="D66" s="81"/>
      <c r="E66" s="81"/>
      <c r="F66" s="81"/>
      <c r="G66" s="81"/>
      <c r="H66" s="81"/>
    </row>
    <row r="67" customFormat="false" ht="25.5" hidden="false" customHeight="true" outlineLevel="0" collapsed="false">
      <c r="A67" s="117" t="s">
        <v>18</v>
      </c>
      <c r="B67" s="118" t="s">
        <v>13</v>
      </c>
      <c r="C67" s="119" t="s">
        <v>9</v>
      </c>
      <c r="D67" s="120" t="s">
        <v>19</v>
      </c>
      <c r="E67" s="121" t="s">
        <v>20</v>
      </c>
      <c r="F67" s="120" t="s">
        <v>21</v>
      </c>
      <c r="G67" s="121" t="s">
        <v>22</v>
      </c>
      <c r="H67" s="88" t="s">
        <v>23</v>
      </c>
    </row>
    <row r="68" customFormat="false" ht="17" hidden="false" customHeight="true" outlineLevel="0" collapsed="false">
      <c r="A68" s="12" t="s">
        <v>40</v>
      </c>
      <c r="B68" s="122" t="s">
        <v>25</v>
      </c>
      <c r="C68" s="123" t="n">
        <v>1</v>
      </c>
      <c r="D68" s="124" t="n">
        <v>2082.31</v>
      </c>
      <c r="E68" s="94" t="n">
        <f aca="false">C68*D68</f>
        <v>2082.31</v>
      </c>
      <c r="F68" s="94"/>
      <c r="G68" s="94"/>
      <c r="H68" s="125"/>
    </row>
    <row r="69" customFormat="false" ht="17" hidden="false" customHeight="true" outlineLevel="0" collapsed="false">
      <c r="A69" s="26" t="s">
        <v>28</v>
      </c>
      <c r="B69" s="126" t="s">
        <v>29</v>
      </c>
      <c r="C69" s="100" t="n">
        <v>7.33</v>
      </c>
      <c r="D69" s="31" t="n">
        <f aca="false">D68/220*2</f>
        <v>18.9300909090909</v>
      </c>
      <c r="E69" s="31" t="n">
        <f aca="false">C69*D69</f>
        <v>138.757566363636</v>
      </c>
      <c r="F69" s="94"/>
      <c r="G69" s="94"/>
      <c r="H69" s="10"/>
    </row>
    <row r="70" customFormat="false" ht="17" hidden="false" customHeight="true" outlineLevel="0" collapsed="false">
      <c r="A70" s="127" t="s">
        <v>30</v>
      </c>
      <c r="B70" s="128" t="s">
        <v>29</v>
      </c>
      <c r="C70" s="129" t="n">
        <v>0</v>
      </c>
      <c r="D70" s="130" t="n">
        <f aca="false">D68/220*1.5</f>
        <v>14.1975681818182</v>
      </c>
      <c r="E70" s="130" t="n">
        <f aca="false">C70*D70</f>
        <v>0</v>
      </c>
      <c r="F70" s="61"/>
      <c r="G70" s="131"/>
      <c r="H70" s="10"/>
    </row>
    <row r="71" customFormat="false" ht="17" hidden="false" customHeight="true" outlineLevel="0" collapsed="false">
      <c r="A71" s="50" t="s">
        <v>31</v>
      </c>
      <c r="B71" s="132" t="s">
        <v>32</v>
      </c>
      <c r="C71" s="54"/>
      <c r="D71" s="133" t="n">
        <f aca="false">63/302*(SUM(E69:E70))</f>
        <v>28.9461148374473</v>
      </c>
      <c r="E71" s="133" t="n">
        <f aca="false">D71</f>
        <v>28.9461148374473</v>
      </c>
      <c r="F71" s="48"/>
      <c r="G71" s="134"/>
      <c r="H71" s="49"/>
    </row>
    <row r="72" customFormat="false" ht="17" hidden="false" customHeight="true" outlineLevel="0" collapsed="false">
      <c r="A72" s="26" t="s">
        <v>33</v>
      </c>
      <c r="B72" s="126"/>
      <c r="C72" s="100" t="n">
        <v>1</v>
      </c>
      <c r="D72" s="31"/>
      <c r="E72" s="31"/>
      <c r="F72" s="135"/>
      <c r="G72" s="135"/>
      <c r="H72" s="56"/>
    </row>
    <row r="73" customFormat="false" ht="17" hidden="false" customHeight="true" outlineLevel="0" collapsed="false">
      <c r="A73" s="26" t="s">
        <v>34</v>
      </c>
      <c r="B73" s="126" t="s">
        <v>4</v>
      </c>
      <c r="C73" s="100" t="n">
        <v>40</v>
      </c>
      <c r="D73" s="31" t="n">
        <f aca="false">IF(C72=2,SUM(E68:E71),IF(C72=1,(SUM(E68:E71))*D68/D68,0))</f>
        <v>2250.01368120108</v>
      </c>
      <c r="E73" s="31" t="n">
        <f aca="false">C73*D73/100</f>
        <v>900.005472480433</v>
      </c>
      <c r="F73" s="94"/>
      <c r="G73" s="94"/>
      <c r="H73" s="10"/>
    </row>
    <row r="74" customFormat="false" ht="17" hidden="false" customHeight="true" outlineLevel="0" collapsed="false">
      <c r="A74" s="136" t="s">
        <v>35</v>
      </c>
      <c r="B74" s="126"/>
      <c r="C74" s="57"/>
      <c r="D74" s="31"/>
      <c r="E74" s="31" t="n">
        <f aca="false">SUM(E68:E73)</f>
        <v>3150.01915368152</v>
      </c>
      <c r="F74" s="94"/>
      <c r="G74" s="94"/>
      <c r="H74" s="10"/>
    </row>
    <row r="75" customFormat="false" ht="17" hidden="false" customHeight="true" outlineLevel="0" collapsed="false">
      <c r="A75" s="26" t="s">
        <v>36</v>
      </c>
      <c r="B75" s="126" t="s">
        <v>4</v>
      </c>
      <c r="C75" s="32" t="n">
        <f aca="false">'2.Encargos Sociais_2'!C39</f>
        <v>0.70595952</v>
      </c>
      <c r="D75" s="31" t="n">
        <f aca="false">E74</f>
        <v>3150.01915368152</v>
      </c>
      <c r="E75" s="31" t="n">
        <f aca="false">D75*C75</f>
        <v>2223.78600972381</v>
      </c>
      <c r="F75" s="94"/>
      <c r="G75" s="94"/>
      <c r="H75" s="10"/>
    </row>
    <row r="76" customFormat="false" ht="17" hidden="false" customHeight="true" outlineLevel="0" collapsed="false">
      <c r="A76" s="136" t="s">
        <v>41</v>
      </c>
      <c r="B76" s="126"/>
      <c r="C76" s="57"/>
      <c r="D76" s="31"/>
      <c r="E76" s="31" t="n">
        <f aca="false">E74+E75</f>
        <v>5373.80516340533</v>
      </c>
      <c r="F76" s="94"/>
      <c r="G76" s="94"/>
      <c r="H76" s="10"/>
    </row>
    <row r="77" customFormat="false" ht="17" hidden="false" customHeight="true" outlineLevel="0" collapsed="false">
      <c r="A77" s="137" t="s">
        <v>38</v>
      </c>
      <c r="B77" s="138" t="s">
        <v>39</v>
      </c>
      <c r="C77" s="105" t="n">
        <f aca="false">E39</f>
        <v>21</v>
      </c>
      <c r="D77" s="92" t="n">
        <f aca="false">E76</f>
        <v>5373.80516340533</v>
      </c>
      <c r="E77" s="92" t="n">
        <f aca="false">C77*D77</f>
        <v>112849.908431512</v>
      </c>
      <c r="F77" s="92"/>
      <c r="G77" s="92"/>
      <c r="H77" s="139"/>
    </row>
    <row r="78" customFormat="false" ht="17" hidden="false" customHeight="true" outlineLevel="0" collapsed="false">
      <c r="A78" s="64"/>
      <c r="B78" s="59"/>
      <c r="C78" s="60"/>
      <c r="D78" s="140"/>
      <c r="E78" s="141"/>
      <c r="F78" s="142" t="n">
        <f aca="false">B46</f>
        <v>0.9812</v>
      </c>
      <c r="G78" s="143" t="n">
        <f aca="false">E77*F78</f>
        <v>110728.330153</v>
      </c>
      <c r="H78" s="144" t="n">
        <f aca="false">G78*(1+$H$44/100)</f>
        <v>139951.405393253</v>
      </c>
    </row>
    <row r="79" customFormat="false" ht="17" hidden="false" customHeight="true" outlineLevel="0" collapsed="false">
      <c r="A79" s="145"/>
      <c r="B79" s="146"/>
      <c r="C79" s="146"/>
      <c r="D79" s="146"/>
      <c r="E79" s="146"/>
      <c r="F79" s="146"/>
      <c r="G79" s="146"/>
      <c r="H79" s="147"/>
    </row>
    <row r="80" customFormat="false" ht="17" hidden="false" customHeight="true" outlineLevel="0" collapsed="false">
      <c r="A80" s="148"/>
      <c r="B80" s="149"/>
      <c r="C80" s="149"/>
      <c r="D80" s="149"/>
      <c r="E80" s="149"/>
      <c r="F80" s="149"/>
      <c r="G80" s="149"/>
      <c r="H80" s="150"/>
    </row>
    <row r="81" customFormat="false" ht="17" hidden="false" customHeight="true" outlineLevel="0" collapsed="false">
      <c r="A81" s="81" t="s">
        <v>42</v>
      </c>
      <c r="B81" s="81"/>
      <c r="C81" s="81"/>
      <c r="D81" s="81"/>
      <c r="E81" s="81"/>
      <c r="F81" s="81"/>
      <c r="G81" s="81"/>
      <c r="H81" s="8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1"/>
      <c r="Z81" s="151"/>
    </row>
    <row r="82" customFormat="false" ht="25.5" hidden="false" customHeight="true" outlineLevel="0" collapsed="false">
      <c r="A82" s="117" t="s">
        <v>18</v>
      </c>
      <c r="B82" s="118" t="s">
        <v>13</v>
      </c>
      <c r="C82" s="119" t="s">
        <v>9</v>
      </c>
      <c r="D82" s="120" t="s">
        <v>19</v>
      </c>
      <c r="E82" s="121" t="s">
        <v>20</v>
      </c>
      <c r="F82" s="120" t="s">
        <v>21</v>
      </c>
      <c r="G82" s="121" t="s">
        <v>22</v>
      </c>
      <c r="H82" s="88" t="s">
        <v>23</v>
      </c>
      <c r="I82" s="151"/>
      <c r="J82" s="151"/>
      <c r="K82" s="151"/>
      <c r="L82" s="151"/>
      <c r="M82" s="151"/>
      <c r="N82" s="151"/>
      <c r="O82" s="151"/>
      <c r="P82" s="151"/>
      <c r="Q82" s="151"/>
      <c r="R82" s="151"/>
      <c r="S82" s="151"/>
      <c r="T82" s="151"/>
      <c r="U82" s="151"/>
      <c r="V82" s="151"/>
      <c r="W82" s="151"/>
      <c r="X82" s="151"/>
      <c r="Y82" s="151"/>
      <c r="Z82" s="151"/>
    </row>
    <row r="83" customFormat="false" ht="17" hidden="false" customHeight="true" outlineLevel="0" collapsed="false">
      <c r="A83" s="12" t="s">
        <v>43</v>
      </c>
      <c r="B83" s="122" t="s">
        <v>32</v>
      </c>
      <c r="C83" s="123" t="n">
        <v>1</v>
      </c>
      <c r="D83" s="124" t="n">
        <v>5.5</v>
      </c>
      <c r="E83" s="94"/>
      <c r="F83" s="152"/>
      <c r="G83" s="94"/>
      <c r="H83" s="125"/>
    </row>
    <row r="84" customFormat="false" ht="17" hidden="false" customHeight="true" outlineLevel="0" collapsed="false">
      <c r="A84" s="26" t="s">
        <v>44</v>
      </c>
      <c r="B84" s="126" t="s">
        <v>45</v>
      </c>
      <c r="C84" s="100" t="n">
        <v>26</v>
      </c>
      <c r="D84" s="31"/>
      <c r="E84" s="31"/>
      <c r="F84" s="32"/>
      <c r="G84" s="31"/>
      <c r="H84" s="10"/>
    </row>
    <row r="85" customFormat="false" ht="17" hidden="false" customHeight="true" outlineLevel="0" collapsed="false">
      <c r="A85" s="26" t="s">
        <v>46</v>
      </c>
      <c r="B85" s="126" t="s">
        <v>47</v>
      </c>
      <c r="C85" s="57" t="n">
        <f aca="false">$C$84*2*(SUM(E39))</f>
        <v>1092</v>
      </c>
      <c r="D85" s="31" t="n">
        <f aca="false">IFERROR((($C$84*2*$D$83)-(E68*0.06*C84/26))/($C$84*2),"-")</f>
        <v>3.09733461538462</v>
      </c>
      <c r="E85" s="31" t="n">
        <f aca="false">IFERROR(C85*D85,"-")</f>
        <v>3382.28940000001</v>
      </c>
      <c r="F85" s="32" t="n">
        <f aca="false">B46</f>
        <v>0.9812</v>
      </c>
      <c r="G85" s="31" t="n">
        <f aca="false">E85*F85</f>
        <v>3318.70235928001</v>
      </c>
      <c r="H85" s="10"/>
    </row>
    <row r="86" customFormat="false" ht="17" hidden="false" customHeight="true" outlineLevel="0" collapsed="false">
      <c r="A86" s="137" t="s">
        <v>48</v>
      </c>
      <c r="B86" s="138" t="s">
        <v>47</v>
      </c>
      <c r="C86" s="75" t="n">
        <f aca="false">$C$84*2*(SUM(E38:E38))</f>
        <v>364</v>
      </c>
      <c r="D86" s="153" t="n">
        <f aca="false">IFERROR((($C$84*2*$D$83)-(D51*0.06*C84/26))/($C$84*2),"-")</f>
        <v>2.80992307692308</v>
      </c>
      <c r="E86" s="92" t="n">
        <f aca="false">IFERROR(C86*D86,"-")</f>
        <v>1022.812</v>
      </c>
      <c r="F86" s="154" t="n">
        <f aca="false">B46</f>
        <v>0.9812</v>
      </c>
      <c r="G86" s="92" t="n">
        <f aca="false">E86*F86</f>
        <v>1003.5831344</v>
      </c>
      <c r="H86" s="139"/>
    </row>
    <row r="87" customFormat="false" ht="17" hidden="false" customHeight="true" outlineLevel="0" collapsed="false">
      <c r="A87" s="12"/>
      <c r="B87" s="7"/>
      <c r="C87" s="8"/>
      <c r="D87" s="155"/>
      <c r="E87" s="156"/>
      <c r="F87" s="156"/>
      <c r="G87" s="108" t="n">
        <f aca="false">SUM(G85:G86)</f>
        <v>4322.28549368001</v>
      </c>
      <c r="H87" s="109" t="n">
        <f aca="false">G87*(1+$H$44/100)</f>
        <v>5463.00958856284</v>
      </c>
    </row>
    <row r="88" customFormat="false" ht="17" hidden="false" customHeight="true" outlineLevel="0" collapsed="false">
      <c r="A88" s="77"/>
      <c r="B88" s="7"/>
      <c r="C88" s="8"/>
      <c r="D88" s="9"/>
      <c r="E88" s="9"/>
      <c r="F88" s="9"/>
      <c r="G88" s="9"/>
      <c r="H88" s="10"/>
    </row>
    <row r="89" customFormat="false" ht="17" hidden="false" customHeight="true" outlineLevel="0" collapsed="false">
      <c r="A89" s="81" t="s">
        <v>49</v>
      </c>
      <c r="B89" s="81"/>
      <c r="C89" s="81"/>
      <c r="D89" s="81"/>
      <c r="E89" s="81"/>
      <c r="F89" s="81"/>
      <c r="G89" s="81"/>
      <c r="H89" s="81"/>
    </row>
    <row r="90" customFormat="false" ht="25.5" hidden="false" customHeight="true" outlineLevel="0" collapsed="false">
      <c r="A90" s="117" t="s">
        <v>18</v>
      </c>
      <c r="B90" s="118" t="s">
        <v>13</v>
      </c>
      <c r="C90" s="119" t="s">
        <v>9</v>
      </c>
      <c r="D90" s="120" t="s">
        <v>19</v>
      </c>
      <c r="E90" s="121" t="s">
        <v>20</v>
      </c>
      <c r="F90" s="120" t="s">
        <v>21</v>
      </c>
      <c r="G90" s="121" t="s">
        <v>22</v>
      </c>
      <c r="H90" s="88" t="s">
        <v>23</v>
      </c>
    </row>
    <row r="91" customFormat="false" ht="17" hidden="false" customHeight="true" outlineLevel="0" collapsed="false">
      <c r="A91" s="104" t="str">
        <f aca="false">+A85</f>
        <v>Coletores</v>
      </c>
      <c r="B91" s="90" t="s">
        <v>15</v>
      </c>
      <c r="C91" s="75" t="n">
        <f aca="false">SUM(E39:E39)*C84</f>
        <v>546</v>
      </c>
      <c r="D91" s="91" t="n">
        <f aca="false">0.81*27.15</f>
        <v>21.9915</v>
      </c>
      <c r="E91" s="92" t="n">
        <f aca="false">C91*D91</f>
        <v>12007.359</v>
      </c>
      <c r="F91" s="154" t="n">
        <f aca="false">B46</f>
        <v>0.9812</v>
      </c>
      <c r="G91" s="92" t="n">
        <f aca="false">F91*E91</f>
        <v>11781.6206508</v>
      </c>
      <c r="H91" s="157"/>
    </row>
    <row r="92" customFormat="false" ht="17" hidden="false" customHeight="true" outlineLevel="0" collapsed="false">
      <c r="A92" s="97" t="str">
        <f aca="false">+A86</f>
        <v>Motorista Caminhão Coletor</v>
      </c>
      <c r="B92" s="98" t="s">
        <v>15</v>
      </c>
      <c r="C92" s="57" t="n">
        <f aca="false">SUM(E38:E38)*C84</f>
        <v>182</v>
      </c>
      <c r="D92" s="99" t="n">
        <f aca="false">0.8*19</f>
        <v>15.2</v>
      </c>
      <c r="E92" s="31" t="n">
        <f aca="false">C92*D92</f>
        <v>2766.4</v>
      </c>
      <c r="F92" s="32" t="n">
        <f aca="false">B46</f>
        <v>0.9812</v>
      </c>
      <c r="G92" s="31" t="n">
        <f aca="false">F92*E92</f>
        <v>2714.39168</v>
      </c>
      <c r="H92" s="139"/>
    </row>
    <row r="93" customFormat="false" ht="17" hidden="false" customHeight="true" outlineLevel="0" collapsed="false">
      <c r="A93" s="77"/>
      <c r="B93" s="7"/>
      <c r="C93" s="8"/>
      <c r="D93" s="155"/>
      <c r="E93" s="156"/>
      <c r="F93" s="156"/>
      <c r="G93" s="108" t="n">
        <f aca="false">SUM(G91:G92)</f>
        <v>14496.0123308</v>
      </c>
      <c r="H93" s="109" t="n">
        <f aca="false">G93*(1+$H$44/100)</f>
        <v>18321.7546538466</v>
      </c>
    </row>
    <row r="94" customFormat="false" ht="17" hidden="false" customHeight="true" outlineLevel="0" collapsed="false">
      <c r="A94" s="64"/>
      <c r="B94" s="59"/>
      <c r="C94" s="60"/>
      <c r="D94" s="48"/>
      <c r="E94" s="48"/>
      <c r="F94" s="48"/>
      <c r="G94" s="48"/>
      <c r="H94" s="49"/>
    </row>
    <row r="95" customFormat="false" ht="17" hidden="false" customHeight="true" outlineLevel="0" collapsed="false">
      <c r="A95" s="81" t="s">
        <v>50</v>
      </c>
      <c r="B95" s="81"/>
      <c r="C95" s="81"/>
      <c r="D95" s="81"/>
      <c r="E95" s="81"/>
      <c r="F95" s="81"/>
      <c r="G95" s="81"/>
      <c r="H95" s="81"/>
    </row>
    <row r="96" customFormat="false" ht="25.5" hidden="false" customHeight="true" outlineLevel="0" collapsed="false">
      <c r="A96" s="158" t="s">
        <v>18</v>
      </c>
      <c r="B96" s="159" t="s">
        <v>13</v>
      </c>
      <c r="C96" s="69" t="s">
        <v>9</v>
      </c>
      <c r="D96" s="160" t="s">
        <v>19</v>
      </c>
      <c r="E96" s="108" t="s">
        <v>20</v>
      </c>
      <c r="F96" s="160" t="s">
        <v>21</v>
      </c>
      <c r="G96" s="108" t="s">
        <v>22</v>
      </c>
      <c r="H96" s="161" t="s">
        <v>23</v>
      </c>
    </row>
    <row r="97" customFormat="false" ht="17" hidden="false" customHeight="true" outlineLevel="0" collapsed="false">
      <c r="A97" s="137" t="str">
        <f aca="false">+A91</f>
        <v>Coletores</v>
      </c>
      <c r="B97" s="138" t="s">
        <v>15</v>
      </c>
      <c r="C97" s="75" t="n">
        <f aca="false">E40</f>
        <v>0</v>
      </c>
      <c r="D97" s="91" t="n">
        <v>0</v>
      </c>
      <c r="E97" s="92" t="n">
        <f aca="false">C97*D97</f>
        <v>0</v>
      </c>
      <c r="F97" s="154" t="n">
        <f aca="false">B44</f>
        <v>0</v>
      </c>
      <c r="G97" s="92" t="n">
        <f aca="false">F97*E97</f>
        <v>0</v>
      </c>
      <c r="H97" s="157"/>
    </row>
    <row r="98" customFormat="false" ht="17" hidden="false" customHeight="true" outlineLevel="0" collapsed="false">
      <c r="A98" s="137" t="str">
        <f aca="false">+A92</f>
        <v>Motorista Caminhão Coletor</v>
      </c>
      <c r="B98" s="126" t="s">
        <v>15</v>
      </c>
      <c r="C98" s="57" t="n">
        <f aca="false">SUM(E38:E38)</f>
        <v>7</v>
      </c>
      <c r="D98" s="99" t="n">
        <f aca="false">0.8*138</f>
        <v>110.4</v>
      </c>
      <c r="E98" s="31" t="n">
        <f aca="false">C98*D98</f>
        <v>772.8</v>
      </c>
      <c r="F98" s="32" t="n">
        <f aca="false">B46</f>
        <v>0.9812</v>
      </c>
      <c r="G98" s="31" t="n">
        <f aca="false">F98*E98</f>
        <v>758.27136</v>
      </c>
      <c r="H98" s="139"/>
    </row>
    <row r="99" customFormat="false" ht="17" hidden="false" customHeight="true" outlineLevel="0" collapsed="false">
      <c r="A99" s="77"/>
      <c r="B99" s="7"/>
      <c r="C99" s="8"/>
      <c r="D99" s="106"/>
      <c r="E99" s="162"/>
      <c r="F99" s="162"/>
      <c r="G99" s="108" t="n">
        <f aca="false">SUM(G97:G98)</f>
        <v>758.27136</v>
      </c>
      <c r="H99" s="109" t="n">
        <f aca="false">G99*(1+$H$44/100)</f>
        <v>958.391970282762</v>
      </c>
    </row>
    <row r="100" customFormat="false" ht="17" hidden="false" customHeight="true" outlineLevel="0" collapsed="false">
      <c r="A100" s="12"/>
      <c r="B100" s="7"/>
      <c r="C100" s="8"/>
      <c r="D100" s="9"/>
      <c r="E100" s="9"/>
      <c r="F100" s="9"/>
      <c r="G100" s="9"/>
      <c r="H100" s="10"/>
    </row>
    <row r="101" customFormat="false" ht="17" hidden="false" customHeight="true" outlineLevel="0" collapsed="false">
      <c r="A101" s="163" t="s">
        <v>51</v>
      </c>
      <c r="B101" s="163"/>
      <c r="C101" s="163"/>
      <c r="D101" s="163"/>
      <c r="E101" s="163"/>
      <c r="F101" s="163"/>
      <c r="G101" s="42" t="n">
        <f aca="false">G63+G78+G87+G93+G99</f>
        <v>169799.905673381</v>
      </c>
      <c r="H101" s="44" t="n">
        <f aca="false">SUM(H63+H78+H87+H93+H99)</f>
        <v>214612.966724918</v>
      </c>
    </row>
    <row r="102" customFormat="false" ht="17" hidden="false" customHeight="true" outlineLevel="0" collapsed="false">
      <c r="B102" s="7"/>
      <c r="C102" s="8"/>
      <c r="D102" s="9"/>
      <c r="E102" s="9"/>
      <c r="F102" s="9"/>
      <c r="G102" s="9"/>
      <c r="H102" s="10"/>
    </row>
    <row r="103" customFormat="false" ht="17" hidden="false" customHeight="true" outlineLevel="0" collapsed="false">
      <c r="A103" s="164" t="s">
        <v>52</v>
      </c>
      <c r="B103" s="164"/>
      <c r="C103" s="164"/>
      <c r="D103" s="164"/>
      <c r="E103" s="164"/>
      <c r="F103" s="164"/>
      <c r="G103" s="164"/>
      <c r="H103" s="164"/>
    </row>
    <row r="104" customFormat="false" ht="17" hidden="false" customHeight="true" outlineLevel="0" collapsed="false">
      <c r="A104" s="165" t="s">
        <v>53</v>
      </c>
      <c r="B104" s="165"/>
      <c r="C104" s="165"/>
      <c r="D104" s="165"/>
      <c r="E104" s="165"/>
      <c r="F104" s="165"/>
      <c r="G104" s="165"/>
      <c r="H104" s="165"/>
    </row>
    <row r="105" customFormat="false" ht="25.5" hidden="false" customHeight="true" outlineLevel="0" collapsed="false">
      <c r="A105" s="166" t="s">
        <v>18</v>
      </c>
      <c r="B105" s="167" t="s">
        <v>13</v>
      </c>
      <c r="C105" s="168" t="s">
        <v>54</v>
      </c>
      <c r="D105" s="169" t="s">
        <v>19</v>
      </c>
      <c r="E105" s="169" t="s">
        <v>20</v>
      </c>
      <c r="F105" s="169" t="s">
        <v>21</v>
      </c>
      <c r="G105" s="169" t="s">
        <v>22</v>
      </c>
      <c r="H105" s="170" t="s">
        <v>23</v>
      </c>
    </row>
    <row r="106" customFormat="false" ht="17" hidden="false" customHeight="true" outlineLevel="0" collapsed="false">
      <c r="A106" s="171" t="s">
        <v>55</v>
      </c>
      <c r="B106" s="172" t="s">
        <v>15</v>
      </c>
      <c r="C106" s="173" t="n">
        <v>6</v>
      </c>
      <c r="D106" s="174" t="n">
        <v>227.75</v>
      </c>
      <c r="E106" s="175" t="n">
        <f aca="false">IFERROR(D106/C106,0)</f>
        <v>37.9583333333333</v>
      </c>
      <c r="F106" s="176"/>
      <c r="G106" s="177"/>
      <c r="H106" s="125"/>
    </row>
    <row r="107" customFormat="false" ht="17" hidden="false" customHeight="true" outlineLevel="0" collapsed="false">
      <c r="A107" s="178" t="s">
        <v>56</v>
      </c>
      <c r="B107" s="179" t="s">
        <v>15</v>
      </c>
      <c r="C107" s="180" t="n">
        <v>4</v>
      </c>
      <c r="D107" s="181" t="n">
        <v>69.97</v>
      </c>
      <c r="E107" s="182" t="n">
        <f aca="false">IFERROR(D107/C107,0)</f>
        <v>17.4925</v>
      </c>
      <c r="F107" s="176"/>
      <c r="G107" s="177"/>
      <c r="H107" s="10"/>
      <c r="L107" s="183"/>
    </row>
    <row r="108" customFormat="false" ht="17" hidden="false" customHeight="true" outlineLevel="0" collapsed="false">
      <c r="A108" s="178" t="s">
        <v>57</v>
      </c>
      <c r="B108" s="179" t="s">
        <v>15</v>
      </c>
      <c r="C108" s="180" t="n">
        <v>4</v>
      </c>
      <c r="D108" s="181" t="n">
        <v>41.58</v>
      </c>
      <c r="E108" s="182" t="n">
        <f aca="false">IFERROR(D108/C108,0)</f>
        <v>10.395</v>
      </c>
      <c r="F108" s="176"/>
      <c r="G108" s="177"/>
      <c r="H108" s="10"/>
    </row>
    <row r="109" customFormat="false" ht="17" hidden="false" customHeight="true" outlineLevel="0" collapsed="false">
      <c r="A109" s="178" t="s">
        <v>58</v>
      </c>
      <c r="B109" s="179" t="s">
        <v>15</v>
      </c>
      <c r="C109" s="180" t="n">
        <v>6</v>
      </c>
      <c r="D109" s="181" t="n">
        <v>29.63</v>
      </c>
      <c r="E109" s="182" t="n">
        <f aca="false">IFERROR(D109/C109,0)</f>
        <v>4.93833333333333</v>
      </c>
      <c r="F109" s="112"/>
      <c r="G109" s="177"/>
      <c r="H109" s="10"/>
    </row>
    <row r="110" customFormat="false" ht="17" hidden="false" customHeight="true" outlineLevel="0" collapsed="false">
      <c r="A110" s="178" t="s">
        <v>59</v>
      </c>
      <c r="B110" s="179" t="s">
        <v>60</v>
      </c>
      <c r="C110" s="180" t="n">
        <v>6</v>
      </c>
      <c r="D110" s="181" t="n">
        <v>59.18</v>
      </c>
      <c r="E110" s="182" t="n">
        <f aca="false">IFERROR(D110/C110,0)</f>
        <v>9.86333333333333</v>
      </c>
      <c r="F110" s="112"/>
      <c r="G110" s="177"/>
      <c r="H110" s="10"/>
    </row>
    <row r="111" customFormat="false" ht="17" hidden="false" customHeight="true" outlineLevel="0" collapsed="false">
      <c r="A111" s="178" t="s">
        <v>61</v>
      </c>
      <c r="B111" s="179" t="s">
        <v>60</v>
      </c>
      <c r="C111" s="180" t="n">
        <v>4</v>
      </c>
      <c r="D111" s="181" t="n">
        <v>22.68</v>
      </c>
      <c r="E111" s="182" t="n">
        <f aca="false">IFERROR(D111/C111,0)</f>
        <v>5.67</v>
      </c>
      <c r="F111" s="184"/>
      <c r="G111" s="184"/>
      <c r="H111" s="10"/>
    </row>
    <row r="112" customFormat="false" ht="17" hidden="false" customHeight="true" outlineLevel="0" collapsed="false">
      <c r="A112" s="178" t="s">
        <v>62</v>
      </c>
      <c r="B112" s="179" t="s">
        <v>15</v>
      </c>
      <c r="C112" s="180" t="n">
        <v>6</v>
      </c>
      <c r="D112" s="181" t="n">
        <v>55.49</v>
      </c>
      <c r="E112" s="182" t="n">
        <f aca="false">IFERROR(D112/C112,0)</f>
        <v>9.24833333333333</v>
      </c>
      <c r="F112" s="184"/>
      <c r="G112" s="184"/>
      <c r="H112" s="10"/>
    </row>
    <row r="113" customFormat="false" ht="17" hidden="false" customHeight="true" outlineLevel="0" collapsed="false">
      <c r="A113" s="178" t="s">
        <v>63</v>
      </c>
      <c r="B113" s="179" t="s">
        <v>15</v>
      </c>
      <c r="C113" s="180" t="n">
        <v>6</v>
      </c>
      <c r="D113" s="181" t="n">
        <v>24.47</v>
      </c>
      <c r="E113" s="182" t="n">
        <f aca="false">IFERROR(D113/C113,0)</f>
        <v>4.07833333333333</v>
      </c>
      <c r="F113" s="184"/>
      <c r="G113" s="184"/>
      <c r="H113" s="10"/>
    </row>
    <row r="114" customFormat="false" ht="17" hidden="false" customHeight="true" outlineLevel="0" collapsed="false">
      <c r="A114" s="178" t="s">
        <v>64</v>
      </c>
      <c r="B114" s="179" t="s">
        <v>60</v>
      </c>
      <c r="C114" s="180" t="s">
        <v>65</v>
      </c>
      <c r="D114" s="181" t="n">
        <v>14.42</v>
      </c>
      <c r="E114" s="182" t="n">
        <f aca="false">IFERROR(D114/C114,0)</f>
        <v>0</v>
      </c>
      <c r="F114" s="184"/>
      <c r="G114" s="184"/>
      <c r="H114" s="10"/>
    </row>
    <row r="115" customFormat="false" ht="17" hidden="false" customHeight="true" outlineLevel="0" collapsed="false">
      <c r="A115" s="178" t="s">
        <v>66</v>
      </c>
      <c r="B115" s="179" t="s">
        <v>67</v>
      </c>
      <c r="C115" s="180" t="n">
        <v>4</v>
      </c>
      <c r="D115" s="181" t="n">
        <v>42.26</v>
      </c>
      <c r="E115" s="182" t="n">
        <f aca="false">IFERROR(D115/C115,0)</f>
        <v>10.565</v>
      </c>
      <c r="F115" s="184"/>
      <c r="G115" s="184"/>
      <c r="H115" s="10"/>
    </row>
    <row r="116" customFormat="false" ht="17" hidden="false" customHeight="true" outlineLevel="0" collapsed="false">
      <c r="A116" s="178" t="s">
        <v>68</v>
      </c>
      <c r="B116" s="179" t="s">
        <v>69</v>
      </c>
      <c r="C116" s="185" t="n">
        <v>1</v>
      </c>
      <c r="D116" s="181" t="n">
        <f aca="false">3*C84*5.23</f>
        <v>407.94</v>
      </c>
      <c r="E116" s="182" t="n">
        <f aca="false">C116*D116</f>
        <v>407.94</v>
      </c>
      <c r="F116" s="112"/>
      <c r="G116" s="177"/>
      <c r="H116" s="10"/>
    </row>
    <row r="117" customFormat="false" ht="17" hidden="false" customHeight="true" outlineLevel="0" collapsed="false">
      <c r="A117" s="186" t="s">
        <v>38</v>
      </c>
      <c r="B117" s="172" t="s">
        <v>39</v>
      </c>
      <c r="C117" s="187" t="n">
        <f aca="false">SUM(E39:E39)</f>
        <v>21</v>
      </c>
      <c r="D117" s="175" t="n">
        <f aca="false">+SUM(E106:E116)</f>
        <v>518.149166666667</v>
      </c>
      <c r="E117" s="188" t="n">
        <f aca="false">C117*D117</f>
        <v>10881.1325</v>
      </c>
      <c r="F117" s="115"/>
      <c r="G117" s="177"/>
      <c r="H117" s="10"/>
    </row>
    <row r="118" customFormat="false" ht="17" hidden="false" customHeight="true" outlineLevel="0" collapsed="false">
      <c r="A118" s="64"/>
      <c r="B118" s="59"/>
      <c r="C118" s="60"/>
      <c r="D118" s="140"/>
      <c r="E118" s="189"/>
      <c r="F118" s="107" t="n">
        <f aca="false">B46</f>
        <v>0.9812</v>
      </c>
      <c r="G118" s="108" t="n">
        <f aca="false">E117*F118</f>
        <v>10676.567209</v>
      </c>
      <c r="H118" s="109" t="n">
        <f aca="false">G118*(1+$H$44/100)</f>
        <v>13494.2934984249</v>
      </c>
    </row>
    <row r="119" customFormat="false" ht="17" hidden="false" customHeight="true" outlineLevel="0" collapsed="false">
      <c r="A119" s="190"/>
      <c r="B119" s="191"/>
      <c r="C119" s="192"/>
      <c r="D119" s="193"/>
      <c r="E119" s="194"/>
      <c r="F119" s="195"/>
      <c r="G119" s="196"/>
      <c r="H119" s="197"/>
    </row>
    <row r="120" customFormat="false" ht="17" hidden="false" customHeight="true" outlineLevel="0" collapsed="false">
      <c r="A120" s="81" t="s">
        <v>70</v>
      </c>
      <c r="B120" s="81"/>
      <c r="C120" s="81"/>
      <c r="D120" s="81"/>
      <c r="E120" s="81"/>
      <c r="F120" s="81"/>
      <c r="G120" s="81"/>
      <c r="H120" s="81"/>
    </row>
    <row r="121" customFormat="false" ht="25.5" hidden="false" customHeight="true" outlineLevel="0" collapsed="false">
      <c r="A121" s="45" t="s">
        <v>18</v>
      </c>
      <c r="B121" s="159" t="s">
        <v>13</v>
      </c>
      <c r="C121" s="198" t="s">
        <v>54</v>
      </c>
      <c r="D121" s="160" t="s">
        <v>19</v>
      </c>
      <c r="E121" s="108" t="s">
        <v>20</v>
      </c>
      <c r="F121" s="160" t="s">
        <v>21</v>
      </c>
      <c r="G121" s="108" t="s">
        <v>22</v>
      </c>
      <c r="H121" s="199" t="s">
        <v>23</v>
      </c>
    </row>
    <row r="122" customFormat="false" ht="17" hidden="false" customHeight="true" outlineLevel="0" collapsed="false">
      <c r="A122" s="104" t="s">
        <v>55</v>
      </c>
      <c r="B122" s="138" t="s">
        <v>15</v>
      </c>
      <c r="C122" s="105" t="n">
        <v>6</v>
      </c>
      <c r="D122" s="92" t="n">
        <f aca="false">D106</f>
        <v>227.75</v>
      </c>
      <c r="E122" s="92" t="n">
        <f aca="false">IFERROR(D122/C122,0)</f>
        <v>37.9583333333333</v>
      </c>
      <c r="F122" s="94"/>
      <c r="G122" s="94"/>
      <c r="H122" s="200"/>
    </row>
    <row r="123" customFormat="false" ht="17" hidden="false" customHeight="true" outlineLevel="0" collapsed="false">
      <c r="A123" s="97" t="s">
        <v>71</v>
      </c>
      <c r="B123" s="126" t="s">
        <v>15</v>
      </c>
      <c r="C123" s="100" t="n">
        <v>4</v>
      </c>
      <c r="D123" s="31" t="n">
        <f aca="false">D107</f>
        <v>69.97</v>
      </c>
      <c r="E123" s="31" t="n">
        <f aca="false">IFERROR(D123/C123,0)</f>
        <v>17.4925</v>
      </c>
      <c r="F123" s="94"/>
      <c r="G123" s="94"/>
      <c r="H123" s="10"/>
    </row>
    <row r="124" customFormat="false" ht="17" hidden="false" customHeight="true" outlineLevel="0" collapsed="false">
      <c r="A124" s="97" t="s">
        <v>72</v>
      </c>
      <c r="B124" s="126" t="s">
        <v>15</v>
      </c>
      <c r="C124" s="100" t="n">
        <v>4</v>
      </c>
      <c r="D124" s="31" t="n">
        <f aca="false">D108</f>
        <v>41.58</v>
      </c>
      <c r="E124" s="31" t="n">
        <f aca="false">IFERROR(D124/C124,0)</f>
        <v>10.395</v>
      </c>
      <c r="F124" s="94"/>
      <c r="G124" s="94"/>
      <c r="H124" s="10"/>
      <c r="K124" s="183"/>
    </row>
    <row r="125" customFormat="false" ht="17" hidden="false" customHeight="true" outlineLevel="0" collapsed="false">
      <c r="A125" s="178" t="s">
        <v>59</v>
      </c>
      <c r="B125" s="126" t="s">
        <v>60</v>
      </c>
      <c r="C125" s="100" t="n">
        <v>6</v>
      </c>
      <c r="D125" s="31" t="n">
        <f aca="false">D110</f>
        <v>59.18</v>
      </c>
      <c r="E125" s="31" t="n">
        <f aca="false">IFERROR(D125/C125,0)</f>
        <v>9.86333333333333</v>
      </c>
      <c r="F125" s="94"/>
      <c r="G125" s="94"/>
      <c r="H125" s="10"/>
    </row>
    <row r="126" customFormat="false" ht="17" hidden="false" customHeight="true" outlineLevel="0" collapsed="false">
      <c r="A126" s="97" t="s">
        <v>62</v>
      </c>
      <c r="B126" s="126" t="s">
        <v>15</v>
      </c>
      <c r="C126" s="100" t="n">
        <v>6</v>
      </c>
      <c r="D126" s="31" t="n">
        <f aca="false">D112</f>
        <v>55.49</v>
      </c>
      <c r="E126" s="31" t="n">
        <f aca="false">IFERROR(D126/C126,0)</f>
        <v>9.24833333333333</v>
      </c>
      <c r="F126" s="94"/>
      <c r="G126" s="94"/>
      <c r="H126" s="10"/>
    </row>
    <row r="127" customFormat="false" ht="17" hidden="false" customHeight="true" outlineLevel="0" collapsed="false">
      <c r="A127" s="97" t="s">
        <v>66</v>
      </c>
      <c r="B127" s="126" t="s">
        <v>67</v>
      </c>
      <c r="C127" s="180" t="n">
        <v>4</v>
      </c>
      <c r="D127" s="31" t="n">
        <f aca="false">D115</f>
        <v>42.26</v>
      </c>
      <c r="E127" s="31" t="n">
        <f aca="false">IFERROR(D127/C127,0)</f>
        <v>10.565</v>
      </c>
      <c r="F127" s="94"/>
      <c r="G127" s="94"/>
      <c r="H127" s="10"/>
    </row>
    <row r="128" customFormat="false" ht="17" hidden="false" customHeight="true" outlineLevel="0" collapsed="false">
      <c r="A128" s="97" t="s">
        <v>68</v>
      </c>
      <c r="B128" s="126" t="s">
        <v>69</v>
      </c>
      <c r="C128" s="57" t="n">
        <v>1</v>
      </c>
      <c r="D128" s="99" t="n">
        <f aca="false">D116</f>
        <v>407.94</v>
      </c>
      <c r="E128" s="31" t="n">
        <f aca="false">C128*D128</f>
        <v>407.94</v>
      </c>
      <c r="F128" s="94"/>
      <c r="G128" s="94"/>
      <c r="H128" s="10"/>
    </row>
    <row r="129" customFormat="false" ht="17" hidden="false" customHeight="true" outlineLevel="0" collapsed="false">
      <c r="A129" s="78" t="s">
        <v>38</v>
      </c>
      <c r="B129" s="126" t="s">
        <v>39</v>
      </c>
      <c r="C129" s="57" t="n">
        <f aca="false">SUM(E38:E38)</f>
        <v>7</v>
      </c>
      <c r="D129" s="31" t="n">
        <f aca="false">+SUM(E122:E128)</f>
        <v>503.4625</v>
      </c>
      <c r="E129" s="31" t="n">
        <f aca="false">C129*D129</f>
        <v>3524.2375</v>
      </c>
      <c r="F129" s="92"/>
      <c r="G129" s="92"/>
      <c r="H129" s="139"/>
    </row>
    <row r="130" customFormat="false" ht="17" hidden="false" customHeight="true" outlineLevel="0" collapsed="false">
      <c r="B130" s="7"/>
      <c r="C130" s="8"/>
      <c r="D130" s="106"/>
      <c r="E130" s="162"/>
      <c r="F130" s="107" t="n">
        <f aca="false">B46</f>
        <v>0.9812</v>
      </c>
      <c r="G130" s="108" t="n">
        <f aca="false">E129*F130</f>
        <v>3457.981835</v>
      </c>
      <c r="H130" s="109" t="n">
        <f aca="false">G130*(1+$H$44/100)</f>
        <v>4370.60160632686</v>
      </c>
    </row>
    <row r="131" customFormat="false" ht="17" hidden="false" customHeight="true" outlineLevel="0" collapsed="false">
      <c r="B131" s="7"/>
      <c r="C131" s="8"/>
      <c r="D131" s="9"/>
      <c r="E131" s="9"/>
      <c r="F131" s="9"/>
      <c r="G131" s="9"/>
      <c r="H131" s="10"/>
    </row>
    <row r="132" customFormat="false" ht="17" hidden="false" customHeight="true" outlineLevel="0" collapsed="false">
      <c r="A132" s="163" t="s">
        <v>73</v>
      </c>
      <c r="B132" s="163"/>
      <c r="C132" s="163"/>
      <c r="D132" s="163"/>
      <c r="E132" s="163"/>
      <c r="F132" s="163"/>
      <c r="G132" s="42" t="n">
        <f aca="false">G130+G118</f>
        <v>14134.549044</v>
      </c>
      <c r="H132" s="44" t="n">
        <f aca="false">H118+H130</f>
        <v>17864.8951047518</v>
      </c>
    </row>
    <row r="133" customFormat="false" ht="17" hidden="false" customHeight="true" outlineLevel="0" collapsed="false">
      <c r="B133" s="7"/>
      <c r="C133" s="8"/>
      <c r="D133" s="9"/>
      <c r="E133" s="9"/>
      <c r="F133" s="9"/>
      <c r="G133" s="9"/>
      <c r="H133" s="10"/>
    </row>
    <row r="134" customFormat="false" ht="17" hidden="false" customHeight="true" outlineLevel="0" collapsed="false">
      <c r="A134" s="201" t="s">
        <v>74</v>
      </c>
      <c r="B134" s="201"/>
      <c r="C134" s="201"/>
      <c r="D134" s="201"/>
      <c r="E134" s="201"/>
      <c r="F134" s="201"/>
      <c r="G134" s="201"/>
      <c r="H134" s="201"/>
    </row>
    <row r="135" customFormat="false" ht="17" hidden="false" customHeight="true" outlineLevel="0" collapsed="false">
      <c r="A135" s="81" t="s">
        <v>75</v>
      </c>
      <c r="B135" s="81"/>
      <c r="C135" s="81"/>
      <c r="D135" s="81"/>
      <c r="E135" s="81"/>
      <c r="F135" s="81"/>
      <c r="G135" s="81"/>
      <c r="H135" s="81"/>
    </row>
    <row r="136" customFormat="false" ht="17" hidden="false" customHeight="true" outlineLevel="0" collapsed="false">
      <c r="A136" s="202" t="s">
        <v>76</v>
      </c>
      <c r="B136" s="202"/>
      <c r="C136" s="202"/>
      <c r="D136" s="202"/>
      <c r="E136" s="202"/>
      <c r="F136" s="202"/>
      <c r="G136" s="202"/>
      <c r="H136" s="202"/>
    </row>
    <row r="137" customFormat="false" ht="25.5" hidden="false" customHeight="true" outlineLevel="0" collapsed="false">
      <c r="A137" s="203" t="s">
        <v>18</v>
      </c>
      <c r="B137" s="204" t="s">
        <v>13</v>
      </c>
      <c r="C137" s="205" t="s">
        <v>9</v>
      </c>
      <c r="D137" s="206" t="s">
        <v>19</v>
      </c>
      <c r="E137" s="207" t="s">
        <v>20</v>
      </c>
      <c r="F137" s="206" t="s">
        <v>21</v>
      </c>
      <c r="G137" s="207" t="s">
        <v>22</v>
      </c>
      <c r="H137" s="208" t="s">
        <v>23</v>
      </c>
    </row>
    <row r="138" customFormat="false" ht="17" hidden="false" customHeight="true" outlineLevel="0" collapsed="false">
      <c r="A138" s="50" t="s">
        <v>77</v>
      </c>
      <c r="B138" s="132" t="s">
        <v>15</v>
      </c>
      <c r="C138" s="54" t="n">
        <v>1</v>
      </c>
      <c r="D138" s="209" t="n">
        <v>516631.66</v>
      </c>
      <c r="E138" s="133" t="n">
        <f aca="false">C138*D138</f>
        <v>516631.66</v>
      </c>
      <c r="F138" s="135"/>
      <c r="G138" s="135"/>
      <c r="H138" s="210"/>
    </row>
    <row r="139" customFormat="false" ht="17" hidden="false" customHeight="true" outlineLevel="0" collapsed="false">
      <c r="A139" s="26" t="s">
        <v>78</v>
      </c>
      <c r="B139" s="126" t="s">
        <v>79</v>
      </c>
      <c r="C139" s="100" t="n">
        <v>10</v>
      </c>
      <c r="D139" s="31"/>
      <c r="E139" s="31"/>
      <c r="F139" s="94"/>
      <c r="G139" s="94"/>
      <c r="H139" s="10"/>
    </row>
    <row r="140" customFormat="false" ht="17" hidden="false" customHeight="true" outlineLevel="0" collapsed="false">
      <c r="A140" s="26" t="s">
        <v>80</v>
      </c>
      <c r="B140" s="126" t="s">
        <v>79</v>
      </c>
      <c r="C140" s="100" t="n">
        <v>0</v>
      </c>
      <c r="D140" s="31"/>
      <c r="E140" s="31"/>
      <c r="F140" s="94"/>
      <c r="G140" s="94"/>
      <c r="H140" s="10"/>
    </row>
    <row r="141" customFormat="false" ht="17" hidden="false" customHeight="true" outlineLevel="0" collapsed="false">
      <c r="A141" s="26" t="s">
        <v>81</v>
      </c>
      <c r="B141" s="126" t="s">
        <v>4</v>
      </c>
      <c r="C141" s="100" t="n">
        <f aca="false">'5. Depreciação'!B22</f>
        <v>65.18</v>
      </c>
      <c r="D141" s="31" t="n">
        <f aca="false">E138</f>
        <v>516631.66</v>
      </c>
      <c r="E141" s="31" t="n">
        <f aca="false">C141*D141/100</f>
        <v>336740.515988</v>
      </c>
      <c r="F141" s="94"/>
      <c r="G141" s="94"/>
      <c r="H141" s="10"/>
    </row>
    <row r="142" customFormat="false" ht="17" hidden="false" customHeight="true" outlineLevel="0" collapsed="false">
      <c r="A142" s="26" t="s">
        <v>82</v>
      </c>
      <c r="B142" s="126" t="s">
        <v>25</v>
      </c>
      <c r="C142" s="57" t="n">
        <f aca="false">C139*12</f>
        <v>120</v>
      </c>
      <c r="D142" s="31" t="n">
        <f aca="false">IF(C140&lt;=C139,E141,0)</f>
        <v>336740.515988</v>
      </c>
      <c r="E142" s="31" t="n">
        <f aca="false">IFERROR(D142/C142,0)</f>
        <v>2806.17096656667</v>
      </c>
      <c r="F142" s="94"/>
      <c r="G142" s="94"/>
      <c r="H142" s="10"/>
    </row>
    <row r="143" customFormat="false" ht="17" hidden="false" customHeight="true" outlineLevel="0" collapsed="false">
      <c r="A143" s="26" t="s">
        <v>83</v>
      </c>
      <c r="B143" s="126" t="s">
        <v>15</v>
      </c>
      <c r="C143" s="57" t="n">
        <f aca="false">C138</f>
        <v>1</v>
      </c>
      <c r="D143" s="99" t="n">
        <v>185333.33</v>
      </c>
      <c r="E143" s="31" t="n">
        <f aca="false">C143*D143</f>
        <v>185333.33</v>
      </c>
      <c r="F143" s="94"/>
      <c r="G143" s="94"/>
      <c r="H143" s="10"/>
    </row>
    <row r="144" customFormat="false" ht="17" hidden="false" customHeight="true" outlineLevel="0" collapsed="false">
      <c r="A144" s="26" t="s">
        <v>84</v>
      </c>
      <c r="B144" s="126" t="s">
        <v>79</v>
      </c>
      <c r="C144" s="100" t="n">
        <v>10</v>
      </c>
      <c r="D144" s="31"/>
      <c r="E144" s="31"/>
      <c r="F144" s="94"/>
      <c r="G144" s="94"/>
      <c r="H144" s="10"/>
    </row>
    <row r="145" customFormat="false" ht="17" hidden="false" customHeight="true" outlineLevel="0" collapsed="false">
      <c r="A145" s="26" t="s">
        <v>85</v>
      </c>
      <c r="B145" s="126" t="s">
        <v>79</v>
      </c>
      <c r="C145" s="100" t="n">
        <v>0</v>
      </c>
      <c r="D145" s="31"/>
      <c r="E145" s="31"/>
      <c r="F145" s="94"/>
      <c r="G145" s="94"/>
      <c r="H145" s="10"/>
    </row>
    <row r="146" customFormat="false" ht="17" hidden="false" customHeight="true" outlineLevel="0" collapsed="false">
      <c r="A146" s="26" t="s">
        <v>86</v>
      </c>
      <c r="B146" s="126" t="s">
        <v>4</v>
      </c>
      <c r="C146" s="100" t="n">
        <f aca="false">'5. Depreciação'!B22</f>
        <v>65.18</v>
      </c>
      <c r="D146" s="31" t="n">
        <f aca="false">E143</f>
        <v>185333.33</v>
      </c>
      <c r="E146" s="31" t="n">
        <f aca="false">C146*D146/100</f>
        <v>120800.264494</v>
      </c>
      <c r="F146" s="94"/>
      <c r="G146" s="94"/>
      <c r="H146" s="10"/>
    </row>
    <row r="147" customFormat="false" ht="17" hidden="false" customHeight="true" outlineLevel="0" collapsed="false">
      <c r="A147" s="26" t="s">
        <v>87</v>
      </c>
      <c r="B147" s="126" t="s">
        <v>25</v>
      </c>
      <c r="C147" s="57" t="n">
        <f aca="false">C144*12</f>
        <v>120</v>
      </c>
      <c r="D147" s="31" t="n">
        <f aca="false">IF(C145&lt;=C144,E146,0)</f>
        <v>120800.264494</v>
      </c>
      <c r="E147" s="31" t="n">
        <f aca="false">IFERROR(D147/C147,0)</f>
        <v>1006.66887078333</v>
      </c>
      <c r="F147" s="94"/>
      <c r="G147" s="94"/>
      <c r="H147" s="10"/>
    </row>
    <row r="148" customFormat="false" ht="17" hidden="false" customHeight="true" outlineLevel="0" collapsed="false">
      <c r="A148" s="26" t="s">
        <v>88</v>
      </c>
      <c r="B148" s="126"/>
      <c r="C148" s="57"/>
      <c r="D148" s="31"/>
      <c r="E148" s="31" t="n">
        <f aca="false">E142+E147</f>
        <v>3812.83983735</v>
      </c>
      <c r="F148" s="61"/>
      <c r="G148" s="131"/>
      <c r="H148" s="10"/>
    </row>
    <row r="149" customFormat="false" ht="17" hidden="false" customHeight="true" outlineLevel="0" collapsed="false">
      <c r="A149" s="127" t="s">
        <v>89</v>
      </c>
      <c r="B149" s="128" t="s">
        <v>15</v>
      </c>
      <c r="C149" s="129" t="n">
        <f aca="false">E44</f>
        <v>4</v>
      </c>
      <c r="D149" s="130" t="n">
        <f aca="false">E148</f>
        <v>3812.83983735</v>
      </c>
      <c r="E149" s="130" t="n">
        <f aca="false">C149*D149</f>
        <v>15251.3593494</v>
      </c>
      <c r="F149" s="61"/>
      <c r="G149" s="131"/>
      <c r="H149" s="10"/>
    </row>
    <row r="150" customFormat="false" ht="17" hidden="false" customHeight="true" outlineLevel="0" collapsed="false">
      <c r="A150" s="77"/>
      <c r="B150" s="211"/>
      <c r="C150" s="212"/>
      <c r="D150" s="112"/>
      <c r="E150" s="213"/>
      <c r="F150" s="214" t="n">
        <f aca="false">B46</f>
        <v>0.9812</v>
      </c>
      <c r="G150" s="215" t="n">
        <f aca="false">E149*F150</f>
        <v>14964.6337936313</v>
      </c>
      <c r="H150" s="216" t="n">
        <f aca="false">G150*(1+$H$44/100)</f>
        <v>18914.053230282</v>
      </c>
    </row>
    <row r="151" customFormat="false" ht="17" hidden="false" customHeight="true" outlineLevel="0" collapsed="false">
      <c r="A151" s="77"/>
      <c r="B151" s="211"/>
      <c r="C151" s="212"/>
      <c r="D151" s="61"/>
      <c r="E151" s="61"/>
      <c r="F151" s="29"/>
      <c r="G151" s="29"/>
      <c r="H151" s="217"/>
    </row>
    <row r="152" customFormat="false" ht="17" hidden="false" customHeight="true" outlineLevel="0" collapsed="false">
      <c r="A152" s="218" t="s">
        <v>90</v>
      </c>
      <c r="B152" s="218"/>
      <c r="C152" s="218"/>
      <c r="D152" s="218"/>
      <c r="E152" s="218"/>
      <c r="F152" s="218"/>
      <c r="G152" s="218"/>
      <c r="H152" s="218"/>
    </row>
    <row r="153" customFormat="false" ht="25.5" hidden="false" customHeight="true" outlineLevel="0" collapsed="false">
      <c r="A153" s="219" t="s">
        <v>18</v>
      </c>
      <c r="B153" s="220" t="s">
        <v>13</v>
      </c>
      <c r="C153" s="221" t="s">
        <v>9</v>
      </c>
      <c r="D153" s="222" t="s">
        <v>19</v>
      </c>
      <c r="E153" s="223" t="s">
        <v>20</v>
      </c>
      <c r="F153" s="222" t="s">
        <v>21</v>
      </c>
      <c r="G153" s="223" t="s">
        <v>22</v>
      </c>
      <c r="H153" s="224" t="s">
        <v>23</v>
      </c>
    </row>
    <row r="154" customFormat="false" ht="17" hidden="false" customHeight="true" outlineLevel="0" collapsed="false">
      <c r="A154" s="58" t="s">
        <v>91</v>
      </c>
      <c r="B154" s="225" t="s">
        <v>15</v>
      </c>
      <c r="C154" s="226" t="n">
        <v>1</v>
      </c>
      <c r="D154" s="227" t="n">
        <f aca="false">D138</f>
        <v>516631.66</v>
      </c>
      <c r="E154" s="227" t="n">
        <f aca="false">C154*D154</f>
        <v>516631.66</v>
      </c>
      <c r="F154" s="61"/>
      <c r="G154" s="131"/>
      <c r="H154" s="125"/>
    </row>
    <row r="155" customFormat="false" ht="17" hidden="false" customHeight="true" outlineLevel="0" collapsed="false">
      <c r="A155" s="50" t="s">
        <v>92</v>
      </c>
      <c r="B155" s="132" t="s">
        <v>4</v>
      </c>
      <c r="C155" s="228" t="n">
        <v>14.75</v>
      </c>
      <c r="D155" s="133"/>
      <c r="E155" s="133"/>
      <c r="F155" s="61"/>
      <c r="G155" s="131"/>
      <c r="H155" s="10"/>
    </row>
    <row r="156" customFormat="false" ht="17" hidden="false" customHeight="true" outlineLevel="0" collapsed="false">
      <c r="A156" s="127" t="s">
        <v>93</v>
      </c>
      <c r="B156" s="128" t="s">
        <v>32</v>
      </c>
      <c r="C156" s="229" t="n">
        <f aca="false">IFERROR(IF(C140&lt;=C139,E138-(C141/(100*C139)*C140)*E138,E138-E141),0)</f>
        <v>516631.66</v>
      </c>
      <c r="D156" s="130"/>
      <c r="E156" s="130"/>
      <c r="F156" s="61"/>
      <c r="G156" s="230"/>
      <c r="H156" s="231"/>
    </row>
    <row r="157" customFormat="false" ht="17" hidden="false" customHeight="true" outlineLevel="0" collapsed="false">
      <c r="A157" s="50" t="s">
        <v>94</v>
      </c>
      <c r="B157" s="132" t="s">
        <v>32</v>
      </c>
      <c r="C157" s="54" t="n">
        <f aca="false">IFERROR(IF(C140&gt;=C139,C156,((((C156)-(E138-E141))*(((C139-C140)+1)/(2*(C139-C140))))+(E138-E141))),0)</f>
        <v>365098.4278054</v>
      </c>
      <c r="D157" s="133"/>
      <c r="E157" s="133"/>
      <c r="F157" s="61"/>
      <c r="G157" s="230"/>
      <c r="H157" s="231"/>
    </row>
    <row r="158" customFormat="false" ht="17" hidden="false" customHeight="true" outlineLevel="0" collapsed="false">
      <c r="A158" s="26" t="s">
        <v>95</v>
      </c>
      <c r="B158" s="126" t="s">
        <v>32</v>
      </c>
      <c r="C158" s="57"/>
      <c r="D158" s="31" t="n">
        <f aca="false">C155*C157/12/100</f>
        <v>4487.66817510804</v>
      </c>
      <c r="E158" s="31" t="n">
        <f aca="false">D158</f>
        <v>4487.66817510804</v>
      </c>
      <c r="F158" s="61"/>
      <c r="G158" s="131"/>
      <c r="H158" s="231"/>
    </row>
    <row r="159" customFormat="false" ht="17" hidden="false" customHeight="true" outlineLevel="0" collapsed="false">
      <c r="A159" s="26" t="s">
        <v>96</v>
      </c>
      <c r="B159" s="126" t="s">
        <v>15</v>
      </c>
      <c r="C159" s="57" t="n">
        <f aca="false">C143</f>
        <v>1</v>
      </c>
      <c r="D159" s="31" t="n">
        <f aca="false">D143</f>
        <v>185333.33</v>
      </c>
      <c r="E159" s="31" t="n">
        <f aca="false">C159*D159</f>
        <v>185333.33</v>
      </c>
      <c r="F159" s="61"/>
      <c r="G159" s="131"/>
      <c r="H159" s="10"/>
    </row>
    <row r="160" customFormat="false" ht="17" hidden="false" customHeight="true" outlineLevel="0" collapsed="false">
      <c r="A160" s="26" t="s">
        <v>92</v>
      </c>
      <c r="B160" s="126" t="s">
        <v>4</v>
      </c>
      <c r="C160" s="57" t="n">
        <f aca="false">C155</f>
        <v>14.75</v>
      </c>
      <c r="D160" s="31"/>
      <c r="E160" s="31"/>
      <c r="F160" s="94"/>
      <c r="G160" s="94"/>
      <c r="H160" s="10"/>
    </row>
    <row r="161" customFormat="false" ht="17" hidden="false" customHeight="true" outlineLevel="0" collapsed="false">
      <c r="A161" s="26" t="s">
        <v>97</v>
      </c>
      <c r="B161" s="126" t="s">
        <v>32</v>
      </c>
      <c r="C161" s="57" t="n">
        <f aca="false">IFERROR(IF(C145&lt;=C144,E143-(C146/(100*C144)*C145)*E143,E143-E146),0)</f>
        <v>185333.33</v>
      </c>
      <c r="D161" s="31"/>
      <c r="E161" s="31"/>
      <c r="F161" s="94"/>
      <c r="G161" s="94"/>
      <c r="H161" s="10"/>
    </row>
    <row r="162" customFormat="false" ht="17" hidden="false" customHeight="true" outlineLevel="0" collapsed="false">
      <c r="A162" s="26" t="s">
        <v>98</v>
      </c>
      <c r="B162" s="126" t="s">
        <v>32</v>
      </c>
      <c r="C162" s="57" t="n">
        <f aca="false">IFERROR(IF(C145&gt;=C144,C161,((((C161)-(E143-E146))*(((C144-C145)+1)/(2*(C144-C145))))+(E143-E146))),0)</f>
        <v>130973.2109777</v>
      </c>
      <c r="D162" s="31"/>
      <c r="E162" s="31"/>
      <c r="F162" s="94"/>
      <c r="G162" s="94"/>
      <c r="H162" s="10"/>
    </row>
    <row r="163" customFormat="false" ht="17" hidden="false" customHeight="true" outlineLevel="0" collapsed="false">
      <c r="A163" s="26" t="s">
        <v>99</v>
      </c>
      <c r="B163" s="126" t="s">
        <v>32</v>
      </c>
      <c r="C163" s="57"/>
      <c r="D163" s="31" t="n">
        <f aca="false">C160*C162/12/100</f>
        <v>1609.8790516009</v>
      </c>
      <c r="E163" s="31" t="n">
        <f aca="false">D163</f>
        <v>1609.8790516009</v>
      </c>
      <c r="F163" s="94"/>
      <c r="G163" s="94"/>
      <c r="H163" s="10"/>
    </row>
    <row r="164" customFormat="false" ht="17" hidden="false" customHeight="true" outlineLevel="0" collapsed="false">
      <c r="A164" s="26" t="s">
        <v>88</v>
      </c>
      <c r="B164" s="126"/>
      <c r="C164" s="57"/>
      <c r="D164" s="31"/>
      <c r="E164" s="31" t="n">
        <f aca="false">E158+E163</f>
        <v>6097.54722670894</v>
      </c>
      <c r="F164" s="94"/>
      <c r="G164" s="94"/>
      <c r="H164" s="10"/>
    </row>
    <row r="165" customFormat="false" ht="17" hidden="false" customHeight="true" outlineLevel="0" collapsed="false">
      <c r="A165" s="26" t="s">
        <v>89</v>
      </c>
      <c r="B165" s="126" t="s">
        <v>15</v>
      </c>
      <c r="C165" s="57" t="n">
        <f aca="false">C149</f>
        <v>4</v>
      </c>
      <c r="D165" s="31" t="n">
        <f aca="false">E164</f>
        <v>6097.54722670894</v>
      </c>
      <c r="E165" s="31" t="n">
        <f aca="false">C165*D165</f>
        <v>24390.1889068358</v>
      </c>
      <c r="F165" s="94"/>
      <c r="G165" s="94"/>
      <c r="H165" s="10"/>
    </row>
    <row r="166" customFormat="false" ht="17" hidden="false" customHeight="true" outlineLevel="0" collapsed="false">
      <c r="A166" s="77"/>
      <c r="B166" s="7"/>
      <c r="C166" s="8"/>
      <c r="D166" s="232"/>
      <c r="E166" s="233"/>
      <c r="F166" s="107" t="n">
        <f aca="false">B46</f>
        <v>0.9812</v>
      </c>
      <c r="G166" s="234" t="n">
        <f aca="false">E165*F166</f>
        <v>23931.6533553873</v>
      </c>
      <c r="H166" s="109" t="n">
        <f aca="false">G166*(1+$H$44/100)</f>
        <v>30247.6206029905</v>
      </c>
    </row>
    <row r="167" customFormat="false" ht="17" hidden="false" customHeight="true" outlineLevel="0" collapsed="false">
      <c r="A167" s="77"/>
      <c r="B167" s="7"/>
      <c r="C167" s="8"/>
      <c r="D167" s="9"/>
      <c r="E167" s="9"/>
      <c r="F167" s="9"/>
      <c r="G167" s="9"/>
      <c r="H167" s="10"/>
    </row>
    <row r="168" customFormat="false" ht="17" hidden="false" customHeight="true" outlineLevel="0" collapsed="false">
      <c r="A168" s="218" t="s">
        <v>100</v>
      </c>
      <c r="B168" s="218"/>
      <c r="C168" s="218"/>
      <c r="D168" s="218"/>
      <c r="E168" s="218"/>
      <c r="F168" s="218"/>
      <c r="G168" s="218"/>
      <c r="H168" s="218"/>
    </row>
    <row r="169" customFormat="false" ht="25.5" hidden="false" customHeight="true" outlineLevel="0" collapsed="false">
      <c r="A169" s="235" t="s">
        <v>18</v>
      </c>
      <c r="B169" s="236" t="s">
        <v>13</v>
      </c>
      <c r="C169" s="237" t="s">
        <v>9</v>
      </c>
      <c r="D169" s="238" t="s">
        <v>19</v>
      </c>
      <c r="E169" s="239" t="s">
        <v>20</v>
      </c>
      <c r="F169" s="238" t="s">
        <v>21</v>
      </c>
      <c r="G169" s="239" t="s">
        <v>22</v>
      </c>
      <c r="H169" s="240" t="s">
        <v>23</v>
      </c>
    </row>
    <row r="170" customFormat="false" ht="17" hidden="false" customHeight="true" outlineLevel="0" collapsed="false">
      <c r="A170" s="241" t="s">
        <v>101</v>
      </c>
      <c r="B170" s="242" t="s">
        <v>15</v>
      </c>
      <c r="C170" s="243" t="n">
        <f aca="false">C149</f>
        <v>4</v>
      </c>
      <c r="D170" s="135" t="n">
        <f aca="false">0.01*($E$138)</f>
        <v>5166.3166</v>
      </c>
      <c r="E170" s="135" t="n">
        <f aca="false">C170*D170</f>
        <v>20665.2664</v>
      </c>
      <c r="F170" s="135"/>
      <c r="G170" s="135"/>
      <c r="H170" s="210"/>
    </row>
    <row r="171" customFormat="false" ht="17" hidden="false" customHeight="true" outlineLevel="0" collapsed="false">
      <c r="A171" s="127" t="s">
        <v>102</v>
      </c>
      <c r="B171" s="128" t="s">
        <v>15</v>
      </c>
      <c r="C171" s="229" t="n">
        <f aca="false">C149</f>
        <v>4</v>
      </c>
      <c r="D171" s="244" t="n">
        <v>109.27</v>
      </c>
      <c r="E171" s="130" t="n">
        <f aca="false">C171*D171</f>
        <v>437.08</v>
      </c>
      <c r="F171" s="227"/>
      <c r="G171" s="227"/>
      <c r="H171" s="49"/>
    </row>
    <row r="172" customFormat="false" ht="17" hidden="false" customHeight="true" outlineLevel="0" collapsed="false">
      <c r="A172" s="50" t="s">
        <v>103</v>
      </c>
      <c r="B172" s="132" t="s">
        <v>15</v>
      </c>
      <c r="C172" s="54" t="n">
        <f aca="false">C149</f>
        <v>4</v>
      </c>
      <c r="D172" s="209" t="n">
        <v>1985.45</v>
      </c>
      <c r="E172" s="133" t="n">
        <f aca="false">C172*D172</f>
        <v>7941.8</v>
      </c>
      <c r="F172" s="135"/>
      <c r="G172" s="135"/>
      <c r="H172" s="56"/>
    </row>
    <row r="173" customFormat="false" ht="17" hidden="false" customHeight="true" outlineLevel="0" collapsed="false">
      <c r="A173" s="137" t="s">
        <v>104</v>
      </c>
      <c r="B173" s="138" t="s">
        <v>25</v>
      </c>
      <c r="C173" s="75" t="n">
        <v>12</v>
      </c>
      <c r="D173" s="92" t="n">
        <f aca="false">SUM(E170:E172)</f>
        <v>29044.1464</v>
      </c>
      <c r="E173" s="92" t="n">
        <f aca="false">D173/C173</f>
        <v>2420.34553333333</v>
      </c>
      <c r="F173" s="92"/>
      <c r="G173" s="92"/>
      <c r="H173" s="139"/>
    </row>
    <row r="174" customFormat="false" ht="17" hidden="false" customHeight="true" outlineLevel="0" collapsed="false">
      <c r="A174" s="77"/>
      <c r="B174" s="7"/>
      <c r="C174" s="8"/>
      <c r="D174" s="106"/>
      <c r="E174" s="162"/>
      <c r="F174" s="107" t="n">
        <f aca="false">B46</f>
        <v>0.9812</v>
      </c>
      <c r="G174" s="234" t="n">
        <f aca="false">E173*F174</f>
        <v>2374.84303730667</v>
      </c>
      <c r="H174" s="109" t="n">
        <f aca="false">G174*(1+$H$44/100)</f>
        <v>3001.60419831317</v>
      </c>
    </row>
    <row r="175" customFormat="false" ht="17" hidden="false" customHeight="true" outlineLevel="0" collapsed="false">
      <c r="A175" s="77"/>
      <c r="B175" s="7"/>
      <c r="C175" s="8"/>
      <c r="D175" s="9"/>
      <c r="E175" s="9"/>
      <c r="F175" s="9"/>
      <c r="G175" s="9"/>
      <c r="H175" s="10"/>
    </row>
    <row r="176" customFormat="false" ht="17" hidden="false" customHeight="true" outlineLevel="0" collapsed="false">
      <c r="A176" s="218" t="s">
        <v>105</v>
      </c>
      <c r="B176" s="218"/>
      <c r="C176" s="8"/>
      <c r="D176" s="9"/>
      <c r="E176" s="9"/>
      <c r="F176" s="9"/>
      <c r="G176" s="9"/>
      <c r="H176" s="10"/>
    </row>
    <row r="177" customFormat="false" ht="17" hidden="false" customHeight="true" outlineLevel="0" collapsed="false">
      <c r="A177" s="245" t="s">
        <v>106</v>
      </c>
      <c r="B177" s="246" t="n">
        <v>12964.183</v>
      </c>
      <c r="C177" s="8"/>
      <c r="D177" s="9"/>
      <c r="E177" s="9"/>
      <c r="F177" s="9"/>
      <c r="G177" s="9"/>
      <c r="H177" s="10"/>
    </row>
    <row r="178" customFormat="false" ht="17" hidden="false" customHeight="true" outlineLevel="0" collapsed="false">
      <c r="A178" s="245"/>
      <c r="B178" s="246"/>
      <c r="C178" s="8"/>
      <c r="D178" s="9"/>
      <c r="E178" s="9"/>
      <c r="F178" s="9"/>
      <c r="G178" s="9"/>
      <c r="H178" s="10"/>
    </row>
    <row r="179" customFormat="false" ht="25.5" hidden="false" customHeight="true" outlineLevel="0" collapsed="false">
      <c r="A179" s="247" t="s">
        <v>18</v>
      </c>
      <c r="B179" s="248" t="s">
        <v>13</v>
      </c>
      <c r="C179" s="249" t="s">
        <v>107</v>
      </c>
      <c r="D179" s="250" t="s">
        <v>19</v>
      </c>
      <c r="E179" s="250" t="s">
        <v>20</v>
      </c>
      <c r="F179" s="250" t="s">
        <v>21</v>
      </c>
      <c r="G179" s="250" t="s">
        <v>22</v>
      </c>
      <c r="H179" s="161" t="s">
        <v>23</v>
      </c>
    </row>
    <row r="180" customFormat="false" ht="17" hidden="false" customHeight="true" outlineLevel="0" collapsed="false">
      <c r="A180" s="137" t="s">
        <v>108</v>
      </c>
      <c r="B180" s="138" t="s">
        <v>109</v>
      </c>
      <c r="C180" s="105" t="n">
        <v>1.8</v>
      </c>
      <c r="D180" s="91" t="s">
        <v>110</v>
      </c>
      <c r="E180" s="92"/>
      <c r="F180" s="94"/>
      <c r="G180" s="94"/>
      <c r="H180" s="125"/>
      <c r="I180" s="95"/>
      <c r="J180" s="251"/>
      <c r="K180" s="251"/>
    </row>
    <row r="181" customFormat="false" ht="17" hidden="false" customHeight="true" outlineLevel="0" collapsed="false">
      <c r="A181" s="26" t="s">
        <v>111</v>
      </c>
      <c r="B181" s="126" t="s">
        <v>112</v>
      </c>
      <c r="C181" s="57" t="n">
        <f aca="false">B177</f>
        <v>12964.183</v>
      </c>
      <c r="D181" s="31" t="n">
        <f aca="false">IFERROR(+D180/C180,"-")</f>
        <v>3.71666666666667</v>
      </c>
      <c r="E181" s="31" t="n">
        <f aca="false">IFERROR(C181*D181,"-")</f>
        <v>48183.5468166667</v>
      </c>
      <c r="F181" s="94"/>
      <c r="G181" s="94"/>
      <c r="H181" s="10"/>
    </row>
    <row r="182" customFormat="false" ht="17" hidden="false" customHeight="true" outlineLevel="0" collapsed="false">
      <c r="A182" s="97" t="s">
        <v>113</v>
      </c>
      <c r="B182" s="126" t="s">
        <v>109</v>
      </c>
      <c r="C182" s="100" t="n">
        <f aca="false">C180/0.05</f>
        <v>36</v>
      </c>
      <c r="D182" s="99" t="n">
        <v>8.84</v>
      </c>
      <c r="E182" s="252"/>
      <c r="F182" s="253"/>
      <c r="G182" s="94"/>
      <c r="H182" s="10"/>
      <c r="I182" s="95"/>
    </row>
    <row r="183" customFormat="false" ht="17" hidden="false" customHeight="true" outlineLevel="0" collapsed="false">
      <c r="A183" s="97" t="s">
        <v>114</v>
      </c>
      <c r="B183" s="126" t="s">
        <v>112</v>
      </c>
      <c r="C183" s="254" t="n">
        <f aca="false">B177</f>
        <v>12964.183</v>
      </c>
      <c r="D183" s="31" t="n">
        <f aca="false">ROUND((D182/C182),2)</f>
        <v>0.25</v>
      </c>
      <c r="E183" s="31" t="n">
        <f aca="false">IFERROR(C183*D183,"-")</f>
        <v>3241.04575</v>
      </c>
      <c r="F183" s="255"/>
      <c r="G183" s="131"/>
      <c r="H183" s="10"/>
      <c r="I183" s="95"/>
    </row>
    <row r="184" customFormat="false" ht="17" hidden="false" customHeight="true" outlineLevel="0" collapsed="false">
      <c r="A184" s="26" t="s">
        <v>115</v>
      </c>
      <c r="B184" s="126" t="s">
        <v>116</v>
      </c>
      <c r="C184" s="256" t="n">
        <f aca="false">18/20000*1000</f>
        <v>0.9</v>
      </c>
      <c r="D184" s="99" t="n">
        <v>33.4</v>
      </c>
      <c r="E184" s="31"/>
      <c r="F184" s="230"/>
      <c r="G184" s="131"/>
      <c r="H184" s="10"/>
    </row>
    <row r="185" customFormat="false" ht="17" hidden="false" customHeight="true" outlineLevel="0" collapsed="false">
      <c r="A185" s="26" t="s">
        <v>117</v>
      </c>
      <c r="B185" s="126" t="s">
        <v>112</v>
      </c>
      <c r="C185" s="57" t="n">
        <f aca="false">C181</f>
        <v>12964.183</v>
      </c>
      <c r="D185" s="31" t="n">
        <f aca="false">+C184*D184/1000</f>
        <v>0.03006</v>
      </c>
      <c r="E185" s="31" t="n">
        <f aca="false">C185*D185</f>
        <v>389.70334098</v>
      </c>
      <c r="F185" s="94"/>
      <c r="G185" s="94"/>
      <c r="H185" s="10"/>
    </row>
    <row r="186" customFormat="false" ht="17" hidden="false" customHeight="true" outlineLevel="0" collapsed="false">
      <c r="A186" s="26" t="s">
        <v>118</v>
      </c>
      <c r="B186" s="126" t="s">
        <v>116</v>
      </c>
      <c r="C186" s="257" t="n">
        <f aca="false">12/120000*1000</f>
        <v>0.1</v>
      </c>
      <c r="D186" s="99" t="n">
        <v>41.83</v>
      </c>
      <c r="E186" s="31"/>
      <c r="F186" s="61"/>
      <c r="G186" s="131"/>
      <c r="H186" s="10"/>
    </row>
    <row r="187" customFormat="false" ht="17" hidden="false" customHeight="true" outlineLevel="0" collapsed="false">
      <c r="A187" s="127" t="s">
        <v>119</v>
      </c>
      <c r="B187" s="128" t="s">
        <v>112</v>
      </c>
      <c r="C187" s="229" t="n">
        <f aca="false">C181</f>
        <v>12964.183</v>
      </c>
      <c r="D187" s="130" t="n">
        <f aca="false">+C186*D186/1000</f>
        <v>0.004183</v>
      </c>
      <c r="E187" s="130" t="n">
        <f aca="false">C187*D187</f>
        <v>54.229177489</v>
      </c>
      <c r="F187" s="61"/>
      <c r="G187" s="131"/>
      <c r="H187" s="10"/>
    </row>
    <row r="188" customFormat="false" ht="17" hidden="false" customHeight="true" outlineLevel="0" collapsed="false">
      <c r="A188" s="26" t="s">
        <v>120</v>
      </c>
      <c r="B188" s="126" t="s">
        <v>116</v>
      </c>
      <c r="C188" s="257" t="n">
        <f aca="false">16/160000*1000</f>
        <v>0.1</v>
      </c>
      <c r="D188" s="99" t="n">
        <v>42.23</v>
      </c>
      <c r="E188" s="31"/>
      <c r="F188" s="61"/>
      <c r="G188" s="131"/>
      <c r="H188" s="10"/>
    </row>
    <row r="189" customFormat="false" ht="17" hidden="false" customHeight="true" outlineLevel="0" collapsed="false">
      <c r="A189" s="127" t="s">
        <v>121</v>
      </c>
      <c r="B189" s="128" t="s">
        <v>112</v>
      </c>
      <c r="C189" s="229" t="n">
        <f aca="false">B177</f>
        <v>12964.183</v>
      </c>
      <c r="D189" s="130" t="n">
        <f aca="false">(C188*D188)/1000</f>
        <v>0.004223</v>
      </c>
      <c r="E189" s="130" t="n">
        <f aca="false">C189*D189</f>
        <v>54.747744809</v>
      </c>
      <c r="F189" s="61"/>
      <c r="G189" s="131"/>
      <c r="H189" s="10"/>
    </row>
    <row r="190" customFormat="false" ht="17" hidden="false" customHeight="true" outlineLevel="0" collapsed="false">
      <c r="A190" s="50" t="s">
        <v>122</v>
      </c>
      <c r="B190" s="132" t="s">
        <v>116</v>
      </c>
      <c r="C190" s="258" t="n">
        <f aca="false">(60/100000)*1000</f>
        <v>0.6</v>
      </c>
      <c r="D190" s="209" t="n">
        <v>62.58</v>
      </c>
      <c r="E190" s="133"/>
      <c r="F190" s="230"/>
      <c r="G190" s="131"/>
      <c r="H190" s="10"/>
    </row>
    <row r="191" customFormat="false" ht="17" hidden="false" customHeight="true" outlineLevel="0" collapsed="false">
      <c r="A191" s="26" t="s">
        <v>123</v>
      </c>
      <c r="B191" s="126" t="s">
        <v>112</v>
      </c>
      <c r="C191" s="57" t="n">
        <f aca="false">C181</f>
        <v>12964.183</v>
      </c>
      <c r="D191" s="31" t="n">
        <f aca="false">C190*D190/1000</f>
        <v>0.037548</v>
      </c>
      <c r="E191" s="31" t="n">
        <f aca="false">C191*D191</f>
        <v>486.779143284</v>
      </c>
      <c r="F191" s="94"/>
      <c r="G191" s="94"/>
      <c r="H191" s="10"/>
    </row>
    <row r="192" customFormat="false" ht="17" hidden="false" customHeight="true" outlineLevel="0" collapsed="false">
      <c r="A192" s="26" t="s">
        <v>124</v>
      </c>
      <c r="B192" s="126" t="s">
        <v>125</v>
      </c>
      <c r="C192" s="100" t="n">
        <v>2</v>
      </c>
      <c r="D192" s="99" t="n">
        <v>48.71</v>
      </c>
      <c r="E192" s="31"/>
      <c r="F192" s="94"/>
      <c r="G192" s="94"/>
      <c r="H192" s="10"/>
    </row>
    <row r="193" customFormat="false" ht="17" hidden="false" customHeight="true" outlineLevel="0" collapsed="false">
      <c r="A193" s="26" t="s">
        <v>126</v>
      </c>
      <c r="B193" s="126" t="s">
        <v>112</v>
      </c>
      <c r="C193" s="57" t="n">
        <f aca="false">C181</f>
        <v>12964.183</v>
      </c>
      <c r="D193" s="31" t="n">
        <f aca="false">C192*D192/1000</f>
        <v>0.09742</v>
      </c>
      <c r="E193" s="31" t="n">
        <f aca="false">C193*D193</f>
        <v>1262.97070786</v>
      </c>
      <c r="F193" s="94"/>
      <c r="G193" s="94"/>
      <c r="H193" s="10"/>
    </row>
    <row r="194" customFormat="false" ht="17" hidden="false" customHeight="true" outlineLevel="0" collapsed="false">
      <c r="A194" s="26" t="s">
        <v>127</v>
      </c>
      <c r="B194" s="126" t="s">
        <v>128</v>
      </c>
      <c r="C194" s="57"/>
      <c r="D194" s="31" t="n">
        <f aca="false">IFERROR(D183+D181+D185+D187+D191+D193,0)</f>
        <v>4.13587766666667</v>
      </c>
      <c r="E194" s="31"/>
      <c r="F194" s="92"/>
      <c r="G194" s="92"/>
      <c r="H194" s="139"/>
    </row>
    <row r="195" customFormat="false" ht="17" hidden="false" customHeight="true" outlineLevel="0" collapsed="false">
      <c r="A195" s="259"/>
      <c r="B195" s="59"/>
      <c r="C195" s="60"/>
      <c r="D195" s="48"/>
      <c r="E195" s="48"/>
      <c r="F195" s="142" t="s">
        <v>129</v>
      </c>
      <c r="G195" s="239" t="n">
        <f aca="false">SUM(E180:E193)</f>
        <v>53673.0226810887</v>
      </c>
      <c r="H195" s="144" t="n">
        <f aca="false">G195*(1+$H$44/100)</f>
        <v>67838.2392793524</v>
      </c>
    </row>
    <row r="196" customFormat="false" ht="17" hidden="false" customHeight="true" outlineLevel="0" collapsed="false">
      <c r="A196" s="4"/>
      <c r="B196" s="191"/>
      <c r="C196" s="192"/>
      <c r="D196" s="55"/>
      <c r="E196" s="55"/>
      <c r="F196" s="55"/>
      <c r="G196" s="55"/>
      <c r="H196" s="56"/>
    </row>
    <row r="197" customFormat="false" ht="17" hidden="false" customHeight="true" outlineLevel="0" collapsed="false">
      <c r="A197" s="202" t="s">
        <v>130</v>
      </c>
      <c r="B197" s="202"/>
      <c r="C197" s="202"/>
      <c r="D197" s="202"/>
      <c r="E197" s="202"/>
      <c r="F197" s="202"/>
      <c r="G197" s="202"/>
      <c r="H197" s="202"/>
    </row>
    <row r="198" customFormat="false" ht="25.5" hidden="false" customHeight="true" outlineLevel="0" collapsed="false">
      <c r="A198" s="260" t="s">
        <v>18</v>
      </c>
      <c r="B198" s="261" t="s">
        <v>13</v>
      </c>
      <c r="C198" s="262" t="s">
        <v>9</v>
      </c>
      <c r="D198" s="263" t="s">
        <v>19</v>
      </c>
      <c r="E198" s="263" t="s">
        <v>20</v>
      </c>
      <c r="F198" s="263" t="s">
        <v>21</v>
      </c>
      <c r="G198" s="263" t="s">
        <v>22</v>
      </c>
      <c r="H198" s="170" t="s">
        <v>23</v>
      </c>
    </row>
    <row r="199" customFormat="false" ht="17" hidden="false" customHeight="true" outlineLevel="0" collapsed="false">
      <c r="A199" s="137" t="s">
        <v>131</v>
      </c>
      <c r="B199" s="138" t="s">
        <v>128</v>
      </c>
      <c r="C199" s="75" t="n">
        <f aca="false">C181</f>
        <v>12964.183</v>
      </c>
      <c r="D199" s="91" t="n">
        <v>1.16</v>
      </c>
      <c r="E199" s="92" t="n">
        <f aca="false">C199*D199</f>
        <v>15038.45228</v>
      </c>
      <c r="F199" s="92"/>
      <c r="G199" s="92"/>
      <c r="H199" s="264"/>
    </row>
    <row r="200" customFormat="false" ht="17" hidden="false" customHeight="true" outlineLevel="0" collapsed="false">
      <c r="A200" s="12"/>
      <c r="B200" s="7"/>
      <c r="C200" s="8"/>
      <c r="D200" s="9"/>
      <c r="E200" s="9"/>
      <c r="F200" s="234" t="s">
        <v>129</v>
      </c>
      <c r="G200" s="234" t="n">
        <f aca="false">E199</f>
        <v>15038.45228</v>
      </c>
      <c r="H200" s="109" t="n">
        <f aca="false">G200*(1+$H$44/100)</f>
        <v>19007.3536611385</v>
      </c>
    </row>
    <row r="201" customFormat="false" ht="17" hidden="false" customHeight="true" outlineLevel="0" collapsed="false">
      <c r="B201" s="7"/>
      <c r="C201" s="8"/>
      <c r="D201" s="9"/>
      <c r="E201" s="9"/>
      <c r="F201" s="9"/>
      <c r="G201" s="9"/>
      <c r="H201" s="10"/>
    </row>
    <row r="202" customFormat="false" ht="17" hidden="false" customHeight="true" outlineLevel="0" collapsed="false">
      <c r="A202" s="218" t="s">
        <v>132</v>
      </c>
      <c r="B202" s="218"/>
      <c r="C202" s="218"/>
      <c r="D202" s="218"/>
      <c r="E202" s="218"/>
      <c r="F202" s="218"/>
      <c r="G202" s="218"/>
      <c r="H202" s="218"/>
    </row>
    <row r="203" customFormat="false" ht="25.5" hidden="false" customHeight="true" outlineLevel="0" collapsed="false">
      <c r="A203" s="265" t="s">
        <v>18</v>
      </c>
      <c r="B203" s="266" t="s">
        <v>13</v>
      </c>
      <c r="C203" s="267" t="s">
        <v>9</v>
      </c>
      <c r="D203" s="85" t="s">
        <v>19</v>
      </c>
      <c r="E203" s="85" t="s">
        <v>20</v>
      </c>
      <c r="F203" s="85" t="s">
        <v>21</v>
      </c>
      <c r="G203" s="85" t="s">
        <v>22</v>
      </c>
      <c r="H203" s="268" t="s">
        <v>23</v>
      </c>
    </row>
    <row r="204" customFormat="false" ht="17" hidden="false" customHeight="true" outlineLevel="0" collapsed="false">
      <c r="A204" s="269" t="s">
        <v>133</v>
      </c>
      <c r="B204" s="225" t="s">
        <v>15</v>
      </c>
      <c r="C204" s="270" t="n">
        <v>6</v>
      </c>
      <c r="D204" s="271" t="n">
        <v>1584.62</v>
      </c>
      <c r="E204" s="227" t="n">
        <f aca="false">C204*D204</f>
        <v>9507.72</v>
      </c>
      <c r="F204" s="227"/>
      <c r="G204" s="227"/>
      <c r="H204" s="272"/>
    </row>
    <row r="205" customFormat="false" ht="17" hidden="false" customHeight="true" outlineLevel="0" collapsed="false">
      <c r="A205" s="273" t="s">
        <v>134</v>
      </c>
      <c r="B205" s="132" t="s">
        <v>15</v>
      </c>
      <c r="C205" s="228" t="n">
        <v>2</v>
      </c>
      <c r="D205" s="133"/>
      <c r="E205" s="133"/>
      <c r="F205" s="274"/>
      <c r="G205" s="275"/>
      <c r="H205" s="56"/>
    </row>
    <row r="206" customFormat="false" ht="17" hidden="false" customHeight="true" outlineLevel="0" collapsed="false">
      <c r="A206" s="97" t="s">
        <v>135</v>
      </c>
      <c r="B206" s="126" t="s">
        <v>15</v>
      </c>
      <c r="C206" s="57" t="n">
        <f aca="false">C204*C205</f>
        <v>12</v>
      </c>
      <c r="D206" s="99" t="n">
        <v>808</v>
      </c>
      <c r="E206" s="31" t="n">
        <f aca="false">C206*D206</f>
        <v>9696</v>
      </c>
      <c r="F206" s="230"/>
      <c r="G206" s="131"/>
      <c r="H206" s="10"/>
    </row>
    <row r="207" customFormat="false" ht="17" hidden="false" customHeight="true" outlineLevel="0" collapsed="false">
      <c r="A207" s="97" t="s">
        <v>136</v>
      </c>
      <c r="B207" s="126" t="s">
        <v>137</v>
      </c>
      <c r="C207" s="100" t="n">
        <v>70000</v>
      </c>
      <c r="D207" s="31" t="n">
        <f aca="false">E204+E206</f>
        <v>19203.72</v>
      </c>
      <c r="E207" s="31" t="n">
        <f aca="false">IFERROR(D207/C207,"-")</f>
        <v>0.274338857142857</v>
      </c>
      <c r="F207" s="94"/>
      <c r="G207" s="94"/>
      <c r="H207" s="102"/>
    </row>
    <row r="208" customFormat="false" ht="17" hidden="false" customHeight="true" outlineLevel="0" collapsed="false">
      <c r="A208" s="104" t="s">
        <v>138</v>
      </c>
      <c r="B208" s="138" t="s">
        <v>112</v>
      </c>
      <c r="C208" s="75" t="n">
        <f aca="false">B177</f>
        <v>12964.183</v>
      </c>
      <c r="D208" s="92" t="n">
        <f aca="false">E207</f>
        <v>0.274338857142857</v>
      </c>
      <c r="E208" s="92" t="n">
        <f aca="false">IFERROR(C208*D208,0)</f>
        <v>3556.57914801086</v>
      </c>
      <c r="F208" s="94"/>
      <c r="G208" s="94"/>
      <c r="H208" s="102"/>
    </row>
    <row r="209" customFormat="false" ht="17" hidden="false" customHeight="true" outlineLevel="0" collapsed="false">
      <c r="B209" s="7"/>
      <c r="C209" s="8"/>
      <c r="D209" s="9"/>
      <c r="E209" s="9"/>
      <c r="F209" s="234" t="s">
        <v>129</v>
      </c>
      <c r="G209" s="234" t="n">
        <f aca="false">E208</f>
        <v>3556.57914801086</v>
      </c>
      <c r="H209" s="109" t="n">
        <f aca="false">G209*(1+$H$44/100)</f>
        <v>4495.22041440245</v>
      </c>
    </row>
    <row r="210" customFormat="false" ht="17" hidden="false" customHeight="true" outlineLevel="0" collapsed="false">
      <c r="B210" s="7"/>
      <c r="C210" s="8"/>
      <c r="D210" s="9"/>
      <c r="E210" s="9"/>
      <c r="F210" s="9"/>
      <c r="G210" s="276"/>
      <c r="H210" s="10"/>
    </row>
    <row r="211" customFormat="false" ht="17" hidden="false" customHeight="true" outlineLevel="0" collapsed="false">
      <c r="A211" s="62" t="s">
        <v>139</v>
      </c>
      <c r="B211" s="62"/>
      <c r="C211" s="62"/>
      <c r="D211" s="62"/>
      <c r="E211" s="62"/>
      <c r="F211" s="62"/>
      <c r="G211" s="23" t="n">
        <f aca="false">G209+G200+G195+G174+G166+G150</f>
        <v>113539.184295425</v>
      </c>
      <c r="H211" s="25" t="n">
        <f aca="false">H209+H200+H195+H174+H166+H150</f>
        <v>143504.091386479</v>
      </c>
    </row>
    <row r="212" customFormat="false" ht="17" hidden="false" customHeight="true" outlineLevel="0" collapsed="false">
      <c r="A212" s="277"/>
      <c r="B212" s="27"/>
      <c r="C212" s="28"/>
      <c r="D212" s="278"/>
      <c r="E212" s="29"/>
      <c r="F212" s="29"/>
      <c r="G212" s="29"/>
      <c r="H212" s="217"/>
    </row>
    <row r="213" customFormat="false" ht="17" hidden="false" customHeight="true" outlineLevel="0" collapsed="false">
      <c r="A213" s="279" t="s">
        <v>140</v>
      </c>
      <c r="B213" s="279"/>
      <c r="C213" s="279"/>
      <c r="D213" s="279"/>
      <c r="E213" s="279"/>
      <c r="F213" s="279"/>
      <c r="G213" s="280" t="n">
        <f aca="false">G211</f>
        <v>113539.184295425</v>
      </c>
      <c r="H213" s="281" t="n">
        <f aca="false">H211</f>
        <v>143504.091386479</v>
      </c>
    </row>
    <row r="214" customFormat="false" ht="17" hidden="false" customHeight="true" outlineLevel="0" collapsed="false">
      <c r="A214" s="277"/>
      <c r="B214" s="27"/>
      <c r="C214" s="28"/>
      <c r="D214" s="278"/>
      <c r="E214" s="29"/>
      <c r="F214" s="29"/>
      <c r="G214" s="29"/>
      <c r="H214" s="217"/>
    </row>
    <row r="215" customFormat="false" ht="17" hidden="false" customHeight="true" outlineLevel="0" collapsed="false">
      <c r="A215" s="282" t="s">
        <v>141</v>
      </c>
      <c r="B215" s="282"/>
      <c r="C215" s="282"/>
      <c r="D215" s="282"/>
      <c r="E215" s="282"/>
      <c r="F215" s="282"/>
      <c r="G215" s="282"/>
      <c r="H215" s="282"/>
    </row>
    <row r="216" customFormat="false" ht="25.5" hidden="false" customHeight="true" outlineLevel="0" collapsed="false">
      <c r="A216" s="283" t="s">
        <v>18</v>
      </c>
      <c r="B216" s="284" t="s">
        <v>13</v>
      </c>
      <c r="C216" s="285" t="s">
        <v>9</v>
      </c>
      <c r="D216" s="286" t="s">
        <v>19</v>
      </c>
      <c r="E216" s="286" t="s">
        <v>20</v>
      </c>
      <c r="F216" s="85" t="s">
        <v>21</v>
      </c>
      <c r="G216" s="286" t="s">
        <v>142</v>
      </c>
      <c r="H216" s="88" t="s">
        <v>23</v>
      </c>
    </row>
    <row r="217" customFormat="false" ht="17" hidden="false" customHeight="true" outlineLevel="0" collapsed="false">
      <c r="A217" s="287" t="s">
        <v>143</v>
      </c>
      <c r="B217" s="122" t="s">
        <v>15</v>
      </c>
      <c r="C217" s="288" t="n">
        <v>0.0833333333333333</v>
      </c>
      <c r="D217" s="289" t="n">
        <v>55.73</v>
      </c>
      <c r="E217" s="94" t="n">
        <f aca="false">C217*D217</f>
        <v>4.64416666666666</v>
      </c>
      <c r="F217" s="94"/>
      <c r="G217" s="94"/>
      <c r="H217" s="157"/>
    </row>
    <row r="218" customFormat="false" ht="17" hidden="false" customHeight="true" outlineLevel="0" collapsed="false">
      <c r="A218" s="290" t="s">
        <v>144</v>
      </c>
      <c r="B218" s="126" t="s">
        <v>15</v>
      </c>
      <c r="C218" s="291" t="n">
        <v>0.166666666666667</v>
      </c>
      <c r="D218" s="181" t="n">
        <v>82.33</v>
      </c>
      <c r="E218" s="31" t="n">
        <f aca="false">C218*D218</f>
        <v>13.7216666666667</v>
      </c>
      <c r="F218" s="94"/>
      <c r="G218" s="94"/>
      <c r="H218" s="10"/>
    </row>
    <row r="219" customFormat="false" ht="17" hidden="false" customHeight="true" outlineLevel="0" collapsed="false">
      <c r="A219" s="290" t="s">
        <v>145</v>
      </c>
      <c r="B219" s="126" t="s">
        <v>15</v>
      </c>
      <c r="C219" s="291" t="n">
        <v>0.166666666666667</v>
      </c>
      <c r="D219" s="181" t="n">
        <v>54.62</v>
      </c>
      <c r="E219" s="31" t="n">
        <f aca="false">C219*D219</f>
        <v>9.10333333333335</v>
      </c>
      <c r="F219" s="94"/>
      <c r="G219" s="94"/>
      <c r="H219" s="10"/>
    </row>
    <row r="220" customFormat="false" ht="17" hidden="false" customHeight="true" outlineLevel="0" collapsed="false">
      <c r="A220" s="290" t="s">
        <v>146</v>
      </c>
      <c r="B220" s="126" t="s">
        <v>147</v>
      </c>
      <c r="C220" s="57" t="n">
        <v>80</v>
      </c>
      <c r="D220" s="181" t="n">
        <v>50.87</v>
      </c>
      <c r="E220" s="31" t="n">
        <f aca="false">C220*D220</f>
        <v>4069.6</v>
      </c>
      <c r="F220" s="94"/>
      <c r="G220" s="94"/>
      <c r="H220" s="10"/>
    </row>
    <row r="221" customFormat="false" ht="17" hidden="false" customHeight="true" outlineLevel="0" collapsed="false">
      <c r="A221" s="4"/>
      <c r="B221" s="191"/>
      <c r="C221" s="192"/>
      <c r="D221" s="292"/>
      <c r="E221" s="293"/>
      <c r="F221" s="214" t="n">
        <f aca="false">B46</f>
        <v>0.9812</v>
      </c>
      <c r="G221" s="294" t="n">
        <f aca="false">SUM(E217:E220)*F221</f>
        <v>4020.04426633333</v>
      </c>
      <c r="H221" s="216" t="n">
        <f aca="false">G221*(1+$H$44/100)</f>
        <v>5081.00179998243</v>
      </c>
    </row>
    <row r="222" customFormat="false" ht="17" hidden="false" customHeight="true" outlineLevel="0" collapsed="false">
      <c r="A222" s="295"/>
      <c r="B222" s="72"/>
      <c r="C222" s="73"/>
      <c r="D222" s="296"/>
      <c r="E222" s="297"/>
      <c r="F222" s="297"/>
      <c r="G222" s="297"/>
      <c r="H222" s="139"/>
    </row>
    <row r="223" customFormat="false" ht="17" hidden="false" customHeight="true" outlineLevel="0" collapsed="false">
      <c r="A223" s="279" t="s">
        <v>148</v>
      </c>
      <c r="B223" s="279"/>
      <c r="C223" s="279"/>
      <c r="D223" s="279"/>
      <c r="E223" s="279"/>
      <c r="F223" s="279"/>
      <c r="G223" s="280" t="n">
        <f aca="false">G221</f>
        <v>4020.04426633333</v>
      </c>
      <c r="H223" s="281" t="n">
        <f aca="false">G223*(1+$H$44/100)</f>
        <v>5081.00179998243</v>
      </c>
    </row>
    <row r="224" customFormat="false" ht="17" hidden="false" customHeight="true" outlineLevel="0" collapsed="false">
      <c r="B224" s="7"/>
      <c r="C224" s="8"/>
      <c r="D224" s="106"/>
      <c r="E224" s="9"/>
      <c r="F224" s="9"/>
      <c r="G224" s="9"/>
      <c r="H224" s="10"/>
    </row>
    <row r="225" customFormat="false" ht="17" hidden="false" customHeight="true" outlineLevel="0" collapsed="false">
      <c r="A225" s="282" t="s">
        <v>149</v>
      </c>
      <c r="B225" s="282"/>
      <c r="C225" s="282"/>
      <c r="D225" s="282"/>
      <c r="E225" s="282"/>
      <c r="F225" s="282"/>
      <c r="G225" s="282"/>
      <c r="H225" s="282"/>
    </row>
    <row r="226" customFormat="false" ht="25.5" hidden="false" customHeight="true" outlineLevel="0" collapsed="false">
      <c r="A226" s="298" t="s">
        <v>18</v>
      </c>
      <c r="B226" s="299" t="s">
        <v>13</v>
      </c>
      <c r="C226" s="300" t="s">
        <v>9</v>
      </c>
      <c r="D226" s="234" t="s">
        <v>19</v>
      </c>
      <c r="E226" s="234" t="s">
        <v>20</v>
      </c>
      <c r="F226" s="250" t="s">
        <v>21</v>
      </c>
      <c r="G226" s="234" t="s">
        <v>22</v>
      </c>
      <c r="H226" s="88" t="s">
        <v>23</v>
      </c>
    </row>
    <row r="227" customFormat="false" ht="17" hidden="false" customHeight="true" outlineLevel="0" collapsed="false">
      <c r="A227" s="12" t="s">
        <v>150</v>
      </c>
      <c r="B227" s="122" t="s">
        <v>151</v>
      </c>
      <c r="C227" s="123" t="n">
        <f aca="false">E44</f>
        <v>4</v>
      </c>
      <c r="D227" s="124" t="n">
        <v>300</v>
      </c>
      <c r="E227" s="94" t="n">
        <f aca="false">+D227*C227</f>
        <v>1200</v>
      </c>
      <c r="F227" s="94"/>
      <c r="G227" s="94"/>
      <c r="H227" s="157"/>
    </row>
    <row r="228" customFormat="false" ht="17" hidden="false" customHeight="true" outlineLevel="0" collapsed="false">
      <c r="A228" s="26" t="s">
        <v>152</v>
      </c>
      <c r="B228" s="126" t="s">
        <v>25</v>
      </c>
      <c r="C228" s="57" t="n">
        <v>120</v>
      </c>
      <c r="D228" s="31" t="n">
        <f aca="false">SUM(E227)</f>
        <v>1200</v>
      </c>
      <c r="E228" s="31" t="n">
        <f aca="false">+D228/C228</f>
        <v>10</v>
      </c>
      <c r="F228" s="94"/>
      <c r="G228" s="94"/>
      <c r="H228" s="10"/>
    </row>
    <row r="229" customFormat="false" ht="17" hidden="false" customHeight="true" outlineLevel="0" collapsed="false">
      <c r="A229" s="26" t="s">
        <v>153</v>
      </c>
      <c r="B229" s="126" t="s">
        <v>15</v>
      </c>
      <c r="C229" s="57" t="n">
        <f aca="false">+C227</f>
        <v>4</v>
      </c>
      <c r="D229" s="99" t="n">
        <v>200</v>
      </c>
      <c r="E229" s="31" t="n">
        <f aca="false">C229*D229</f>
        <v>800</v>
      </c>
      <c r="F229" s="94"/>
      <c r="G229" s="94"/>
      <c r="H229" s="10"/>
    </row>
    <row r="230" customFormat="false" ht="17" hidden="false" customHeight="true" outlineLevel="0" collapsed="false">
      <c r="A230" s="137" t="s">
        <v>154</v>
      </c>
      <c r="B230" s="138" t="s">
        <v>25</v>
      </c>
      <c r="C230" s="75" t="n">
        <v>1</v>
      </c>
      <c r="D230" s="92" t="n">
        <f aca="false">+E229</f>
        <v>800</v>
      </c>
      <c r="E230" s="92" t="n">
        <f aca="false">+D230/C230</f>
        <v>800</v>
      </c>
      <c r="F230" s="92"/>
      <c r="G230" s="92"/>
      <c r="H230" s="139"/>
    </row>
    <row r="231" customFormat="false" ht="17" hidden="false" customHeight="true" outlineLevel="0" collapsed="false">
      <c r="B231" s="7"/>
      <c r="C231" s="8"/>
      <c r="D231" s="106"/>
      <c r="E231" s="162"/>
      <c r="F231" s="107" t="n">
        <f aca="false">B46</f>
        <v>0.9812</v>
      </c>
      <c r="G231" s="234" t="n">
        <f aca="false">(E228+E230)*F231</f>
        <v>794.772</v>
      </c>
      <c r="H231" s="109" t="n">
        <f aca="false">G231*(1+$H$44/100)</f>
        <v>1004.52574524979</v>
      </c>
    </row>
    <row r="232" customFormat="false" ht="17" hidden="false" customHeight="true" outlineLevel="0" collapsed="false">
      <c r="A232" s="259"/>
      <c r="B232" s="59"/>
      <c r="C232" s="60"/>
      <c r="D232" s="48"/>
      <c r="E232" s="48"/>
      <c r="F232" s="48"/>
      <c r="G232" s="48"/>
      <c r="H232" s="49"/>
    </row>
    <row r="233" customFormat="false" ht="17" hidden="false" customHeight="true" outlineLevel="0" collapsed="false">
      <c r="A233" s="301" t="s">
        <v>155</v>
      </c>
      <c r="B233" s="301"/>
      <c r="C233" s="301"/>
      <c r="D233" s="301"/>
      <c r="E233" s="301"/>
      <c r="F233" s="301"/>
      <c r="G233" s="302" t="n">
        <f aca="false">+G231</f>
        <v>794.772</v>
      </c>
      <c r="H233" s="303" t="n">
        <f aca="false">G233*(1+$H$44/100)</f>
        <v>1004.52574524979</v>
      </c>
    </row>
    <row r="234" customFormat="false" ht="17" hidden="false" customHeight="true" outlineLevel="0" collapsed="false">
      <c r="A234" s="304"/>
      <c r="B234" s="305"/>
      <c r="C234" s="306"/>
      <c r="D234" s="307"/>
      <c r="E234" s="307"/>
      <c r="F234" s="307"/>
      <c r="G234" s="307"/>
      <c r="H234" s="49"/>
    </row>
    <row r="235" customFormat="false" ht="17" hidden="false" customHeight="true" outlineLevel="0" collapsed="false">
      <c r="A235" s="308" t="s">
        <v>156</v>
      </c>
      <c r="B235" s="308"/>
      <c r="C235" s="308"/>
      <c r="D235" s="308"/>
      <c r="E235" s="308"/>
      <c r="F235" s="308"/>
      <c r="G235" s="308"/>
      <c r="H235" s="308"/>
    </row>
    <row r="236" customFormat="false" ht="25.5" hidden="false" customHeight="true" outlineLevel="0" collapsed="false">
      <c r="A236" s="309" t="s">
        <v>18</v>
      </c>
      <c r="B236" s="310" t="s">
        <v>13</v>
      </c>
      <c r="C236" s="311" t="s">
        <v>9</v>
      </c>
      <c r="D236" s="312" t="s">
        <v>19</v>
      </c>
      <c r="E236" s="312" t="s">
        <v>20</v>
      </c>
      <c r="F236" s="313" t="s">
        <v>21</v>
      </c>
      <c r="G236" s="312" t="s">
        <v>142</v>
      </c>
      <c r="H236" s="314" t="s">
        <v>23</v>
      </c>
    </row>
    <row r="237" customFormat="false" ht="17" hidden="false" customHeight="true" outlineLevel="0" collapsed="false">
      <c r="A237" s="315" t="s">
        <v>157</v>
      </c>
      <c r="B237" s="316"/>
      <c r="C237" s="317"/>
      <c r="D237" s="318"/>
      <c r="E237" s="319" t="n">
        <v>4500</v>
      </c>
      <c r="F237" s="320"/>
      <c r="G237" s="320" t="n">
        <v>4500</v>
      </c>
      <c r="H237" s="321"/>
    </row>
    <row r="238" customFormat="false" ht="17" hidden="false" customHeight="true" outlineLevel="0" collapsed="false">
      <c r="A238" s="322" t="s">
        <v>158</v>
      </c>
      <c r="B238" s="323"/>
      <c r="C238" s="324"/>
      <c r="D238" s="325"/>
      <c r="E238" s="209" t="n">
        <v>70</v>
      </c>
      <c r="F238" s="133"/>
      <c r="G238" s="133" t="n">
        <v>70</v>
      </c>
      <c r="H238" s="56"/>
    </row>
    <row r="239" customFormat="false" ht="17" hidden="false" customHeight="true" outlineLevel="0" collapsed="false">
      <c r="A239" s="245" t="s">
        <v>159</v>
      </c>
      <c r="B239" s="326"/>
      <c r="C239" s="327"/>
      <c r="D239" s="16"/>
      <c r="E239" s="99" t="n">
        <v>114.42</v>
      </c>
      <c r="F239" s="31"/>
      <c r="G239" s="31" t="n">
        <v>114.42</v>
      </c>
      <c r="H239" s="10"/>
    </row>
    <row r="240" customFormat="false" ht="17" hidden="false" customHeight="true" outlineLevel="0" collapsed="false">
      <c r="A240" s="245" t="s">
        <v>160</v>
      </c>
      <c r="B240" s="326"/>
      <c r="C240" s="327"/>
      <c r="D240" s="16"/>
      <c r="E240" s="99" t="n">
        <v>79.9</v>
      </c>
      <c r="F240" s="328"/>
      <c r="G240" s="328" t="n">
        <v>79.9</v>
      </c>
      <c r="H240" s="10"/>
    </row>
    <row r="241" customFormat="false" ht="17" hidden="false" customHeight="true" outlineLevel="0" collapsed="false">
      <c r="A241" s="287"/>
      <c r="B241" s="329"/>
      <c r="C241" s="330"/>
      <c r="D241" s="276"/>
      <c r="E241" s="276"/>
      <c r="F241" s="234" t="s">
        <v>129</v>
      </c>
      <c r="G241" s="331" t="n">
        <f aca="false">G237+G238+G239+G240</f>
        <v>4764.32</v>
      </c>
      <c r="H241" s="109" t="n">
        <f aca="false">G241*(1+$H$44/100)</f>
        <v>6021.70446191924</v>
      </c>
    </row>
    <row r="242" customFormat="false" ht="17" hidden="false" customHeight="true" outlineLevel="0" collapsed="false">
      <c r="A242" s="332"/>
      <c r="B242" s="329"/>
      <c r="C242" s="330"/>
      <c r="D242" s="276"/>
      <c r="E242" s="276"/>
      <c r="F242" s="276"/>
      <c r="G242" s="276"/>
      <c r="H242" s="10"/>
    </row>
    <row r="243" customFormat="false" ht="17" hidden="false" customHeight="true" outlineLevel="0" collapsed="false">
      <c r="A243" s="279" t="s">
        <v>161</v>
      </c>
      <c r="B243" s="279"/>
      <c r="C243" s="279"/>
      <c r="D243" s="279"/>
      <c r="E243" s="279"/>
      <c r="F243" s="279"/>
      <c r="G243" s="280" t="n">
        <f aca="false">G237+G238+G239++G240</f>
        <v>4764.32</v>
      </c>
      <c r="H243" s="281" t="n">
        <f aca="false">G243*(1+$H$44/100)</f>
        <v>6021.70446191924</v>
      </c>
    </row>
    <row r="244" customFormat="false" ht="17" hidden="false" customHeight="true" outlineLevel="0" collapsed="false">
      <c r="A244" s="332"/>
      <c r="B244" s="329"/>
      <c r="C244" s="330"/>
      <c r="D244" s="276"/>
      <c r="E244" s="276"/>
      <c r="F244" s="276"/>
      <c r="G244" s="276"/>
      <c r="H244" s="10"/>
    </row>
    <row r="245" customFormat="false" ht="17" hidden="false" customHeight="true" outlineLevel="0" collapsed="false">
      <c r="A245" s="80" t="s">
        <v>162</v>
      </c>
      <c r="B245" s="80"/>
      <c r="C245" s="80"/>
      <c r="D245" s="80"/>
      <c r="E245" s="80"/>
      <c r="F245" s="80"/>
      <c r="G245" s="234" t="n">
        <f aca="false">G243</f>
        <v>4764.32</v>
      </c>
      <c r="H245" s="109" t="n">
        <f aca="false">H243</f>
        <v>6021.70446191924</v>
      </c>
    </row>
    <row r="246" customFormat="false" ht="17" hidden="false" customHeight="true" outlineLevel="0" collapsed="false">
      <c r="B246" s="7"/>
      <c r="C246" s="8"/>
      <c r="D246" s="9"/>
      <c r="E246" s="9"/>
      <c r="F246" s="9"/>
      <c r="G246" s="9"/>
      <c r="H246" s="10"/>
    </row>
    <row r="247" customFormat="false" ht="17" hidden="false" customHeight="true" outlineLevel="0" collapsed="false">
      <c r="A247" s="333" t="s">
        <v>163</v>
      </c>
      <c r="B247" s="333"/>
      <c r="C247" s="333"/>
      <c r="D247" s="333"/>
      <c r="E247" s="333"/>
      <c r="F247" s="333"/>
      <c r="G247" s="333"/>
      <c r="H247" s="334" t="n">
        <f aca="false">H101+H132+H213+H223+H233+H243</f>
        <v>388089.1852233</v>
      </c>
      <c r="K247" s="335"/>
    </row>
    <row r="248" customFormat="false" ht="17" hidden="false" customHeight="true" outlineLevel="0" collapsed="false">
      <c r="B248" s="7"/>
      <c r="C248" s="8"/>
      <c r="D248" s="9"/>
      <c r="E248" s="9"/>
      <c r="F248" s="9"/>
      <c r="G248" s="9"/>
      <c r="H248" s="10"/>
      <c r="J248" s="335"/>
      <c r="K248" s="335"/>
    </row>
    <row r="249" customFormat="false" ht="17" hidden="false" customHeight="true" outlineLevel="0" collapsed="false">
      <c r="A249" s="336" t="s">
        <v>164</v>
      </c>
      <c r="B249" s="336"/>
      <c r="C249" s="336"/>
      <c r="D249" s="337" t="n">
        <v>1709.867</v>
      </c>
      <c r="E249" s="338" t="s">
        <v>165</v>
      </c>
      <c r="F249" s="9"/>
      <c r="G249" s="9"/>
      <c r="H249" s="10"/>
    </row>
    <row r="250" customFormat="false" ht="17" hidden="false" customHeight="true" outlineLevel="0" collapsed="false">
      <c r="A250" s="339" t="s">
        <v>166</v>
      </c>
      <c r="B250" s="339"/>
      <c r="C250" s="339"/>
      <c r="D250" s="339"/>
      <c r="E250" s="339"/>
      <c r="F250" s="339"/>
      <c r="G250" s="340" t="s">
        <v>167</v>
      </c>
      <c r="H250" s="341" t="n">
        <f aca="false">IFERROR(H247/D249,"-")</f>
        <v>226.970393149467</v>
      </c>
      <c r="J250" s="335"/>
    </row>
    <row r="251" customFormat="false" ht="17" hidden="false" customHeight="true" outlineLevel="0" collapsed="false">
      <c r="A251" s="342"/>
      <c r="B251" s="343"/>
      <c r="C251" s="343"/>
      <c r="D251" s="343"/>
      <c r="E251" s="343"/>
      <c r="F251" s="343"/>
      <c r="G251" s="61"/>
      <c r="H251" s="344"/>
    </row>
    <row r="252" customFormat="false" ht="17" hidden="false" customHeight="true" outlineLevel="0" collapsed="false">
      <c r="A252" s="345"/>
      <c r="B252" s="345"/>
      <c r="C252" s="345"/>
      <c r="D252" s="345"/>
      <c r="E252" s="345"/>
      <c r="F252" s="345"/>
      <c r="G252" s="345"/>
      <c r="H252" s="345"/>
      <c r="I252" s="0"/>
      <c r="J252" s="0"/>
    </row>
    <row r="253" customFormat="false" ht="17" hidden="false" customHeight="true" outlineLevel="0" collapsed="false">
      <c r="A253" s="346" t="s">
        <v>168</v>
      </c>
      <c r="B253" s="346"/>
      <c r="C253" s="346"/>
      <c r="D253" s="346"/>
      <c r="E253" s="346"/>
      <c r="F253" s="346"/>
      <c r="G253" s="346"/>
      <c r="H253" s="346"/>
      <c r="I253" s="0"/>
      <c r="J253" s="0"/>
    </row>
    <row r="254" customFormat="false" ht="17" hidden="false" customHeight="true" outlineLevel="0" collapsed="false">
      <c r="A254" s="345"/>
      <c r="B254" s="0"/>
      <c r="C254" s="0"/>
      <c r="D254" s="0"/>
      <c r="E254" s="0"/>
      <c r="F254" s="0"/>
      <c r="G254" s="0"/>
      <c r="H254" s="345"/>
      <c r="I254" s="0"/>
      <c r="J254" s="0"/>
    </row>
    <row r="255" customFormat="false" ht="17" hidden="false" customHeight="true" outlineLevel="0" collapsed="false">
      <c r="A255" s="342" t="s">
        <v>169</v>
      </c>
      <c r="B255" s="342"/>
      <c r="C255" s="342"/>
      <c r="D255" s="0"/>
      <c r="E255" s="0" t="s">
        <v>170</v>
      </c>
      <c r="F255" s="0"/>
      <c r="G255" s="0"/>
      <c r="H255" s="345"/>
      <c r="I255" s="0"/>
      <c r="J255" s="0"/>
    </row>
    <row r="256" customFormat="false" ht="17" hidden="false" customHeight="true" outlineLevel="0" collapsed="false">
      <c r="A256" s="347" t="s">
        <v>171</v>
      </c>
      <c r="B256" s="347"/>
      <c r="C256" s="347"/>
      <c r="D256" s="347"/>
      <c r="E256" s="347" t="s">
        <v>172</v>
      </c>
      <c r="F256" s="347"/>
      <c r="G256" s="347"/>
      <c r="H256" s="345"/>
      <c r="I256" s="0"/>
      <c r="J256" s="0"/>
    </row>
    <row r="257" customFormat="false" ht="24.6" hidden="false" customHeight="true" outlineLevel="0" collapsed="false">
      <c r="A257" s="347" t="s">
        <v>173</v>
      </c>
      <c r="B257" s="347"/>
      <c r="C257" s="347"/>
      <c r="D257" s="347"/>
      <c r="E257" s="347" t="s">
        <v>174</v>
      </c>
      <c r="F257" s="347"/>
      <c r="G257" s="347"/>
      <c r="H257" s="345"/>
      <c r="I257" s="0"/>
      <c r="J257" s="0"/>
    </row>
    <row r="258" customFormat="false" ht="29.55" hidden="false" customHeight="true" outlineLevel="0" collapsed="false">
      <c r="A258" s="347" t="s">
        <v>175</v>
      </c>
      <c r="B258" s="347"/>
      <c r="C258" s="347"/>
      <c r="D258" s="347"/>
      <c r="E258" s="348"/>
      <c r="F258" s="0"/>
      <c r="G258" s="0"/>
      <c r="H258" s="345"/>
      <c r="I258" s="0"/>
      <c r="J258" s="0"/>
    </row>
    <row r="259" customFormat="false" ht="17" hidden="false" customHeight="true" outlineLevel="0" collapsed="false"/>
    <row r="260" customFormat="false" ht="17" hidden="false" customHeight="true" outlineLevel="0" collapsed="false"/>
    <row r="261" customFormat="false" ht="17" hidden="false" customHeight="true" outlineLevel="0" collapsed="false"/>
    <row r="262" customFormat="false" ht="17" hidden="false" customHeight="true" outlineLevel="0" collapsed="false"/>
    <row r="263" customFormat="false" ht="17" hidden="false" customHeight="true" outlineLevel="0" collapsed="false"/>
    <row r="264" customFormat="false" ht="17" hidden="false" customHeight="true" outlineLevel="0" collapsed="false"/>
    <row r="265" customFormat="false" ht="73.75" hidden="false" customHeight="true" outlineLevel="0" collapsed="false"/>
    <row r="266" customFormat="false" ht="17" hidden="false" customHeight="true" outlineLevel="0" collapsed="false"/>
    <row r="267" customFormat="false" ht="17" hidden="false" customHeight="true" outlineLevel="0" collapsed="false"/>
    <row r="268" customFormat="false" ht="17" hidden="false" customHeight="true" outlineLevel="0" collapsed="false"/>
    <row r="269" customFormat="false" ht="17" hidden="false" customHeight="true" outlineLevel="0" collapsed="false"/>
    <row r="270" customFormat="false" ht="17" hidden="false" customHeight="true" outlineLevel="0" collapsed="false"/>
    <row r="271" customFormat="false" ht="17" hidden="false" customHeight="true" outlineLevel="0" collapsed="false"/>
    <row r="272" customFormat="false" ht="17" hidden="false" customHeight="true" outlineLevel="0" collapsed="false"/>
    <row r="273" customFormat="false" ht="17" hidden="false" customHeight="true" outlineLevel="0" collapsed="false"/>
    <row r="274" customFormat="false" ht="17" hidden="false" customHeight="true" outlineLevel="0" collapsed="false"/>
    <row r="275" customFormat="false" ht="17" hidden="false" customHeight="true" outlineLevel="0" collapsed="false"/>
    <row r="276" customFormat="false" ht="17" hidden="false" customHeight="true" outlineLevel="0" collapsed="false"/>
    <row r="277" customFormat="false" ht="17" hidden="false" customHeight="true" outlineLevel="0" collapsed="false"/>
    <row r="278" customFormat="false" ht="17" hidden="false" customHeight="true" outlineLevel="0" collapsed="false"/>
    <row r="279" customFormat="false" ht="17" hidden="false" customHeight="true" outlineLevel="0" collapsed="false"/>
    <row r="280" customFormat="false" ht="17" hidden="false" customHeight="true" outlineLevel="0" collapsed="false"/>
    <row r="281" customFormat="false" ht="17" hidden="false" customHeight="true" outlineLevel="0" collapsed="false"/>
    <row r="282" customFormat="false" ht="17" hidden="false" customHeight="true" outlineLevel="0" collapsed="false"/>
    <row r="283" customFormat="false" ht="17" hidden="false" customHeight="true" outlineLevel="0" collapsed="false"/>
    <row r="284" customFormat="false" ht="17" hidden="false" customHeight="true" outlineLevel="0" collapsed="false"/>
    <row r="285" customFormat="false" ht="17" hidden="false" customHeight="true" outlineLevel="0" collapsed="false"/>
    <row r="286" customFormat="false" ht="17" hidden="false" customHeight="true" outlineLevel="0" collapsed="false"/>
    <row r="287" customFormat="false" ht="17" hidden="false" customHeight="true" outlineLevel="0" collapsed="false"/>
    <row r="288" customFormat="false" ht="17" hidden="false" customHeight="true" outlineLevel="0" collapsed="false"/>
    <row r="289" customFormat="false" ht="17" hidden="false" customHeight="true" outlineLevel="0" collapsed="false"/>
    <row r="290" customFormat="false" ht="17" hidden="false" customHeight="true" outlineLevel="0" collapsed="false"/>
    <row r="291" customFormat="false" ht="17" hidden="false" customHeight="true" outlineLevel="0" collapsed="false"/>
    <row r="292" customFormat="false" ht="17" hidden="false" customHeight="true" outlineLevel="0" collapsed="false"/>
    <row r="293" customFormat="false" ht="17" hidden="false" customHeight="true" outlineLevel="0" collapsed="false"/>
    <row r="294" customFormat="false" ht="17" hidden="false" customHeight="true" outlineLevel="0" collapsed="false"/>
    <row r="295" customFormat="false" ht="17" hidden="false" customHeight="true" outlineLevel="0" collapsed="false"/>
    <row r="296" customFormat="false" ht="17" hidden="false" customHeight="true" outlineLevel="0" collapsed="false"/>
    <row r="297" customFormat="false" ht="17" hidden="false" customHeight="true" outlineLevel="0" collapsed="false"/>
    <row r="298" customFormat="false" ht="17" hidden="false" customHeight="true" outlineLevel="0" collapsed="false"/>
    <row r="299" customFormat="false" ht="17" hidden="false" customHeight="true" outlineLevel="0" collapsed="false"/>
    <row r="300" customFormat="false" ht="17" hidden="false" customHeight="true" outlineLevel="0" collapsed="false"/>
    <row r="301" customFormat="false" ht="17" hidden="false" customHeight="true" outlineLevel="0" collapsed="false"/>
    <row r="302" customFormat="false" ht="17" hidden="false" customHeight="true" outlineLevel="0" collapsed="false"/>
    <row r="303" customFormat="false" ht="17" hidden="false" customHeight="true" outlineLevel="0" collapsed="false"/>
    <row r="304" customFormat="false" ht="17" hidden="false" customHeight="true" outlineLevel="0" collapsed="false"/>
    <row r="305" customFormat="false" ht="17" hidden="false" customHeight="true" outlineLevel="0" collapsed="false"/>
    <row r="306" customFormat="false" ht="17" hidden="false" customHeight="true" outlineLevel="0" collapsed="false"/>
    <row r="307" customFormat="false" ht="17" hidden="false" customHeight="true" outlineLevel="0" collapsed="false"/>
    <row r="308" customFormat="false" ht="17" hidden="false" customHeight="true" outlineLevel="0" collapsed="false"/>
    <row r="309" customFormat="false" ht="17" hidden="false" customHeight="true" outlineLevel="0" collapsed="false"/>
    <row r="310" customFormat="false" ht="17" hidden="false" customHeight="true" outlineLevel="0" collapsed="false"/>
    <row r="311" customFormat="false" ht="17" hidden="false" customHeight="true" outlineLevel="0" collapsed="false"/>
    <row r="312" customFormat="false" ht="17" hidden="false" customHeight="true" outlineLevel="0" collapsed="false"/>
    <row r="313" customFormat="false" ht="17" hidden="false" customHeight="true" outlineLevel="0" collapsed="false"/>
    <row r="314" customFormat="false" ht="17" hidden="false" customHeight="true" outlineLevel="0" collapsed="false"/>
    <row r="315" customFormat="false" ht="17" hidden="false" customHeight="true" outlineLevel="0" collapsed="false"/>
    <row r="316" customFormat="false" ht="17" hidden="false" customHeight="true" outlineLevel="0" collapsed="false"/>
    <row r="317" customFormat="false" ht="17" hidden="false" customHeight="true" outlineLevel="0" collapsed="false"/>
    <row r="318" customFormat="false" ht="17" hidden="false" customHeight="true" outlineLevel="0" collapsed="false"/>
    <row r="319" customFormat="false" ht="17" hidden="false" customHeight="true" outlineLevel="0" collapsed="false"/>
    <row r="320" customFormat="false" ht="17" hidden="false" customHeight="true" outlineLevel="0" collapsed="false"/>
    <row r="321" customFormat="false" ht="17" hidden="false" customHeight="true" outlineLevel="0" collapsed="false"/>
    <row r="322" customFormat="false" ht="17" hidden="false" customHeight="true" outlineLevel="0" collapsed="false"/>
    <row r="323" customFormat="false" ht="17" hidden="false" customHeight="true" outlineLevel="0" collapsed="false"/>
    <row r="324" customFormat="false" ht="17" hidden="false" customHeight="true" outlineLevel="0" collapsed="false"/>
    <row r="325" customFormat="false" ht="17" hidden="false" customHeight="true" outlineLevel="0" collapsed="false"/>
    <row r="326" customFormat="false" ht="17" hidden="false" customHeight="true" outlineLevel="0" collapsed="false"/>
    <row r="327" customFormat="false" ht="17" hidden="false" customHeight="true" outlineLevel="0" collapsed="false"/>
    <row r="328" customFormat="false" ht="17" hidden="false" customHeight="true" outlineLevel="0" collapsed="false"/>
    <row r="329" customFormat="false" ht="17" hidden="false" customHeight="true" outlineLevel="0" collapsed="false"/>
    <row r="330" customFormat="false" ht="17" hidden="false" customHeight="true" outlineLevel="0" collapsed="false"/>
    <row r="331" customFormat="false" ht="17" hidden="false" customHeight="true" outlineLevel="0" collapsed="false"/>
    <row r="332" customFormat="false" ht="17" hidden="false" customHeight="true" outlineLevel="0" collapsed="false"/>
    <row r="333" customFormat="false" ht="17" hidden="false" customHeight="true" outlineLevel="0" collapsed="false"/>
    <row r="334" customFormat="false" ht="17" hidden="false" customHeight="true" outlineLevel="0" collapsed="false"/>
    <row r="335" customFormat="false" ht="17" hidden="false" customHeight="true" outlineLevel="0" collapsed="false"/>
    <row r="336" customFormat="false" ht="17" hidden="false" customHeight="true" outlineLevel="0" collapsed="false"/>
    <row r="337" customFormat="false" ht="17" hidden="false" customHeight="true" outlineLevel="0" collapsed="false"/>
    <row r="338" customFormat="false" ht="17" hidden="false" customHeight="true" outlineLevel="0" collapsed="false"/>
    <row r="339" customFormat="false" ht="17" hidden="false" customHeight="true" outlineLevel="0" collapsed="false"/>
    <row r="340" customFormat="false" ht="17" hidden="false" customHeight="true" outlineLevel="0" collapsed="false"/>
    <row r="341" customFormat="false" ht="17" hidden="false" customHeight="true" outlineLevel="0" collapsed="false"/>
    <row r="342" customFormat="false" ht="17" hidden="false" customHeight="true" outlineLevel="0" collapsed="false"/>
    <row r="343" customFormat="false" ht="17" hidden="false" customHeight="true" outlineLevel="0" collapsed="false"/>
    <row r="344" customFormat="false" ht="17" hidden="false" customHeight="true" outlineLevel="0" collapsed="false"/>
    <row r="345" customFormat="false" ht="17" hidden="false" customHeight="true" outlineLevel="0" collapsed="false"/>
    <row r="346" customFormat="false" ht="17" hidden="false" customHeight="true" outlineLevel="0" collapsed="false"/>
    <row r="347" customFormat="false" ht="17" hidden="false" customHeight="true" outlineLevel="0" collapsed="false"/>
    <row r="348" customFormat="false" ht="17" hidden="false" customHeight="true" outlineLevel="0" collapsed="false"/>
    <row r="349" customFormat="false" ht="17" hidden="false" customHeight="true" outlineLevel="0" collapsed="false"/>
    <row r="350" customFormat="false" ht="17" hidden="false" customHeight="true" outlineLevel="0" collapsed="false"/>
    <row r="351" customFormat="false" ht="17" hidden="false" customHeight="true" outlineLevel="0" collapsed="false"/>
    <row r="352" customFormat="false" ht="17" hidden="false" customHeight="true" outlineLevel="0" collapsed="false"/>
    <row r="353" customFormat="false" ht="17" hidden="false" customHeight="true" outlineLevel="0" collapsed="false"/>
    <row r="354" customFormat="false" ht="17" hidden="false" customHeight="true" outlineLevel="0" collapsed="false"/>
    <row r="355" customFormat="false" ht="17" hidden="false" customHeight="true" outlineLevel="0" collapsed="false"/>
    <row r="356" customFormat="false" ht="17" hidden="false" customHeight="true" outlineLevel="0" collapsed="false"/>
    <row r="357" customFormat="false" ht="17" hidden="false" customHeight="true" outlineLevel="0" collapsed="false"/>
    <row r="358" customFormat="false" ht="17" hidden="false" customHeight="true" outlineLevel="0" collapsed="false"/>
    <row r="359" customFormat="false" ht="17" hidden="false" customHeight="true" outlineLevel="0" collapsed="false"/>
    <row r="360" customFormat="false" ht="17" hidden="false" customHeight="true" outlineLevel="0" collapsed="false"/>
    <row r="361" customFormat="false" ht="17" hidden="false" customHeight="true" outlineLevel="0" collapsed="false"/>
    <row r="362" customFormat="false" ht="17" hidden="false" customHeight="true" outlineLevel="0" collapsed="false"/>
    <row r="363" customFormat="false" ht="17" hidden="false" customHeight="true" outlineLevel="0" collapsed="false"/>
    <row r="364" customFormat="false" ht="17" hidden="false" customHeight="true" outlineLevel="0" collapsed="false"/>
    <row r="365" customFormat="false" ht="17" hidden="false" customHeight="true" outlineLevel="0" collapsed="false"/>
    <row r="366" customFormat="false" ht="17" hidden="false" customHeight="true" outlineLevel="0" collapsed="false"/>
    <row r="367" customFormat="false" ht="17" hidden="false" customHeight="true" outlineLevel="0" collapsed="false"/>
    <row r="368" customFormat="false" ht="17" hidden="false" customHeight="true" outlineLevel="0" collapsed="false"/>
    <row r="369" customFormat="false" ht="17" hidden="false" customHeight="true" outlineLevel="0" collapsed="false"/>
    <row r="370" customFormat="false" ht="17" hidden="false" customHeight="true" outlineLevel="0" collapsed="false"/>
    <row r="371" customFormat="false" ht="17" hidden="false" customHeight="true" outlineLevel="0" collapsed="false"/>
    <row r="372" customFormat="false" ht="17" hidden="false" customHeight="true" outlineLevel="0" collapsed="false"/>
    <row r="373" customFormat="false" ht="17" hidden="false" customHeight="true" outlineLevel="0" collapsed="false"/>
    <row r="374" customFormat="false" ht="17" hidden="false" customHeight="true" outlineLevel="0" collapsed="false"/>
    <row r="375" customFormat="false" ht="17" hidden="false" customHeight="true" outlineLevel="0" collapsed="false"/>
    <row r="376" customFormat="false" ht="17" hidden="false" customHeight="true" outlineLevel="0" collapsed="false"/>
    <row r="377" customFormat="false" ht="17" hidden="false" customHeight="true" outlineLevel="0" collapsed="false"/>
    <row r="378" customFormat="false" ht="17" hidden="false" customHeight="true" outlineLevel="0" collapsed="false"/>
    <row r="379" customFormat="false" ht="17" hidden="false" customHeight="true" outlineLevel="0" collapsed="false"/>
    <row r="380" customFormat="false" ht="17" hidden="false" customHeight="true" outlineLevel="0" collapsed="false"/>
    <row r="381" customFormat="false" ht="17" hidden="false" customHeight="true" outlineLevel="0" collapsed="false"/>
    <row r="382" customFormat="false" ht="17" hidden="false" customHeight="true" outlineLevel="0" collapsed="false"/>
    <row r="383" customFormat="false" ht="17" hidden="false" customHeight="true" outlineLevel="0" collapsed="false"/>
    <row r="384" customFormat="false" ht="17" hidden="false" customHeight="true" outlineLevel="0" collapsed="false"/>
    <row r="385" customFormat="false" ht="17" hidden="false" customHeight="true" outlineLevel="0" collapsed="false"/>
    <row r="386" customFormat="false" ht="17" hidden="false" customHeight="true" outlineLevel="0" collapsed="false"/>
    <row r="387" customFormat="false" ht="17" hidden="false" customHeight="true" outlineLevel="0" collapsed="false"/>
    <row r="388" customFormat="false" ht="17" hidden="false" customHeight="true" outlineLevel="0" collapsed="false"/>
    <row r="389" customFormat="false" ht="17" hidden="false" customHeight="true" outlineLevel="0" collapsed="false"/>
    <row r="390" customFormat="false" ht="17" hidden="false" customHeight="true" outlineLevel="0" collapsed="false"/>
    <row r="391" customFormat="false" ht="17" hidden="false" customHeight="true" outlineLevel="0" collapsed="false"/>
    <row r="392" customFormat="false" ht="17" hidden="false" customHeight="true" outlineLevel="0" collapsed="false"/>
    <row r="393" customFormat="false" ht="17" hidden="false" customHeight="true" outlineLevel="0" collapsed="false"/>
    <row r="394" customFormat="false" ht="17" hidden="false" customHeight="true" outlineLevel="0" collapsed="false"/>
    <row r="395" customFormat="false" ht="17" hidden="false" customHeight="true" outlineLevel="0" collapsed="false"/>
    <row r="396" customFormat="false" ht="17" hidden="false" customHeight="true" outlineLevel="0" collapsed="false"/>
    <row r="397" customFormat="false" ht="17" hidden="false" customHeight="true" outlineLevel="0" collapsed="false"/>
    <row r="398" customFormat="false" ht="17" hidden="false" customHeight="true" outlineLevel="0" collapsed="false"/>
    <row r="399" customFormat="false" ht="17" hidden="false" customHeight="true" outlineLevel="0" collapsed="false"/>
    <row r="400" customFormat="false" ht="17" hidden="false" customHeight="true" outlineLevel="0" collapsed="false"/>
    <row r="401" customFormat="false" ht="17" hidden="false" customHeight="true" outlineLevel="0" collapsed="false"/>
    <row r="402" customFormat="false" ht="17" hidden="false" customHeight="true" outlineLevel="0" collapsed="false"/>
    <row r="403" customFormat="false" ht="17" hidden="false" customHeight="true" outlineLevel="0" collapsed="false"/>
    <row r="404" customFormat="false" ht="17" hidden="false" customHeight="true" outlineLevel="0" collapsed="false"/>
    <row r="405" customFormat="false" ht="17" hidden="false" customHeight="true" outlineLevel="0" collapsed="false"/>
    <row r="406" customFormat="false" ht="17" hidden="false" customHeight="true" outlineLevel="0" collapsed="false"/>
    <row r="407" customFormat="false" ht="17" hidden="false" customHeight="true" outlineLevel="0" collapsed="false"/>
    <row r="408" customFormat="false" ht="17" hidden="false" customHeight="true" outlineLevel="0" collapsed="false"/>
    <row r="409" customFormat="false" ht="17" hidden="false" customHeight="true" outlineLevel="0" collapsed="false"/>
    <row r="410" customFormat="false" ht="17" hidden="false" customHeight="true" outlineLevel="0" collapsed="false"/>
    <row r="411" customFormat="false" ht="17" hidden="false" customHeight="true" outlineLevel="0" collapsed="false"/>
    <row r="412" customFormat="false" ht="17" hidden="false" customHeight="true" outlineLevel="0" collapsed="false"/>
    <row r="413" customFormat="false" ht="17" hidden="false" customHeight="true" outlineLevel="0" collapsed="false"/>
    <row r="414" customFormat="false" ht="17" hidden="false" customHeight="true" outlineLevel="0" collapsed="false"/>
    <row r="415" customFormat="false" ht="17" hidden="false" customHeight="true" outlineLevel="0" collapsed="false"/>
    <row r="416" customFormat="false" ht="17" hidden="false" customHeight="true" outlineLevel="0" collapsed="false"/>
    <row r="417" customFormat="false" ht="17" hidden="false" customHeight="true" outlineLevel="0" collapsed="false"/>
    <row r="418" customFormat="false" ht="17" hidden="false" customHeight="true" outlineLevel="0" collapsed="false"/>
    <row r="419" customFormat="false" ht="17" hidden="false" customHeight="true" outlineLevel="0" collapsed="false"/>
    <row r="420" customFormat="false" ht="17" hidden="false" customHeight="true" outlineLevel="0" collapsed="false"/>
    <row r="421" customFormat="false" ht="17" hidden="false" customHeight="true" outlineLevel="0" collapsed="false"/>
    <row r="422" customFormat="false" ht="17" hidden="false" customHeight="true" outlineLevel="0" collapsed="false"/>
    <row r="423" customFormat="false" ht="17" hidden="false" customHeight="true" outlineLevel="0" collapsed="false"/>
    <row r="424" customFormat="false" ht="17" hidden="false" customHeight="true" outlineLevel="0" collapsed="false"/>
    <row r="425" customFormat="false" ht="17" hidden="false" customHeight="true" outlineLevel="0" collapsed="false"/>
    <row r="426" customFormat="false" ht="17" hidden="false" customHeight="true" outlineLevel="0" collapsed="false"/>
    <row r="427" customFormat="false" ht="17" hidden="false" customHeight="true" outlineLevel="0" collapsed="false"/>
    <row r="428" customFormat="false" ht="17" hidden="false" customHeight="true" outlineLevel="0" collapsed="false"/>
    <row r="429" customFormat="false" ht="17" hidden="false" customHeight="true" outlineLevel="0" collapsed="false"/>
    <row r="430" customFormat="false" ht="17" hidden="false" customHeight="true" outlineLevel="0" collapsed="false"/>
    <row r="431" customFormat="false" ht="17" hidden="false" customHeight="true" outlineLevel="0" collapsed="false"/>
    <row r="432" customFormat="false" ht="17" hidden="false" customHeight="true" outlineLevel="0" collapsed="false"/>
    <row r="433" customFormat="false" ht="17" hidden="false" customHeight="true" outlineLevel="0" collapsed="false"/>
    <row r="434" customFormat="false" ht="17" hidden="false" customHeight="true" outlineLevel="0" collapsed="false"/>
    <row r="435" customFormat="false" ht="17" hidden="false" customHeight="true" outlineLevel="0" collapsed="false"/>
    <row r="436" customFormat="false" ht="17" hidden="false" customHeight="true" outlineLevel="0" collapsed="false"/>
    <row r="437" customFormat="false" ht="17" hidden="false" customHeight="true" outlineLevel="0" collapsed="false"/>
    <row r="438" customFormat="false" ht="17" hidden="false" customHeight="true" outlineLevel="0" collapsed="false"/>
    <row r="439" customFormat="false" ht="17" hidden="false" customHeight="true" outlineLevel="0" collapsed="false"/>
    <row r="440" customFormat="false" ht="17" hidden="false" customHeight="true" outlineLevel="0" collapsed="false"/>
    <row r="441" customFormat="false" ht="17" hidden="false" customHeight="true" outlineLevel="0" collapsed="false"/>
    <row r="442" customFormat="false" ht="17" hidden="false" customHeight="true" outlineLevel="0" collapsed="false"/>
    <row r="443" customFormat="false" ht="17" hidden="false" customHeight="true" outlineLevel="0" collapsed="false"/>
    <row r="444" customFormat="false" ht="17" hidden="false" customHeight="true" outlineLevel="0" collapsed="false"/>
    <row r="445" customFormat="false" ht="17" hidden="false" customHeight="true" outlineLevel="0" collapsed="false"/>
    <row r="446" customFormat="false" ht="17" hidden="false" customHeight="true" outlineLevel="0" collapsed="false"/>
    <row r="447" customFormat="false" ht="17" hidden="false" customHeight="true" outlineLevel="0" collapsed="false"/>
    <row r="448" customFormat="false" ht="17" hidden="false" customHeight="true" outlineLevel="0" collapsed="false"/>
    <row r="449" customFormat="false" ht="17" hidden="false" customHeight="true" outlineLevel="0" collapsed="false"/>
    <row r="450" customFormat="false" ht="17" hidden="false" customHeight="true" outlineLevel="0" collapsed="false"/>
    <row r="451" customFormat="false" ht="17" hidden="false" customHeight="true" outlineLevel="0" collapsed="false"/>
    <row r="452" customFormat="false" ht="17" hidden="false" customHeight="true" outlineLevel="0" collapsed="false"/>
    <row r="453" customFormat="false" ht="17" hidden="false" customHeight="true" outlineLevel="0" collapsed="false"/>
    <row r="454" customFormat="false" ht="17" hidden="false" customHeight="true" outlineLevel="0" collapsed="false"/>
    <row r="455" customFormat="false" ht="17" hidden="false" customHeight="true" outlineLevel="0" collapsed="false"/>
    <row r="456" customFormat="false" ht="17" hidden="false" customHeight="true" outlineLevel="0" collapsed="false"/>
    <row r="457" customFormat="false" ht="17" hidden="false" customHeight="true" outlineLevel="0" collapsed="false"/>
    <row r="458" customFormat="false" ht="17" hidden="false" customHeight="true" outlineLevel="0" collapsed="false"/>
    <row r="459" customFormat="false" ht="17" hidden="false" customHeight="true" outlineLevel="0" collapsed="false"/>
    <row r="460" customFormat="false" ht="17" hidden="false" customHeight="true" outlineLevel="0" collapsed="false"/>
    <row r="461" customFormat="false" ht="17" hidden="false" customHeight="true" outlineLevel="0" collapsed="false"/>
    <row r="462" customFormat="false" ht="17" hidden="false" customHeight="true" outlineLevel="0" collapsed="false"/>
    <row r="463" customFormat="false" ht="17" hidden="false" customHeight="true" outlineLevel="0" collapsed="false"/>
    <row r="464" customFormat="false" ht="17" hidden="false" customHeight="true" outlineLevel="0" collapsed="false"/>
    <row r="465" customFormat="false" ht="17" hidden="false" customHeight="true" outlineLevel="0" collapsed="false"/>
    <row r="466" customFormat="false" ht="17" hidden="false" customHeight="true" outlineLevel="0" collapsed="false"/>
    <row r="467" customFormat="false" ht="17" hidden="false" customHeight="true" outlineLevel="0" collapsed="false"/>
    <row r="468" customFormat="false" ht="17" hidden="false" customHeight="true" outlineLevel="0" collapsed="false"/>
    <row r="469" customFormat="false" ht="17" hidden="false" customHeight="true" outlineLevel="0" collapsed="false"/>
    <row r="470" customFormat="false" ht="17" hidden="false" customHeight="true" outlineLevel="0" collapsed="false"/>
    <row r="471" customFormat="false" ht="17" hidden="false" customHeight="true" outlineLevel="0" collapsed="false"/>
    <row r="472" customFormat="false" ht="17" hidden="false" customHeight="true" outlineLevel="0" collapsed="false"/>
    <row r="473" customFormat="false" ht="17" hidden="false" customHeight="true" outlineLevel="0" collapsed="false"/>
    <row r="474" customFormat="false" ht="17" hidden="false" customHeight="true" outlineLevel="0" collapsed="false"/>
    <row r="475" customFormat="false" ht="17" hidden="false" customHeight="true" outlineLevel="0" collapsed="false"/>
    <row r="476" customFormat="false" ht="17" hidden="false" customHeight="true" outlineLevel="0" collapsed="false"/>
    <row r="477" customFormat="false" ht="17" hidden="false" customHeight="true" outlineLevel="0" collapsed="false"/>
    <row r="478" customFormat="false" ht="17" hidden="false" customHeight="true" outlineLevel="0" collapsed="false"/>
    <row r="479" customFormat="false" ht="17" hidden="false" customHeight="true" outlineLevel="0" collapsed="false"/>
    <row r="480" customFormat="false" ht="17" hidden="false" customHeight="true" outlineLevel="0" collapsed="false"/>
    <row r="481" customFormat="false" ht="17" hidden="false" customHeight="true" outlineLevel="0" collapsed="false"/>
    <row r="482" customFormat="false" ht="17" hidden="false" customHeight="true" outlineLevel="0" collapsed="false"/>
    <row r="483" customFormat="false" ht="17" hidden="false" customHeight="true" outlineLevel="0" collapsed="false"/>
    <row r="484" customFormat="false" ht="17" hidden="false" customHeight="true" outlineLevel="0" collapsed="false"/>
    <row r="485" customFormat="false" ht="17" hidden="false" customHeight="true" outlineLevel="0" collapsed="false"/>
    <row r="486" customFormat="false" ht="17" hidden="false" customHeight="true" outlineLevel="0" collapsed="false"/>
    <row r="487" customFormat="false" ht="17" hidden="false" customHeight="true" outlineLevel="0" collapsed="false"/>
    <row r="488" customFormat="false" ht="17" hidden="false" customHeight="true" outlineLevel="0" collapsed="false"/>
    <row r="489" customFormat="false" ht="17" hidden="false" customHeight="true" outlineLevel="0" collapsed="false"/>
    <row r="490" customFormat="false" ht="17" hidden="false" customHeight="true" outlineLevel="0" collapsed="false"/>
    <row r="491" customFormat="false" ht="17" hidden="false" customHeight="true" outlineLevel="0" collapsed="false"/>
    <row r="492" customFormat="false" ht="17" hidden="false" customHeight="true" outlineLevel="0" collapsed="false"/>
    <row r="493" customFormat="false" ht="17" hidden="false" customHeight="true" outlineLevel="0" collapsed="false"/>
    <row r="494" customFormat="false" ht="17" hidden="false" customHeight="true" outlineLevel="0" collapsed="false"/>
    <row r="495" customFormat="false" ht="17" hidden="false" customHeight="true" outlineLevel="0" collapsed="false"/>
    <row r="496" customFormat="false" ht="17" hidden="false" customHeight="true" outlineLevel="0" collapsed="false"/>
    <row r="497" customFormat="false" ht="17" hidden="false" customHeight="true" outlineLevel="0" collapsed="false"/>
    <row r="498" customFormat="false" ht="17" hidden="false" customHeight="true" outlineLevel="0" collapsed="false"/>
    <row r="499" customFormat="false" ht="17" hidden="false" customHeight="true" outlineLevel="0" collapsed="false"/>
    <row r="500" customFormat="false" ht="17" hidden="false" customHeight="true" outlineLevel="0" collapsed="false"/>
    <row r="501" customFormat="false" ht="17" hidden="false" customHeight="true" outlineLevel="0" collapsed="false"/>
    <row r="502" customFormat="false" ht="17" hidden="false" customHeight="true" outlineLevel="0" collapsed="false"/>
    <row r="503" customFormat="false" ht="17" hidden="false" customHeight="true" outlineLevel="0" collapsed="false"/>
    <row r="504" customFormat="false" ht="17" hidden="false" customHeight="true" outlineLevel="0" collapsed="false"/>
    <row r="505" customFormat="false" ht="17" hidden="false" customHeight="true" outlineLevel="0" collapsed="false"/>
    <row r="506" customFormat="false" ht="17" hidden="false" customHeight="true" outlineLevel="0" collapsed="false"/>
    <row r="507" customFormat="false" ht="17" hidden="false" customHeight="true" outlineLevel="0" collapsed="false"/>
    <row r="508" customFormat="false" ht="17" hidden="false" customHeight="true" outlineLevel="0" collapsed="false"/>
    <row r="509" customFormat="false" ht="17" hidden="false" customHeight="true" outlineLevel="0" collapsed="false"/>
    <row r="510" customFormat="false" ht="17" hidden="false" customHeight="true" outlineLevel="0" collapsed="false"/>
    <row r="511" customFormat="false" ht="17" hidden="false" customHeight="true" outlineLevel="0" collapsed="false"/>
    <row r="512" customFormat="false" ht="17" hidden="false" customHeight="true" outlineLevel="0" collapsed="false"/>
    <row r="513" customFormat="false" ht="17" hidden="false" customHeight="true" outlineLevel="0" collapsed="false"/>
    <row r="514" customFormat="false" ht="17" hidden="false" customHeight="true" outlineLevel="0" collapsed="false"/>
    <row r="515" customFormat="false" ht="17" hidden="false" customHeight="true" outlineLevel="0" collapsed="false"/>
    <row r="516" customFormat="false" ht="17" hidden="false" customHeight="true" outlineLevel="0" collapsed="false"/>
    <row r="517" customFormat="false" ht="17" hidden="false" customHeight="true" outlineLevel="0" collapsed="false"/>
    <row r="518" customFormat="false" ht="17" hidden="false" customHeight="true" outlineLevel="0" collapsed="false"/>
    <row r="519" customFormat="false" ht="17" hidden="false" customHeight="true" outlineLevel="0" collapsed="false"/>
    <row r="520" customFormat="false" ht="17" hidden="false" customHeight="true" outlineLevel="0" collapsed="false"/>
    <row r="521" customFormat="false" ht="17" hidden="false" customHeight="true" outlineLevel="0" collapsed="false"/>
    <row r="522" customFormat="false" ht="17" hidden="false" customHeight="true" outlineLevel="0" collapsed="false"/>
    <row r="523" customFormat="false" ht="17" hidden="false" customHeight="true" outlineLevel="0" collapsed="false"/>
    <row r="524" customFormat="false" ht="17" hidden="false" customHeight="true" outlineLevel="0" collapsed="false"/>
    <row r="525" customFormat="false" ht="17" hidden="false" customHeight="true" outlineLevel="0" collapsed="false"/>
    <row r="526" customFormat="false" ht="17" hidden="false" customHeight="true" outlineLevel="0" collapsed="false"/>
    <row r="527" customFormat="false" ht="17" hidden="false" customHeight="true" outlineLevel="0" collapsed="false"/>
    <row r="528" customFormat="false" ht="17" hidden="false" customHeight="true" outlineLevel="0" collapsed="false"/>
    <row r="529" customFormat="false" ht="17" hidden="false" customHeight="true" outlineLevel="0" collapsed="false"/>
    <row r="530" customFormat="false" ht="17" hidden="false" customHeight="true" outlineLevel="0" collapsed="false"/>
    <row r="531" customFormat="false" ht="17" hidden="false" customHeight="true" outlineLevel="0" collapsed="false"/>
    <row r="532" customFormat="false" ht="17" hidden="false" customHeight="true" outlineLevel="0" collapsed="false"/>
    <row r="533" customFormat="false" ht="17" hidden="false" customHeight="true" outlineLevel="0" collapsed="false"/>
    <row r="534" customFormat="false" ht="17" hidden="false" customHeight="true" outlineLevel="0" collapsed="false"/>
    <row r="535" customFormat="false" ht="17" hidden="false" customHeight="true" outlineLevel="0" collapsed="false"/>
    <row r="536" customFormat="false" ht="17" hidden="false" customHeight="true" outlineLevel="0" collapsed="false"/>
    <row r="537" customFormat="false" ht="17" hidden="false" customHeight="true" outlineLevel="0" collapsed="false"/>
    <row r="538" customFormat="false" ht="17" hidden="false" customHeight="true" outlineLevel="0" collapsed="false"/>
    <row r="539" customFormat="false" ht="17" hidden="false" customHeight="true" outlineLevel="0" collapsed="false"/>
    <row r="540" customFormat="false" ht="17" hidden="false" customHeight="true" outlineLevel="0" collapsed="false"/>
    <row r="541" customFormat="false" ht="17" hidden="false" customHeight="true" outlineLevel="0" collapsed="false"/>
    <row r="542" customFormat="false" ht="17" hidden="false" customHeight="true" outlineLevel="0" collapsed="false"/>
    <row r="543" customFormat="false" ht="17" hidden="false" customHeight="true" outlineLevel="0" collapsed="false"/>
    <row r="544" customFormat="false" ht="17" hidden="false" customHeight="true" outlineLevel="0" collapsed="false"/>
    <row r="545" customFormat="false" ht="17" hidden="false" customHeight="true" outlineLevel="0" collapsed="false"/>
    <row r="546" customFormat="false" ht="17" hidden="false" customHeight="true" outlineLevel="0" collapsed="false"/>
    <row r="547" customFormat="false" ht="17" hidden="false" customHeight="true" outlineLevel="0" collapsed="false"/>
    <row r="548" customFormat="false" ht="17" hidden="false" customHeight="true" outlineLevel="0" collapsed="false"/>
    <row r="549" customFormat="false" ht="17" hidden="false" customHeight="true" outlineLevel="0" collapsed="false"/>
    <row r="550" customFormat="false" ht="17" hidden="false" customHeight="true" outlineLevel="0" collapsed="false"/>
    <row r="551" customFormat="false" ht="17" hidden="false" customHeight="true" outlineLevel="0" collapsed="false"/>
    <row r="552" customFormat="false" ht="17" hidden="false" customHeight="true" outlineLevel="0" collapsed="false"/>
    <row r="553" customFormat="false" ht="17" hidden="false" customHeight="true" outlineLevel="0" collapsed="false"/>
    <row r="554" customFormat="false" ht="17" hidden="false" customHeight="true" outlineLevel="0" collapsed="false"/>
    <row r="555" customFormat="false" ht="17" hidden="false" customHeight="true" outlineLevel="0" collapsed="false"/>
    <row r="556" customFormat="false" ht="17" hidden="false" customHeight="true" outlineLevel="0" collapsed="false"/>
    <row r="557" customFormat="false" ht="17" hidden="false" customHeight="true" outlineLevel="0" collapsed="false"/>
    <row r="558" customFormat="false" ht="17" hidden="false" customHeight="true" outlineLevel="0" collapsed="false"/>
    <row r="559" customFormat="false" ht="17" hidden="false" customHeight="true" outlineLevel="0" collapsed="false"/>
    <row r="560" customFormat="false" ht="17" hidden="false" customHeight="true" outlineLevel="0" collapsed="false"/>
    <row r="561" customFormat="false" ht="17" hidden="false" customHeight="true" outlineLevel="0" collapsed="false"/>
    <row r="562" customFormat="false" ht="17" hidden="false" customHeight="true" outlineLevel="0" collapsed="false"/>
    <row r="563" customFormat="false" ht="17" hidden="false" customHeight="true" outlineLevel="0" collapsed="false"/>
    <row r="564" customFormat="false" ht="17" hidden="false" customHeight="true" outlineLevel="0" collapsed="false"/>
    <row r="565" customFormat="false" ht="17" hidden="false" customHeight="true" outlineLevel="0" collapsed="false"/>
    <row r="566" customFormat="false" ht="17" hidden="false" customHeight="true" outlineLevel="0" collapsed="false"/>
    <row r="567" customFormat="false" ht="17" hidden="false" customHeight="true" outlineLevel="0" collapsed="false"/>
    <row r="568" customFormat="false" ht="17" hidden="false" customHeight="true" outlineLevel="0" collapsed="false"/>
    <row r="569" customFormat="false" ht="17" hidden="false" customHeight="true" outlineLevel="0" collapsed="false"/>
    <row r="570" customFormat="false" ht="17" hidden="false" customHeight="true" outlineLevel="0" collapsed="false"/>
    <row r="571" customFormat="false" ht="17" hidden="false" customHeight="true" outlineLevel="0" collapsed="false"/>
    <row r="572" customFormat="false" ht="17" hidden="false" customHeight="true" outlineLevel="0" collapsed="false"/>
    <row r="573" customFormat="false" ht="17" hidden="false" customHeight="true" outlineLevel="0" collapsed="false"/>
    <row r="574" customFormat="false" ht="17" hidden="false" customHeight="true" outlineLevel="0" collapsed="false"/>
    <row r="575" customFormat="false" ht="17" hidden="false" customHeight="true" outlineLevel="0" collapsed="false"/>
    <row r="576" customFormat="false" ht="17" hidden="false" customHeight="true" outlineLevel="0" collapsed="false"/>
    <row r="577" customFormat="false" ht="17" hidden="false" customHeight="true" outlineLevel="0" collapsed="false"/>
    <row r="578" customFormat="false" ht="17" hidden="false" customHeight="true" outlineLevel="0" collapsed="false"/>
    <row r="579" customFormat="false" ht="17" hidden="false" customHeight="true" outlineLevel="0" collapsed="false"/>
    <row r="580" customFormat="false" ht="17" hidden="false" customHeight="true" outlineLevel="0" collapsed="false"/>
    <row r="581" customFormat="false" ht="17" hidden="false" customHeight="true" outlineLevel="0" collapsed="false"/>
    <row r="582" customFormat="false" ht="17" hidden="false" customHeight="true" outlineLevel="0" collapsed="false"/>
    <row r="583" customFormat="false" ht="17" hidden="false" customHeight="true" outlineLevel="0" collapsed="false"/>
    <row r="584" customFormat="false" ht="17" hidden="false" customHeight="true" outlineLevel="0" collapsed="false"/>
    <row r="585" customFormat="false" ht="17" hidden="false" customHeight="true" outlineLevel="0" collapsed="false"/>
    <row r="586" customFormat="false" ht="17" hidden="false" customHeight="true" outlineLevel="0" collapsed="false"/>
    <row r="587" customFormat="false" ht="17" hidden="false" customHeight="true" outlineLevel="0" collapsed="false"/>
    <row r="588" customFormat="false" ht="17" hidden="false" customHeight="true" outlineLevel="0" collapsed="false"/>
    <row r="589" customFormat="false" ht="17" hidden="false" customHeight="true" outlineLevel="0" collapsed="false"/>
    <row r="590" customFormat="false" ht="17" hidden="false" customHeight="true" outlineLevel="0" collapsed="false"/>
    <row r="591" customFormat="false" ht="17" hidden="false" customHeight="true" outlineLevel="0" collapsed="false"/>
    <row r="592" customFormat="false" ht="17" hidden="false" customHeight="true" outlineLevel="0" collapsed="false"/>
    <row r="593" customFormat="false" ht="17" hidden="false" customHeight="true" outlineLevel="0" collapsed="false"/>
    <row r="594" customFormat="false" ht="17" hidden="false" customHeight="true" outlineLevel="0" collapsed="false"/>
    <row r="595" customFormat="false" ht="17" hidden="false" customHeight="true" outlineLevel="0" collapsed="false"/>
    <row r="596" customFormat="false" ht="17" hidden="false" customHeight="true" outlineLevel="0" collapsed="false"/>
    <row r="597" customFormat="false" ht="17" hidden="false" customHeight="true" outlineLevel="0" collapsed="false"/>
    <row r="598" customFormat="false" ht="17" hidden="false" customHeight="true" outlineLevel="0" collapsed="false"/>
    <row r="599" customFormat="false" ht="17" hidden="false" customHeight="true" outlineLevel="0" collapsed="false"/>
    <row r="600" customFormat="false" ht="17" hidden="false" customHeight="true" outlineLevel="0" collapsed="false"/>
    <row r="601" customFormat="false" ht="17" hidden="false" customHeight="true" outlineLevel="0" collapsed="false"/>
    <row r="602" customFormat="false" ht="17" hidden="false" customHeight="true" outlineLevel="0" collapsed="false"/>
    <row r="603" customFormat="false" ht="17" hidden="false" customHeight="true" outlineLevel="0" collapsed="false"/>
    <row r="604" customFormat="false" ht="17" hidden="false" customHeight="true" outlineLevel="0" collapsed="false"/>
    <row r="605" customFormat="false" ht="17" hidden="false" customHeight="true" outlineLevel="0" collapsed="false"/>
    <row r="606" customFormat="false" ht="17" hidden="false" customHeight="true" outlineLevel="0" collapsed="false"/>
    <row r="607" customFormat="false" ht="17" hidden="false" customHeight="true" outlineLevel="0" collapsed="false"/>
    <row r="608" customFormat="false" ht="17" hidden="false" customHeight="true" outlineLevel="0" collapsed="false"/>
    <row r="609" customFormat="false" ht="17" hidden="false" customHeight="true" outlineLevel="0" collapsed="false"/>
    <row r="610" customFormat="false" ht="17" hidden="false" customHeight="true" outlineLevel="0" collapsed="false"/>
    <row r="611" customFormat="false" ht="17" hidden="false" customHeight="true" outlineLevel="0" collapsed="false"/>
    <row r="612" customFormat="false" ht="17" hidden="false" customHeight="true" outlineLevel="0" collapsed="false"/>
    <row r="613" customFormat="false" ht="17" hidden="false" customHeight="true" outlineLevel="0" collapsed="false"/>
    <row r="614" customFormat="false" ht="17" hidden="false" customHeight="true" outlineLevel="0" collapsed="false"/>
    <row r="615" customFormat="false" ht="17" hidden="false" customHeight="true" outlineLevel="0" collapsed="false"/>
    <row r="616" customFormat="false" ht="17" hidden="false" customHeight="true" outlineLevel="0" collapsed="false"/>
    <row r="617" customFormat="false" ht="17" hidden="false" customHeight="true" outlineLevel="0" collapsed="false"/>
    <row r="618" customFormat="false" ht="17" hidden="false" customHeight="true" outlineLevel="0" collapsed="false"/>
    <row r="619" customFormat="false" ht="17" hidden="false" customHeight="true" outlineLevel="0" collapsed="false"/>
    <row r="620" customFormat="false" ht="17" hidden="false" customHeight="true" outlineLevel="0" collapsed="false"/>
    <row r="621" customFormat="false" ht="17" hidden="false" customHeight="true" outlineLevel="0" collapsed="false"/>
    <row r="622" customFormat="false" ht="17" hidden="false" customHeight="true" outlineLevel="0" collapsed="false"/>
    <row r="623" customFormat="false" ht="17" hidden="false" customHeight="true" outlineLevel="0" collapsed="false"/>
    <row r="624" customFormat="false" ht="17" hidden="false" customHeight="true" outlineLevel="0" collapsed="false"/>
    <row r="625" customFormat="false" ht="17" hidden="false" customHeight="true" outlineLevel="0" collapsed="false"/>
    <row r="626" customFormat="false" ht="17" hidden="false" customHeight="true" outlineLevel="0" collapsed="false"/>
    <row r="627" customFormat="false" ht="17" hidden="false" customHeight="true" outlineLevel="0" collapsed="false"/>
    <row r="628" customFormat="false" ht="17" hidden="false" customHeight="true" outlineLevel="0" collapsed="false"/>
    <row r="629" customFormat="false" ht="17" hidden="false" customHeight="true" outlineLevel="0" collapsed="false"/>
    <row r="630" customFormat="false" ht="17" hidden="false" customHeight="true" outlineLevel="0" collapsed="false"/>
    <row r="631" customFormat="false" ht="17" hidden="false" customHeight="true" outlineLevel="0" collapsed="false"/>
    <row r="632" customFormat="false" ht="17" hidden="false" customHeight="true" outlineLevel="0" collapsed="false"/>
    <row r="633" customFormat="false" ht="17" hidden="false" customHeight="true" outlineLevel="0" collapsed="false"/>
    <row r="634" customFormat="false" ht="17" hidden="false" customHeight="true" outlineLevel="0" collapsed="false"/>
    <row r="635" customFormat="false" ht="17" hidden="false" customHeight="true" outlineLevel="0" collapsed="false"/>
    <row r="636" customFormat="false" ht="17" hidden="false" customHeight="true" outlineLevel="0" collapsed="false"/>
    <row r="637" customFormat="false" ht="17" hidden="false" customHeight="true" outlineLevel="0" collapsed="false"/>
    <row r="638" customFormat="false" ht="17" hidden="false" customHeight="true" outlineLevel="0" collapsed="false"/>
    <row r="639" customFormat="false" ht="17" hidden="false" customHeight="true" outlineLevel="0" collapsed="false"/>
    <row r="640" customFormat="false" ht="17" hidden="false" customHeight="true" outlineLevel="0" collapsed="false"/>
    <row r="641" customFormat="false" ht="17" hidden="false" customHeight="true" outlineLevel="0" collapsed="false"/>
    <row r="642" customFormat="false" ht="17" hidden="false" customHeight="true" outlineLevel="0" collapsed="false"/>
    <row r="643" customFormat="false" ht="17" hidden="false" customHeight="true" outlineLevel="0" collapsed="false"/>
    <row r="644" customFormat="false" ht="17" hidden="false" customHeight="true" outlineLevel="0" collapsed="false"/>
    <row r="645" customFormat="false" ht="17" hidden="false" customHeight="true" outlineLevel="0" collapsed="false"/>
    <row r="646" customFormat="false" ht="17" hidden="false" customHeight="true" outlineLevel="0" collapsed="false"/>
    <row r="647" customFormat="false" ht="17" hidden="false" customHeight="true" outlineLevel="0" collapsed="false"/>
    <row r="648" customFormat="false" ht="17" hidden="false" customHeight="true" outlineLevel="0" collapsed="false"/>
    <row r="649" customFormat="false" ht="17" hidden="false" customHeight="true" outlineLevel="0" collapsed="false"/>
    <row r="650" customFormat="false" ht="17" hidden="false" customHeight="true" outlineLevel="0" collapsed="false"/>
    <row r="651" customFormat="false" ht="17" hidden="false" customHeight="true" outlineLevel="0" collapsed="false"/>
    <row r="652" customFormat="false" ht="17" hidden="false" customHeight="true" outlineLevel="0" collapsed="false"/>
    <row r="653" customFormat="false" ht="17" hidden="false" customHeight="true" outlineLevel="0" collapsed="false"/>
    <row r="654" customFormat="false" ht="17" hidden="false" customHeight="true" outlineLevel="0" collapsed="false"/>
    <row r="655" customFormat="false" ht="17" hidden="false" customHeight="true" outlineLevel="0" collapsed="false"/>
    <row r="656" customFormat="false" ht="17" hidden="false" customHeight="true" outlineLevel="0" collapsed="false"/>
    <row r="657" customFormat="false" ht="17" hidden="false" customHeight="true" outlineLevel="0" collapsed="false"/>
    <row r="658" customFormat="false" ht="17" hidden="false" customHeight="true" outlineLevel="0" collapsed="false"/>
    <row r="659" customFormat="false" ht="17" hidden="false" customHeight="true" outlineLevel="0" collapsed="false"/>
    <row r="660" customFormat="false" ht="17" hidden="false" customHeight="true" outlineLevel="0" collapsed="false"/>
    <row r="661" customFormat="false" ht="17" hidden="false" customHeight="true" outlineLevel="0" collapsed="false"/>
    <row r="662" customFormat="false" ht="17" hidden="false" customHeight="true" outlineLevel="0" collapsed="false"/>
    <row r="663" customFormat="false" ht="17" hidden="false" customHeight="true" outlineLevel="0" collapsed="false"/>
    <row r="664" customFormat="false" ht="17" hidden="false" customHeight="true" outlineLevel="0" collapsed="false"/>
    <row r="665" customFormat="false" ht="17" hidden="false" customHeight="true" outlineLevel="0" collapsed="false"/>
    <row r="666" customFormat="false" ht="17" hidden="false" customHeight="true" outlineLevel="0" collapsed="false"/>
    <row r="667" customFormat="false" ht="17" hidden="false" customHeight="true" outlineLevel="0" collapsed="false"/>
    <row r="668" customFormat="false" ht="17" hidden="false" customHeight="true" outlineLevel="0" collapsed="false"/>
    <row r="669" customFormat="false" ht="17" hidden="false" customHeight="true" outlineLevel="0" collapsed="false"/>
    <row r="670" customFormat="false" ht="17" hidden="false" customHeight="true" outlineLevel="0" collapsed="false"/>
    <row r="671" customFormat="false" ht="17" hidden="false" customHeight="true" outlineLevel="0" collapsed="false"/>
    <row r="672" customFormat="false" ht="17" hidden="false" customHeight="true" outlineLevel="0" collapsed="false"/>
    <row r="673" customFormat="false" ht="17" hidden="false" customHeight="true" outlineLevel="0" collapsed="false"/>
    <row r="674" customFormat="false" ht="17" hidden="false" customHeight="true" outlineLevel="0" collapsed="false"/>
    <row r="675" customFormat="false" ht="17" hidden="false" customHeight="true" outlineLevel="0" collapsed="false"/>
    <row r="676" customFormat="false" ht="17" hidden="false" customHeight="true" outlineLevel="0" collapsed="false"/>
    <row r="677" customFormat="false" ht="17" hidden="false" customHeight="true" outlineLevel="0" collapsed="false"/>
    <row r="678" customFormat="false" ht="17" hidden="false" customHeight="true" outlineLevel="0" collapsed="false"/>
    <row r="679" customFormat="false" ht="17" hidden="false" customHeight="true" outlineLevel="0" collapsed="false"/>
    <row r="680" customFormat="false" ht="17" hidden="false" customHeight="true" outlineLevel="0" collapsed="false"/>
    <row r="681" customFormat="false" ht="17" hidden="false" customHeight="true" outlineLevel="0" collapsed="false"/>
    <row r="682" customFormat="false" ht="17" hidden="false" customHeight="true" outlineLevel="0" collapsed="false"/>
    <row r="683" customFormat="false" ht="17" hidden="false" customHeight="true" outlineLevel="0" collapsed="false"/>
    <row r="684" customFormat="false" ht="17" hidden="false" customHeight="true" outlineLevel="0" collapsed="false"/>
    <row r="685" customFormat="false" ht="17" hidden="false" customHeight="true" outlineLevel="0" collapsed="false"/>
    <row r="686" customFormat="false" ht="17" hidden="false" customHeight="true" outlineLevel="0" collapsed="false"/>
    <row r="687" customFormat="false" ht="17" hidden="false" customHeight="true" outlineLevel="0" collapsed="false"/>
    <row r="688" customFormat="false" ht="17" hidden="false" customHeight="true" outlineLevel="0" collapsed="false"/>
    <row r="689" customFormat="false" ht="17" hidden="false" customHeight="true" outlineLevel="0" collapsed="false"/>
    <row r="690" customFormat="false" ht="17" hidden="false" customHeight="true" outlineLevel="0" collapsed="false"/>
    <row r="691" customFormat="false" ht="17" hidden="false" customHeight="true" outlineLevel="0" collapsed="false"/>
    <row r="692" customFormat="false" ht="17" hidden="false" customHeight="true" outlineLevel="0" collapsed="false"/>
    <row r="693" customFormat="false" ht="17" hidden="false" customHeight="true" outlineLevel="0" collapsed="false"/>
    <row r="694" customFormat="false" ht="17" hidden="false" customHeight="true" outlineLevel="0" collapsed="false"/>
    <row r="695" customFormat="false" ht="17" hidden="false" customHeight="true" outlineLevel="0" collapsed="false"/>
    <row r="696" customFormat="false" ht="17" hidden="false" customHeight="true" outlineLevel="0" collapsed="false"/>
    <row r="697" customFormat="false" ht="17" hidden="false" customHeight="true" outlineLevel="0" collapsed="false"/>
    <row r="698" customFormat="false" ht="17" hidden="false" customHeight="true" outlineLevel="0" collapsed="false"/>
    <row r="699" customFormat="false" ht="17" hidden="false" customHeight="true" outlineLevel="0" collapsed="false"/>
    <row r="700" customFormat="false" ht="17" hidden="false" customHeight="true" outlineLevel="0" collapsed="false"/>
    <row r="701" customFormat="false" ht="17" hidden="false" customHeight="true" outlineLevel="0" collapsed="false"/>
    <row r="702" customFormat="false" ht="17" hidden="false" customHeight="true" outlineLevel="0" collapsed="false"/>
    <row r="703" customFormat="false" ht="17" hidden="false" customHeight="true" outlineLevel="0" collapsed="false"/>
    <row r="704" customFormat="false" ht="17" hidden="false" customHeight="true" outlineLevel="0" collapsed="false"/>
    <row r="705" customFormat="false" ht="17" hidden="false" customHeight="true" outlineLevel="0" collapsed="false"/>
    <row r="706" customFormat="false" ht="17" hidden="false" customHeight="true" outlineLevel="0" collapsed="false"/>
    <row r="707" customFormat="false" ht="17" hidden="false" customHeight="true" outlineLevel="0" collapsed="false"/>
    <row r="708" customFormat="false" ht="17" hidden="false" customHeight="true" outlineLevel="0" collapsed="false"/>
    <row r="709" customFormat="false" ht="17" hidden="false" customHeight="true" outlineLevel="0" collapsed="false"/>
    <row r="710" customFormat="false" ht="17" hidden="false" customHeight="true" outlineLevel="0" collapsed="false"/>
    <row r="711" customFormat="false" ht="17" hidden="false" customHeight="true" outlineLevel="0" collapsed="false"/>
    <row r="712" customFormat="false" ht="17" hidden="false" customHeight="true" outlineLevel="0" collapsed="false"/>
    <row r="713" customFormat="false" ht="17" hidden="false" customHeight="true" outlineLevel="0" collapsed="false"/>
    <row r="714" customFormat="false" ht="17" hidden="false" customHeight="true" outlineLevel="0" collapsed="false"/>
    <row r="715" customFormat="false" ht="17" hidden="false" customHeight="true" outlineLevel="0" collapsed="false"/>
    <row r="716" customFormat="false" ht="17" hidden="false" customHeight="true" outlineLevel="0" collapsed="false"/>
    <row r="717" customFormat="false" ht="17" hidden="false" customHeight="true" outlineLevel="0" collapsed="false"/>
    <row r="718" customFormat="false" ht="17" hidden="false" customHeight="true" outlineLevel="0" collapsed="false"/>
    <row r="719" customFormat="false" ht="17" hidden="false" customHeight="true" outlineLevel="0" collapsed="false"/>
    <row r="720" customFormat="false" ht="17" hidden="false" customHeight="true" outlineLevel="0" collapsed="false"/>
    <row r="721" customFormat="false" ht="17" hidden="false" customHeight="true" outlineLevel="0" collapsed="false"/>
    <row r="722" customFormat="false" ht="17" hidden="false" customHeight="true" outlineLevel="0" collapsed="false"/>
    <row r="723" customFormat="false" ht="17" hidden="false" customHeight="true" outlineLevel="0" collapsed="false"/>
    <row r="724" customFormat="false" ht="17" hidden="false" customHeight="true" outlineLevel="0" collapsed="false"/>
    <row r="725" customFormat="false" ht="17" hidden="false" customHeight="true" outlineLevel="0" collapsed="false"/>
    <row r="726" customFormat="false" ht="17" hidden="false" customHeight="true" outlineLevel="0" collapsed="false"/>
    <row r="727" customFormat="false" ht="17" hidden="false" customHeight="true" outlineLevel="0" collapsed="false"/>
    <row r="728" customFormat="false" ht="17" hidden="false" customHeight="true" outlineLevel="0" collapsed="false"/>
    <row r="729" customFormat="false" ht="17" hidden="false" customHeight="true" outlineLevel="0" collapsed="false"/>
    <row r="730" customFormat="false" ht="17" hidden="false" customHeight="true" outlineLevel="0" collapsed="false"/>
    <row r="731" customFormat="false" ht="17" hidden="false" customHeight="true" outlineLevel="0" collapsed="false"/>
    <row r="732" customFormat="false" ht="17" hidden="false" customHeight="true" outlineLevel="0" collapsed="false"/>
    <row r="733" customFormat="false" ht="17" hidden="false" customHeight="true" outlineLevel="0" collapsed="false"/>
    <row r="734" customFormat="false" ht="17" hidden="false" customHeight="true" outlineLevel="0" collapsed="false"/>
    <row r="735" customFormat="false" ht="17" hidden="false" customHeight="true" outlineLevel="0" collapsed="false"/>
    <row r="736" customFormat="false" ht="17" hidden="false" customHeight="true" outlineLevel="0" collapsed="false"/>
    <row r="737" customFormat="false" ht="17" hidden="false" customHeight="true" outlineLevel="0" collapsed="false"/>
    <row r="738" customFormat="false" ht="17" hidden="false" customHeight="true" outlineLevel="0" collapsed="false"/>
    <row r="739" customFormat="false" ht="17" hidden="false" customHeight="true" outlineLevel="0" collapsed="false"/>
    <row r="740" customFormat="false" ht="17" hidden="false" customHeight="true" outlineLevel="0" collapsed="false"/>
    <row r="741" customFormat="false" ht="17" hidden="false" customHeight="true" outlineLevel="0" collapsed="false"/>
    <row r="742" customFormat="false" ht="17" hidden="false" customHeight="true" outlineLevel="0" collapsed="false"/>
    <row r="743" customFormat="false" ht="17" hidden="false" customHeight="true" outlineLevel="0" collapsed="false"/>
    <row r="744" customFormat="false" ht="17" hidden="false" customHeight="true" outlineLevel="0" collapsed="false"/>
    <row r="745" customFormat="false" ht="17" hidden="false" customHeight="true" outlineLevel="0" collapsed="false"/>
    <row r="746" customFormat="false" ht="17" hidden="false" customHeight="true" outlineLevel="0" collapsed="false"/>
    <row r="747" customFormat="false" ht="17" hidden="false" customHeight="true" outlineLevel="0" collapsed="false"/>
    <row r="748" customFormat="false" ht="17" hidden="false" customHeight="true" outlineLevel="0" collapsed="false"/>
    <row r="749" customFormat="false" ht="17" hidden="false" customHeight="true" outlineLevel="0" collapsed="false"/>
    <row r="750" customFormat="false" ht="17" hidden="false" customHeight="true" outlineLevel="0" collapsed="false"/>
    <row r="751" customFormat="false" ht="17" hidden="false" customHeight="true" outlineLevel="0" collapsed="false"/>
    <row r="752" customFormat="false" ht="17" hidden="false" customHeight="true" outlineLevel="0" collapsed="false"/>
    <row r="753" customFormat="false" ht="17" hidden="false" customHeight="true" outlineLevel="0" collapsed="false"/>
    <row r="754" customFormat="false" ht="17" hidden="false" customHeight="true" outlineLevel="0" collapsed="false"/>
    <row r="755" customFormat="false" ht="17" hidden="false" customHeight="true" outlineLevel="0" collapsed="false"/>
    <row r="756" customFormat="false" ht="17" hidden="false" customHeight="true" outlineLevel="0" collapsed="false"/>
    <row r="757" customFormat="false" ht="17" hidden="false" customHeight="true" outlineLevel="0" collapsed="false"/>
    <row r="758" customFormat="false" ht="17" hidden="false" customHeight="true" outlineLevel="0" collapsed="false"/>
    <row r="759" customFormat="false" ht="17" hidden="false" customHeight="true" outlineLevel="0" collapsed="false"/>
    <row r="760" customFormat="false" ht="17" hidden="false" customHeight="true" outlineLevel="0" collapsed="false"/>
    <row r="761" customFormat="false" ht="17" hidden="false" customHeight="true" outlineLevel="0" collapsed="false"/>
    <row r="762" customFormat="false" ht="17" hidden="false" customHeight="true" outlineLevel="0" collapsed="false"/>
    <row r="763" customFormat="false" ht="17" hidden="false" customHeight="true" outlineLevel="0" collapsed="false"/>
    <row r="764" customFormat="false" ht="17" hidden="false" customHeight="true" outlineLevel="0" collapsed="false"/>
    <row r="765" customFormat="false" ht="17" hidden="false" customHeight="true" outlineLevel="0" collapsed="false"/>
    <row r="766" customFormat="false" ht="17" hidden="false" customHeight="true" outlineLevel="0" collapsed="false"/>
    <row r="767" customFormat="false" ht="17" hidden="false" customHeight="true" outlineLevel="0" collapsed="false"/>
    <row r="768" customFormat="false" ht="17" hidden="false" customHeight="true" outlineLevel="0" collapsed="false"/>
    <row r="769" customFormat="false" ht="17" hidden="false" customHeight="true" outlineLevel="0" collapsed="false"/>
    <row r="770" customFormat="false" ht="17" hidden="false" customHeight="true" outlineLevel="0" collapsed="false"/>
    <row r="771" customFormat="false" ht="17" hidden="false" customHeight="true" outlineLevel="0" collapsed="false"/>
    <row r="772" customFormat="false" ht="17" hidden="false" customHeight="true" outlineLevel="0" collapsed="false"/>
    <row r="773" customFormat="false" ht="17" hidden="false" customHeight="true" outlineLevel="0" collapsed="false"/>
    <row r="774" customFormat="false" ht="17" hidden="false" customHeight="true" outlineLevel="0" collapsed="false"/>
    <row r="775" customFormat="false" ht="17" hidden="false" customHeight="true" outlineLevel="0" collapsed="false"/>
    <row r="776" customFormat="false" ht="17" hidden="false" customHeight="true" outlineLevel="0" collapsed="false"/>
    <row r="777" customFormat="false" ht="17" hidden="false" customHeight="true" outlineLevel="0" collapsed="false"/>
    <row r="778" customFormat="false" ht="17" hidden="false" customHeight="true" outlineLevel="0" collapsed="false"/>
    <row r="779" customFormat="false" ht="17" hidden="false" customHeight="true" outlineLevel="0" collapsed="false"/>
    <row r="780" customFormat="false" ht="17" hidden="false" customHeight="true" outlineLevel="0" collapsed="false"/>
    <row r="781" customFormat="false" ht="17" hidden="false" customHeight="true" outlineLevel="0" collapsed="false"/>
    <row r="782" customFormat="false" ht="17" hidden="false" customHeight="true" outlineLevel="0" collapsed="false"/>
    <row r="783" customFormat="false" ht="17" hidden="false" customHeight="true" outlineLevel="0" collapsed="false"/>
    <row r="784" customFormat="false" ht="17" hidden="false" customHeight="true" outlineLevel="0" collapsed="false"/>
    <row r="785" customFormat="false" ht="17" hidden="false" customHeight="true" outlineLevel="0" collapsed="false"/>
    <row r="786" customFormat="false" ht="17" hidden="false" customHeight="true" outlineLevel="0" collapsed="false"/>
    <row r="787" customFormat="false" ht="17" hidden="false" customHeight="true" outlineLevel="0" collapsed="false"/>
    <row r="788" customFormat="false" ht="17" hidden="false" customHeight="true" outlineLevel="0" collapsed="false"/>
    <row r="789" customFormat="false" ht="17" hidden="false" customHeight="true" outlineLevel="0" collapsed="false"/>
    <row r="790" customFormat="false" ht="17" hidden="false" customHeight="true" outlineLevel="0" collapsed="false"/>
    <row r="791" customFormat="false" ht="17" hidden="false" customHeight="true" outlineLevel="0" collapsed="false"/>
    <row r="792" customFormat="false" ht="17" hidden="false" customHeight="true" outlineLevel="0" collapsed="false"/>
    <row r="793" customFormat="false" ht="17" hidden="false" customHeight="true" outlineLevel="0" collapsed="false"/>
    <row r="794" customFormat="false" ht="17" hidden="false" customHeight="true" outlineLevel="0" collapsed="false"/>
    <row r="795" customFormat="false" ht="17" hidden="false" customHeight="true" outlineLevel="0" collapsed="false"/>
    <row r="796" customFormat="false" ht="17" hidden="false" customHeight="true" outlineLevel="0" collapsed="false"/>
    <row r="797" customFormat="false" ht="17" hidden="false" customHeight="true" outlineLevel="0" collapsed="false"/>
    <row r="798" customFormat="false" ht="17" hidden="false" customHeight="true" outlineLevel="0" collapsed="false"/>
    <row r="799" customFormat="false" ht="17" hidden="false" customHeight="true" outlineLevel="0" collapsed="false"/>
    <row r="800" customFormat="false" ht="17" hidden="false" customHeight="true" outlineLevel="0" collapsed="false"/>
    <row r="801" customFormat="false" ht="17" hidden="false" customHeight="true" outlineLevel="0" collapsed="false"/>
    <row r="802" customFormat="false" ht="17" hidden="false" customHeight="true" outlineLevel="0" collapsed="false"/>
    <row r="803" customFormat="false" ht="17" hidden="false" customHeight="true" outlineLevel="0" collapsed="false"/>
    <row r="804" customFormat="false" ht="17" hidden="false" customHeight="true" outlineLevel="0" collapsed="false"/>
    <row r="805" customFormat="false" ht="17" hidden="false" customHeight="true" outlineLevel="0" collapsed="false"/>
    <row r="806" customFormat="false" ht="17" hidden="false" customHeight="true" outlineLevel="0" collapsed="false"/>
    <row r="807" customFormat="false" ht="17" hidden="false" customHeight="true" outlineLevel="0" collapsed="false"/>
    <row r="808" customFormat="false" ht="17" hidden="false" customHeight="true" outlineLevel="0" collapsed="false"/>
    <row r="809" customFormat="false" ht="17" hidden="false" customHeight="true" outlineLevel="0" collapsed="false"/>
    <row r="810" customFormat="false" ht="17" hidden="false" customHeight="true" outlineLevel="0" collapsed="false"/>
    <row r="811" customFormat="false" ht="17" hidden="false" customHeight="true" outlineLevel="0" collapsed="false"/>
    <row r="812" customFormat="false" ht="17" hidden="false" customHeight="true" outlineLevel="0" collapsed="false"/>
    <row r="813" customFormat="false" ht="17" hidden="false" customHeight="true" outlineLevel="0" collapsed="false"/>
    <row r="814" customFormat="false" ht="17" hidden="false" customHeight="true" outlineLevel="0" collapsed="false"/>
    <row r="815" customFormat="false" ht="17" hidden="false" customHeight="true" outlineLevel="0" collapsed="false"/>
    <row r="816" customFormat="false" ht="17" hidden="false" customHeight="true" outlineLevel="0" collapsed="false"/>
    <row r="817" customFormat="false" ht="17" hidden="false" customHeight="true" outlineLevel="0" collapsed="false"/>
    <row r="818" customFormat="false" ht="17" hidden="false" customHeight="true" outlineLevel="0" collapsed="false"/>
    <row r="819" customFormat="false" ht="17" hidden="false" customHeight="true" outlineLevel="0" collapsed="false"/>
    <row r="820" customFormat="false" ht="17" hidden="false" customHeight="true" outlineLevel="0" collapsed="false"/>
    <row r="821" customFormat="false" ht="17" hidden="false" customHeight="true" outlineLevel="0" collapsed="false"/>
    <row r="822" customFormat="false" ht="17" hidden="false" customHeight="true" outlineLevel="0" collapsed="false"/>
    <row r="823" customFormat="false" ht="17" hidden="false" customHeight="true" outlineLevel="0" collapsed="false"/>
    <row r="824" customFormat="false" ht="17" hidden="false" customHeight="true" outlineLevel="0" collapsed="false"/>
    <row r="825" customFormat="false" ht="17" hidden="false" customHeight="true" outlineLevel="0" collapsed="false"/>
    <row r="826" customFormat="false" ht="17" hidden="false" customHeight="true" outlineLevel="0" collapsed="false"/>
    <row r="827" customFormat="false" ht="17" hidden="false" customHeight="true" outlineLevel="0" collapsed="false"/>
    <row r="828" customFormat="false" ht="17" hidden="false" customHeight="true" outlineLevel="0" collapsed="false"/>
    <row r="829" customFormat="false" ht="17" hidden="false" customHeight="true" outlineLevel="0" collapsed="false"/>
    <row r="830" customFormat="false" ht="17" hidden="false" customHeight="true" outlineLevel="0" collapsed="false"/>
    <row r="831" customFormat="false" ht="17" hidden="false" customHeight="true" outlineLevel="0" collapsed="false"/>
    <row r="832" customFormat="false" ht="17" hidden="false" customHeight="true" outlineLevel="0" collapsed="false"/>
    <row r="833" customFormat="false" ht="17" hidden="false" customHeight="true" outlineLevel="0" collapsed="false"/>
    <row r="834" customFormat="false" ht="17" hidden="false" customHeight="true" outlineLevel="0" collapsed="false"/>
    <row r="835" customFormat="false" ht="17" hidden="false" customHeight="true" outlineLevel="0" collapsed="false"/>
    <row r="836" customFormat="false" ht="17" hidden="false" customHeight="true" outlineLevel="0" collapsed="false"/>
    <row r="837" customFormat="false" ht="17" hidden="false" customHeight="true" outlineLevel="0" collapsed="false"/>
    <row r="838" customFormat="false" ht="17" hidden="false" customHeight="true" outlineLevel="0" collapsed="false"/>
    <row r="839" customFormat="false" ht="17" hidden="false" customHeight="true" outlineLevel="0" collapsed="false"/>
    <row r="840" customFormat="false" ht="17" hidden="false" customHeight="true" outlineLevel="0" collapsed="false"/>
    <row r="841" customFormat="false" ht="17" hidden="false" customHeight="true" outlineLevel="0" collapsed="false"/>
    <row r="842" customFormat="false" ht="17" hidden="false" customHeight="true" outlineLevel="0" collapsed="false"/>
    <row r="843" customFormat="false" ht="17" hidden="false" customHeight="true" outlineLevel="0" collapsed="false"/>
    <row r="844" customFormat="false" ht="17" hidden="false" customHeight="true" outlineLevel="0" collapsed="false"/>
    <row r="845" customFormat="false" ht="17" hidden="false" customHeight="true" outlineLevel="0" collapsed="false"/>
    <row r="846" customFormat="false" ht="17" hidden="false" customHeight="true" outlineLevel="0" collapsed="false"/>
    <row r="847" customFormat="false" ht="17" hidden="false" customHeight="true" outlineLevel="0" collapsed="false"/>
    <row r="848" customFormat="false" ht="17" hidden="false" customHeight="true" outlineLevel="0" collapsed="false"/>
    <row r="849" customFormat="false" ht="17" hidden="false" customHeight="true" outlineLevel="0" collapsed="false"/>
    <row r="850" customFormat="false" ht="17" hidden="false" customHeight="true" outlineLevel="0" collapsed="false"/>
    <row r="851" customFormat="false" ht="17" hidden="false" customHeight="true" outlineLevel="0" collapsed="false"/>
    <row r="852" customFormat="false" ht="17" hidden="false" customHeight="true" outlineLevel="0" collapsed="false"/>
    <row r="853" customFormat="false" ht="17" hidden="false" customHeight="true" outlineLevel="0" collapsed="false"/>
    <row r="854" customFormat="false" ht="17" hidden="false" customHeight="true" outlineLevel="0" collapsed="false"/>
    <row r="855" customFormat="false" ht="17" hidden="false" customHeight="true" outlineLevel="0" collapsed="false"/>
    <row r="856" customFormat="false" ht="17" hidden="false" customHeight="true" outlineLevel="0" collapsed="false"/>
    <row r="857" customFormat="false" ht="17" hidden="false" customHeight="true" outlineLevel="0" collapsed="false"/>
    <row r="858" customFormat="false" ht="17" hidden="false" customHeight="true" outlineLevel="0" collapsed="false"/>
    <row r="859" customFormat="false" ht="17" hidden="false" customHeight="true" outlineLevel="0" collapsed="false"/>
    <row r="860" customFormat="false" ht="17" hidden="false" customHeight="true" outlineLevel="0" collapsed="false"/>
    <row r="861" customFormat="false" ht="17" hidden="false" customHeight="true" outlineLevel="0" collapsed="false"/>
    <row r="862" customFormat="false" ht="17" hidden="false" customHeight="true" outlineLevel="0" collapsed="false"/>
    <row r="863" customFormat="false" ht="17" hidden="false" customHeight="true" outlineLevel="0" collapsed="false"/>
    <row r="864" customFormat="false" ht="17" hidden="false" customHeight="true" outlineLevel="0" collapsed="false"/>
    <row r="865" customFormat="false" ht="17" hidden="false" customHeight="true" outlineLevel="0" collapsed="false"/>
    <row r="866" customFormat="false" ht="17" hidden="false" customHeight="true" outlineLevel="0" collapsed="false"/>
    <row r="867" customFormat="false" ht="17" hidden="false" customHeight="true" outlineLevel="0" collapsed="false"/>
    <row r="868" customFormat="false" ht="17" hidden="false" customHeight="true" outlineLevel="0" collapsed="false"/>
    <row r="869" customFormat="false" ht="17" hidden="false" customHeight="true" outlineLevel="0" collapsed="false"/>
    <row r="870" customFormat="false" ht="17" hidden="false" customHeight="true" outlineLevel="0" collapsed="false"/>
    <row r="871" customFormat="false" ht="17" hidden="false" customHeight="true" outlineLevel="0" collapsed="false"/>
    <row r="872" customFormat="false" ht="17" hidden="false" customHeight="true" outlineLevel="0" collapsed="false"/>
    <row r="873" customFormat="false" ht="17" hidden="false" customHeight="true" outlineLevel="0" collapsed="false"/>
    <row r="874" customFormat="false" ht="17" hidden="false" customHeight="true" outlineLevel="0" collapsed="false"/>
    <row r="875" customFormat="false" ht="17" hidden="false" customHeight="true" outlineLevel="0" collapsed="false"/>
    <row r="876" customFormat="false" ht="17" hidden="false" customHeight="true" outlineLevel="0" collapsed="false"/>
    <row r="877" customFormat="false" ht="17" hidden="false" customHeight="true" outlineLevel="0" collapsed="false"/>
    <row r="878" customFormat="false" ht="17" hidden="false" customHeight="true" outlineLevel="0" collapsed="false"/>
    <row r="879" customFormat="false" ht="17" hidden="false" customHeight="true" outlineLevel="0" collapsed="false"/>
    <row r="880" customFormat="false" ht="17" hidden="false" customHeight="true" outlineLevel="0" collapsed="false"/>
    <row r="881" customFormat="false" ht="17" hidden="false" customHeight="true" outlineLevel="0" collapsed="false"/>
    <row r="882" customFormat="false" ht="17" hidden="false" customHeight="true" outlineLevel="0" collapsed="false"/>
    <row r="883" customFormat="false" ht="17" hidden="false" customHeight="true" outlineLevel="0" collapsed="false"/>
    <row r="884" customFormat="false" ht="17" hidden="false" customHeight="true" outlineLevel="0" collapsed="false"/>
    <row r="885" customFormat="false" ht="17" hidden="false" customHeight="true" outlineLevel="0" collapsed="false"/>
    <row r="886" customFormat="false" ht="17" hidden="false" customHeight="true" outlineLevel="0" collapsed="false"/>
    <row r="887" customFormat="false" ht="17" hidden="false" customHeight="true" outlineLevel="0" collapsed="false"/>
    <row r="888" customFormat="false" ht="17" hidden="false" customHeight="true" outlineLevel="0" collapsed="false"/>
    <row r="889" customFormat="false" ht="17" hidden="false" customHeight="true" outlineLevel="0" collapsed="false"/>
    <row r="890" customFormat="false" ht="17" hidden="false" customHeight="true" outlineLevel="0" collapsed="false"/>
    <row r="891" customFormat="false" ht="17" hidden="false" customHeight="true" outlineLevel="0" collapsed="false"/>
    <row r="892" customFormat="false" ht="17" hidden="false" customHeight="true" outlineLevel="0" collapsed="false"/>
    <row r="893" customFormat="false" ht="17" hidden="false" customHeight="true" outlineLevel="0" collapsed="false"/>
    <row r="894" customFormat="false" ht="17" hidden="false" customHeight="true" outlineLevel="0" collapsed="false"/>
    <row r="895" customFormat="false" ht="17" hidden="false" customHeight="true" outlineLevel="0" collapsed="false"/>
    <row r="896" customFormat="false" ht="17" hidden="false" customHeight="true" outlineLevel="0" collapsed="false"/>
    <row r="897" customFormat="false" ht="17" hidden="false" customHeight="true" outlineLevel="0" collapsed="false"/>
    <row r="898" customFormat="false" ht="17" hidden="false" customHeight="true" outlineLevel="0" collapsed="false"/>
    <row r="899" customFormat="false" ht="17" hidden="false" customHeight="true" outlineLevel="0" collapsed="false"/>
    <row r="900" customFormat="false" ht="17" hidden="false" customHeight="true" outlineLevel="0" collapsed="false"/>
    <row r="901" customFormat="false" ht="17" hidden="false" customHeight="true" outlineLevel="0" collapsed="false"/>
    <row r="902" customFormat="false" ht="17" hidden="false" customHeight="true" outlineLevel="0" collapsed="false"/>
    <row r="903" customFormat="false" ht="17" hidden="false" customHeight="true" outlineLevel="0" collapsed="false"/>
    <row r="904" customFormat="false" ht="17" hidden="false" customHeight="true" outlineLevel="0" collapsed="false"/>
    <row r="905" customFormat="false" ht="17" hidden="false" customHeight="true" outlineLevel="0" collapsed="false"/>
    <row r="906" customFormat="false" ht="17" hidden="false" customHeight="true" outlineLevel="0" collapsed="false"/>
    <row r="907" customFormat="false" ht="17" hidden="false" customHeight="true" outlineLevel="0" collapsed="false"/>
    <row r="908" customFormat="false" ht="17" hidden="false" customHeight="true" outlineLevel="0" collapsed="false"/>
    <row r="909" customFormat="false" ht="17" hidden="false" customHeight="true" outlineLevel="0" collapsed="false"/>
    <row r="910" customFormat="false" ht="17" hidden="false" customHeight="true" outlineLevel="0" collapsed="false"/>
    <row r="911" customFormat="false" ht="17" hidden="false" customHeight="true" outlineLevel="0" collapsed="false"/>
    <row r="912" customFormat="false" ht="17" hidden="false" customHeight="true" outlineLevel="0" collapsed="false"/>
    <row r="913" customFormat="false" ht="17" hidden="false" customHeight="true" outlineLevel="0" collapsed="false"/>
    <row r="914" customFormat="false" ht="17" hidden="false" customHeight="true" outlineLevel="0" collapsed="false"/>
    <row r="915" customFormat="false" ht="17" hidden="false" customHeight="true" outlineLevel="0" collapsed="false"/>
    <row r="916" customFormat="false" ht="17" hidden="false" customHeight="true" outlineLevel="0" collapsed="false"/>
    <row r="917" customFormat="false" ht="17" hidden="false" customHeight="true" outlineLevel="0" collapsed="false"/>
    <row r="918" customFormat="false" ht="17" hidden="false" customHeight="true" outlineLevel="0" collapsed="false"/>
    <row r="919" customFormat="false" ht="17" hidden="false" customHeight="true" outlineLevel="0" collapsed="false"/>
    <row r="920" customFormat="false" ht="17" hidden="false" customHeight="true" outlineLevel="0" collapsed="false"/>
    <row r="921" customFormat="false" ht="17" hidden="false" customHeight="true" outlineLevel="0" collapsed="false"/>
  </sheetData>
  <mergeCells count="52">
    <mergeCell ref="A9:H10"/>
    <mergeCell ref="A12:H12"/>
    <mergeCell ref="A13:E13"/>
    <mergeCell ref="A34:D34"/>
    <mergeCell ref="A36:F36"/>
    <mergeCell ref="A37:D37"/>
    <mergeCell ref="E37:F37"/>
    <mergeCell ref="E38:F38"/>
    <mergeCell ref="E39:F39"/>
    <mergeCell ref="E40:F40"/>
    <mergeCell ref="A41:D41"/>
    <mergeCell ref="E41:F41"/>
    <mergeCell ref="E43:F43"/>
    <mergeCell ref="E44:F44"/>
    <mergeCell ref="A48:H48"/>
    <mergeCell ref="A49:H49"/>
    <mergeCell ref="H50:H51"/>
    <mergeCell ref="A66:H66"/>
    <mergeCell ref="A81:H81"/>
    <mergeCell ref="A89:H89"/>
    <mergeCell ref="A95:H95"/>
    <mergeCell ref="A101:F101"/>
    <mergeCell ref="A103:H103"/>
    <mergeCell ref="A104:H104"/>
    <mergeCell ref="A120:H120"/>
    <mergeCell ref="A132:F132"/>
    <mergeCell ref="A134:H134"/>
    <mergeCell ref="A135:H135"/>
    <mergeCell ref="A136:H136"/>
    <mergeCell ref="A152:H152"/>
    <mergeCell ref="A168:H168"/>
    <mergeCell ref="A176:B176"/>
    <mergeCell ref="A177:A178"/>
    <mergeCell ref="B177:B178"/>
    <mergeCell ref="A197:H197"/>
    <mergeCell ref="A202:H202"/>
    <mergeCell ref="A211:F211"/>
    <mergeCell ref="A213:F213"/>
    <mergeCell ref="A215:H215"/>
    <mergeCell ref="A223:F223"/>
    <mergeCell ref="A225:H225"/>
    <mergeCell ref="A233:F233"/>
    <mergeCell ref="A235:H235"/>
    <mergeCell ref="A243:F243"/>
    <mergeCell ref="A245:F245"/>
    <mergeCell ref="A247:G247"/>
    <mergeCell ref="A249:C249"/>
    <mergeCell ref="A250:F250"/>
    <mergeCell ref="A253:H253"/>
    <mergeCell ref="A255:C255"/>
    <mergeCell ref="A256:C258"/>
    <mergeCell ref="E256:G257"/>
  </mergeCells>
  <printOptions headings="false" gridLines="false" gridLinesSet="true" horizontalCentered="false" verticalCentered="false"/>
  <pageMargins left="0.7875" right="0.590277777777778" top="0.7875" bottom="0.7875" header="0.511805555555555" footer="0.511805555555555"/>
  <pageSetup paperSize="9" scale="8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000"/>
  <sheetViews>
    <sheetView showFormulas="false" showGridLines="true" showRowColHeaders="true" showZeros="true" rightToLeft="false" tabSelected="false" showOutlineSymbols="true" defaultGridColor="true" view="normal" topLeftCell="A1" colorId="64" zoomScale="72" zoomScaleNormal="72" zoomScalePageLayoutView="100" workbookViewId="0">
      <selection pane="topLeft" activeCell="A9" activeCellId="0" sqref="A9"/>
    </sheetView>
  </sheetViews>
  <sheetFormatPr defaultRowHeight="12.8" zeroHeight="false" outlineLevelRow="0" outlineLevelCol="0"/>
  <cols>
    <col collapsed="false" customWidth="true" hidden="false" outlineLevel="0" max="1" min="1" style="0" width="17"/>
    <col collapsed="false" customWidth="true" hidden="false" outlineLevel="0" max="2" min="2" style="0" width="45.38"/>
    <col collapsed="false" customWidth="true" hidden="false" outlineLevel="0" max="3" min="3" style="0" width="20.76"/>
    <col collapsed="false" customWidth="false" hidden="false" outlineLevel="0" max="6" min="4" style="0" width="11.5"/>
    <col collapsed="false" customWidth="true" hidden="false" outlineLevel="0" max="26" min="7" style="0" width="8.63"/>
    <col collapsed="false" customWidth="true" hidden="false" outlineLevel="0" max="1025" min="27" style="0" width="12.63"/>
  </cols>
  <sheetData>
    <row r="1" customFormat="false" ht="18.75" hidden="false" customHeight="true" outlineLevel="0" collapsed="false">
      <c r="A1" s="349"/>
      <c r="B1" s="349"/>
      <c r="C1" s="349"/>
      <c r="D1" s="350"/>
    </row>
    <row r="2" customFormat="false" ht="18.75" hidden="false" customHeight="true" outlineLevel="0" collapsed="false">
      <c r="A2" s="349"/>
      <c r="B2" s="349"/>
      <c r="C2" s="349"/>
      <c r="D2" s="350"/>
    </row>
    <row r="3" customFormat="false" ht="18.75" hidden="false" customHeight="true" outlineLevel="0" collapsed="false">
      <c r="A3" s="349"/>
      <c r="B3" s="349"/>
      <c r="C3" s="349"/>
      <c r="D3" s="350"/>
    </row>
    <row r="4" customFormat="false" ht="18.75" hidden="false" customHeight="true" outlineLevel="0" collapsed="false">
      <c r="A4" s="349"/>
      <c r="B4" s="349"/>
      <c r="C4" s="349"/>
      <c r="D4" s="350"/>
    </row>
    <row r="5" customFormat="false" ht="12.75" hidden="false" customHeight="true" outlineLevel="0" collapsed="false">
      <c r="A5" s="349"/>
      <c r="B5" s="349"/>
      <c r="C5" s="349"/>
      <c r="D5" s="350"/>
    </row>
    <row r="6" customFormat="false" ht="12.75" hidden="false" customHeight="true" outlineLevel="0" collapsed="false">
      <c r="A6" s="349"/>
      <c r="B6" s="349"/>
      <c r="C6" s="349"/>
      <c r="D6" s="351"/>
    </row>
    <row r="7" customFormat="false" ht="12.75" hidden="false" customHeight="true" outlineLevel="0" collapsed="false">
      <c r="A7" s="349"/>
      <c r="B7" s="349"/>
      <c r="C7" s="349"/>
      <c r="D7" s="351"/>
    </row>
    <row r="8" customFormat="false" ht="12.75" hidden="false" customHeight="true" outlineLevel="0" collapsed="false">
      <c r="A8" s="350"/>
      <c r="B8" s="350"/>
      <c r="C8" s="350"/>
      <c r="D8" s="350"/>
    </row>
    <row r="9" customFormat="false" ht="12.75" hidden="false" customHeight="true" outlineLevel="0" collapsed="false">
      <c r="A9" s="352" t="s">
        <v>176</v>
      </c>
      <c r="B9" s="352"/>
      <c r="C9" s="352"/>
      <c r="D9" s="353"/>
    </row>
    <row r="10" customFormat="false" ht="12.75" hidden="false" customHeight="true" outlineLevel="0" collapsed="false">
      <c r="A10" s="354" t="s">
        <v>177</v>
      </c>
      <c r="B10" s="355" t="s">
        <v>178</v>
      </c>
      <c r="C10" s="356" t="s">
        <v>179</v>
      </c>
      <c r="D10" s="357"/>
    </row>
    <row r="11" customFormat="false" ht="12.75" hidden="false" customHeight="true" outlineLevel="0" collapsed="false">
      <c r="A11" s="354" t="s">
        <v>180</v>
      </c>
      <c r="B11" s="355" t="s">
        <v>181</v>
      </c>
      <c r="C11" s="358" t="n">
        <v>0.2</v>
      </c>
      <c r="D11" s="357"/>
    </row>
    <row r="12" customFormat="false" ht="12.75" hidden="false" customHeight="true" outlineLevel="0" collapsed="false">
      <c r="A12" s="354" t="s">
        <v>182</v>
      </c>
      <c r="B12" s="355" t="s">
        <v>183</v>
      </c>
      <c r="C12" s="358" t="n">
        <v>0.015</v>
      </c>
      <c r="D12" s="357"/>
    </row>
    <row r="13" customFormat="false" ht="12.75" hidden="false" customHeight="true" outlineLevel="0" collapsed="false">
      <c r="A13" s="354" t="s">
        <v>184</v>
      </c>
      <c r="B13" s="355" t="s">
        <v>185</v>
      </c>
      <c r="C13" s="358" t="n">
        <v>0.01</v>
      </c>
      <c r="D13" s="357"/>
    </row>
    <row r="14" customFormat="false" ht="12.75" hidden="false" customHeight="true" outlineLevel="0" collapsed="false">
      <c r="A14" s="354" t="s">
        <v>186</v>
      </c>
      <c r="B14" s="355" t="s">
        <v>187</v>
      </c>
      <c r="C14" s="358" t="n">
        <v>0.002</v>
      </c>
      <c r="D14" s="357"/>
    </row>
    <row r="15" customFormat="false" ht="12.75" hidden="false" customHeight="true" outlineLevel="0" collapsed="false">
      <c r="A15" s="354" t="s">
        <v>188</v>
      </c>
      <c r="B15" s="355" t="s">
        <v>189</v>
      </c>
      <c r="C15" s="358" t="n">
        <v>0.006</v>
      </c>
      <c r="D15" s="357"/>
    </row>
    <row r="16" customFormat="false" ht="12.75" hidden="false" customHeight="true" outlineLevel="0" collapsed="false">
      <c r="A16" s="354" t="s">
        <v>190</v>
      </c>
      <c r="B16" s="355" t="s">
        <v>191</v>
      </c>
      <c r="C16" s="358" t="n">
        <v>0.025</v>
      </c>
      <c r="D16" s="357"/>
    </row>
    <row r="17" customFormat="false" ht="12.75" hidden="false" customHeight="true" outlineLevel="0" collapsed="false">
      <c r="A17" s="354" t="s">
        <v>192</v>
      </c>
      <c r="B17" s="355" t="s">
        <v>193</v>
      </c>
      <c r="C17" s="358" t="n">
        <v>0.03</v>
      </c>
      <c r="D17" s="357"/>
    </row>
    <row r="18" customFormat="false" ht="12.75" hidden="false" customHeight="true" outlineLevel="0" collapsed="false">
      <c r="A18" s="354" t="s">
        <v>194</v>
      </c>
      <c r="B18" s="355" t="s">
        <v>195</v>
      </c>
      <c r="C18" s="358" t="n">
        <v>0.08</v>
      </c>
      <c r="D18" s="357"/>
    </row>
    <row r="19" customFormat="false" ht="12.75" hidden="false" customHeight="true" outlineLevel="0" collapsed="false">
      <c r="A19" s="354" t="s">
        <v>196</v>
      </c>
      <c r="B19" s="359" t="s">
        <v>197</v>
      </c>
      <c r="C19" s="360" t="n">
        <v>0.368</v>
      </c>
      <c r="D19" s="357"/>
    </row>
    <row r="20" customFormat="false" ht="12.75" hidden="false" customHeight="true" outlineLevel="0" collapsed="false">
      <c r="A20" s="361"/>
      <c r="B20" s="362"/>
      <c r="C20" s="363"/>
      <c r="D20" s="357"/>
    </row>
    <row r="21" customFormat="false" ht="12.75" hidden="false" customHeight="true" outlineLevel="0" collapsed="false">
      <c r="A21" s="354" t="s">
        <v>198</v>
      </c>
      <c r="B21" s="355" t="s">
        <v>199</v>
      </c>
      <c r="C21" s="358" t="n">
        <v>0.0619</v>
      </c>
      <c r="D21" s="357"/>
    </row>
    <row r="22" customFormat="false" ht="12.75" hidden="false" customHeight="true" outlineLevel="0" collapsed="false">
      <c r="A22" s="354" t="s">
        <v>200</v>
      </c>
      <c r="B22" s="355" t="s">
        <v>201</v>
      </c>
      <c r="C22" s="358" t="n">
        <v>0.0833</v>
      </c>
      <c r="D22" s="357"/>
    </row>
    <row r="23" customFormat="false" ht="12.75" hidden="false" customHeight="true" outlineLevel="0" collapsed="false">
      <c r="A23" s="354" t="s">
        <v>202</v>
      </c>
      <c r="B23" s="355" t="s">
        <v>203</v>
      </c>
      <c r="C23" s="358" t="n">
        <v>0.0006</v>
      </c>
      <c r="D23" s="357"/>
    </row>
    <row r="24" customFormat="false" ht="12.75" hidden="false" customHeight="true" outlineLevel="0" collapsed="false">
      <c r="A24" s="354" t="s">
        <v>204</v>
      </c>
      <c r="B24" s="355" t="s">
        <v>205</v>
      </c>
      <c r="C24" s="358" t="n">
        <v>0.0082</v>
      </c>
      <c r="D24" s="357"/>
    </row>
    <row r="25" customFormat="false" ht="12.75" hidden="false" customHeight="true" outlineLevel="0" collapsed="false">
      <c r="A25" s="354" t="s">
        <v>206</v>
      </c>
      <c r="B25" s="355" t="s">
        <v>207</v>
      </c>
      <c r="C25" s="358" t="n">
        <v>0.0031</v>
      </c>
      <c r="D25" s="357"/>
    </row>
    <row r="26" customFormat="false" ht="12.75" hidden="false" customHeight="true" outlineLevel="0" collapsed="false">
      <c r="A26" s="354" t="s">
        <v>208</v>
      </c>
      <c r="B26" s="355" t="s">
        <v>209</v>
      </c>
      <c r="C26" s="358" t="n">
        <v>0.0166</v>
      </c>
      <c r="D26" s="357"/>
    </row>
    <row r="27" customFormat="false" ht="12.75" hidden="false" customHeight="true" outlineLevel="0" collapsed="false">
      <c r="A27" s="354" t="s">
        <v>210</v>
      </c>
      <c r="B27" s="359" t="s">
        <v>211</v>
      </c>
      <c r="C27" s="360" t="n">
        <v>0.1737</v>
      </c>
      <c r="D27" s="364"/>
    </row>
    <row r="28" customFormat="false" ht="12.75" hidden="false" customHeight="true" outlineLevel="0" collapsed="false">
      <c r="A28" s="361"/>
      <c r="B28" s="362"/>
      <c r="C28" s="363"/>
      <c r="D28" s="364"/>
    </row>
    <row r="29" customFormat="false" ht="12.75" hidden="false" customHeight="true" outlineLevel="0" collapsed="false">
      <c r="A29" s="354" t="s">
        <v>212</v>
      </c>
      <c r="B29" s="355" t="s">
        <v>213</v>
      </c>
      <c r="C29" s="358" t="n">
        <v>0.0256</v>
      </c>
      <c r="D29" s="357"/>
    </row>
    <row r="30" customFormat="false" ht="12.75" hidden="false" customHeight="true" outlineLevel="0" collapsed="false">
      <c r="A30" s="354" t="s">
        <v>214</v>
      </c>
      <c r="B30" s="355" t="s">
        <v>215</v>
      </c>
      <c r="C30" s="358" t="n">
        <v>0.0492</v>
      </c>
      <c r="D30" s="357"/>
    </row>
    <row r="31" customFormat="false" ht="12.75" hidden="false" customHeight="true" outlineLevel="0" collapsed="false">
      <c r="A31" s="354" t="s">
        <v>216</v>
      </c>
      <c r="B31" s="365" t="s">
        <v>217</v>
      </c>
      <c r="C31" s="358" t="n">
        <v>0.00125952</v>
      </c>
      <c r="D31" s="357"/>
    </row>
    <row r="32" customFormat="false" ht="12.75" hidden="false" customHeight="true" outlineLevel="0" collapsed="false">
      <c r="A32" s="354" t="s">
        <v>218</v>
      </c>
      <c r="B32" s="355" t="s">
        <v>219</v>
      </c>
      <c r="C32" s="358" t="n">
        <v>0.0205</v>
      </c>
      <c r="D32" s="357"/>
    </row>
    <row r="33" customFormat="false" ht="12.75" hidden="false" customHeight="true" outlineLevel="0" collapsed="false">
      <c r="A33" s="354" t="s">
        <v>220</v>
      </c>
      <c r="B33" s="355" t="s">
        <v>221</v>
      </c>
      <c r="C33" s="358" t="n">
        <v>0.0018</v>
      </c>
      <c r="D33" s="357"/>
    </row>
    <row r="34" customFormat="false" ht="12.75" hidden="false" customHeight="true" outlineLevel="0" collapsed="false">
      <c r="A34" s="354" t="s">
        <v>222</v>
      </c>
      <c r="B34" s="359" t="s">
        <v>223</v>
      </c>
      <c r="C34" s="360" t="n">
        <v>0.09835952</v>
      </c>
      <c r="D34" s="364"/>
    </row>
    <row r="35" customFormat="false" ht="12.75" hidden="false" customHeight="true" outlineLevel="0" collapsed="false">
      <c r="A35" s="361"/>
      <c r="B35" s="362"/>
      <c r="C35" s="363"/>
      <c r="D35" s="364"/>
    </row>
    <row r="36" customFormat="false" ht="12.75" hidden="false" customHeight="true" outlineLevel="0" collapsed="false">
      <c r="A36" s="354" t="s">
        <v>224</v>
      </c>
      <c r="B36" s="355" t="s">
        <v>225</v>
      </c>
      <c r="C36" s="358" t="n">
        <v>0.0639</v>
      </c>
      <c r="D36" s="357"/>
    </row>
    <row r="37" customFormat="false" ht="30.75" hidden="false" customHeight="true" outlineLevel="0" collapsed="false">
      <c r="A37" s="354" t="s">
        <v>226</v>
      </c>
      <c r="B37" s="365" t="s">
        <v>227</v>
      </c>
      <c r="C37" s="358" t="n">
        <v>0.002</v>
      </c>
      <c r="D37" s="357"/>
    </row>
    <row r="38" customFormat="false" ht="12.75" hidden="false" customHeight="true" outlineLevel="0" collapsed="false">
      <c r="A38" s="354" t="s">
        <v>228</v>
      </c>
      <c r="B38" s="359" t="s">
        <v>229</v>
      </c>
      <c r="C38" s="360" t="n">
        <v>0.0659</v>
      </c>
      <c r="D38" s="364"/>
    </row>
    <row r="39" customFormat="false" ht="12.75" hidden="false" customHeight="true" outlineLevel="0" collapsed="false">
      <c r="A39" s="366"/>
      <c r="B39" s="367" t="s">
        <v>230</v>
      </c>
      <c r="C39" s="368" t="n">
        <v>0.70595952</v>
      </c>
      <c r="D39" s="364"/>
    </row>
    <row r="40" customFormat="false" ht="12.75" hidden="false" customHeight="true" outlineLevel="0" collapsed="false">
      <c r="A40" s="357"/>
      <c r="B40" s="369"/>
      <c r="C40" s="370"/>
      <c r="D40" s="371"/>
    </row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</sheetData>
  <mergeCells count="2">
    <mergeCell ref="A1:C7"/>
    <mergeCell ref="A9:C9"/>
  </mergeCells>
  <printOptions headings="false" gridLines="false" gridLinesSet="true" horizontalCentered="false" verticalCentered="false"/>
  <pageMargins left="0.7875" right="0.590277777777778" top="0.7875" bottom="0.7875" header="0.511805555555555" footer="0.511805555555555"/>
  <pageSetup paperSize="9" scale="9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" colorId="64" zoomScale="72" zoomScaleNormal="72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67.13"/>
    <col collapsed="false" customWidth="true" hidden="false" outlineLevel="0" max="2" min="2" style="0" width="13.75"/>
    <col collapsed="false" customWidth="true" hidden="false" outlineLevel="0" max="3" min="3" style="0" width="10.25"/>
    <col collapsed="false" customWidth="true" hidden="false" outlineLevel="0" max="4" min="4" style="0" width="13.75"/>
    <col collapsed="false" customWidth="true" hidden="false" outlineLevel="0" max="22" min="5" style="0" width="9.13"/>
    <col collapsed="false" customWidth="true" hidden="false" outlineLevel="0" max="26" min="23" style="0" width="8.63"/>
    <col collapsed="false" customWidth="true" hidden="false" outlineLevel="0" max="1025" min="27" style="0" width="12.63"/>
  </cols>
  <sheetData>
    <row r="1" customFormat="false" ht="12.75" hidden="false" customHeight="true" outlineLevel="0" collapsed="false">
      <c r="A1" s="211"/>
      <c r="B1" s="211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</row>
    <row r="2" customFormat="false" ht="12.75" hidden="false" customHeight="true" outlineLevel="0" collapsed="false">
      <c r="A2" s="211"/>
      <c r="B2" s="211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</row>
    <row r="3" customFormat="false" ht="12.75" hidden="false" customHeight="true" outlineLevel="0" collapsed="false">
      <c r="A3" s="211"/>
      <c r="B3" s="211"/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</row>
    <row r="4" customFormat="false" ht="12.75" hidden="false" customHeight="true" outlineLevel="0" collapsed="false">
      <c r="A4" s="211"/>
      <c r="B4" s="211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</row>
    <row r="5" customFormat="false" ht="12.75" hidden="false" customHeight="true" outlineLevel="0" collapsed="false">
      <c r="A5" s="211"/>
      <c r="B5" s="211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</row>
    <row r="6" customFormat="false" ht="12.75" hidden="false" customHeight="true" outlineLevel="0" collapsed="false">
      <c r="A6" s="211"/>
      <c r="B6" s="211"/>
      <c r="C6" s="350"/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</row>
    <row r="7" customFormat="false" ht="12.75" hidden="false" customHeight="true" outlineLevel="0" collapsed="false">
      <c r="A7" s="211"/>
      <c r="B7" s="211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</row>
    <row r="8" customFormat="false" ht="12.75" hidden="false" customHeight="true" outlineLevel="0" collapsed="false">
      <c r="A8" s="211"/>
      <c r="B8" s="211"/>
      <c r="C8" s="350"/>
      <c r="D8" s="350"/>
      <c r="E8" s="350"/>
      <c r="F8" s="350"/>
      <c r="G8" s="350"/>
      <c r="H8" s="350"/>
      <c r="I8" s="350"/>
      <c r="J8" s="350"/>
      <c r="K8" s="350"/>
      <c r="L8" s="350"/>
      <c r="M8" s="350"/>
      <c r="N8" s="350"/>
      <c r="O8" s="350"/>
      <c r="P8" s="350"/>
      <c r="Q8" s="350"/>
      <c r="R8" s="350"/>
      <c r="S8" s="350"/>
      <c r="T8" s="350"/>
      <c r="U8" s="350"/>
      <c r="V8" s="350"/>
      <c r="W8" s="350"/>
      <c r="X8" s="350"/>
      <c r="Y8" s="350"/>
      <c r="Z8" s="350"/>
    </row>
    <row r="9" customFormat="false" ht="12.75" hidden="false" customHeight="true" outlineLevel="0" collapsed="false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0"/>
      <c r="L9" s="350"/>
      <c r="M9" s="350"/>
      <c r="N9" s="350"/>
      <c r="O9" s="350"/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</row>
    <row r="10" customFormat="false" ht="18.45" hidden="false" customHeight="true" outlineLevel="0" collapsed="false">
      <c r="A10" s="372" t="s">
        <v>231</v>
      </c>
      <c r="B10" s="372"/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</row>
    <row r="11" customFormat="false" ht="18.45" hidden="false" customHeight="true" outlineLevel="0" collapsed="false">
      <c r="A11" s="373" t="s">
        <v>232</v>
      </c>
      <c r="B11" s="374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0"/>
      <c r="N11" s="350"/>
      <c r="O11" s="350"/>
      <c r="P11" s="350"/>
      <c r="Q11" s="350"/>
      <c r="R11" s="350"/>
      <c r="S11" s="350"/>
      <c r="T11" s="350"/>
      <c r="U11" s="350"/>
      <c r="V11" s="350"/>
      <c r="W11" s="350"/>
      <c r="X11" s="350"/>
      <c r="Y11" s="350"/>
      <c r="Z11" s="350"/>
    </row>
    <row r="12" customFormat="false" ht="18.45" hidden="false" customHeight="true" outlineLevel="0" collapsed="false">
      <c r="A12" s="375" t="s">
        <v>233</v>
      </c>
      <c r="B12" s="376" t="n">
        <v>2100</v>
      </c>
      <c r="C12" s="350"/>
      <c r="D12" s="350"/>
      <c r="E12" s="350"/>
      <c r="F12" s="350"/>
      <c r="G12" s="350"/>
      <c r="H12" s="350"/>
      <c r="I12" s="350"/>
      <c r="J12" s="350"/>
      <c r="K12" s="350"/>
      <c r="L12" s="350"/>
      <c r="M12" s="350"/>
      <c r="N12" s="350"/>
      <c r="O12" s="350"/>
      <c r="P12" s="350"/>
      <c r="Q12" s="350"/>
      <c r="R12" s="350"/>
      <c r="S12" s="350"/>
      <c r="T12" s="350"/>
      <c r="U12" s="350"/>
      <c r="V12" s="350"/>
      <c r="W12" s="350"/>
      <c r="X12" s="350"/>
      <c r="Y12" s="350"/>
      <c r="Z12" s="350"/>
    </row>
    <row r="13" customFormat="false" ht="18.45" hidden="false" customHeight="true" outlineLevel="0" collapsed="false">
      <c r="A13" s="377" t="s">
        <v>234</v>
      </c>
      <c r="B13" s="376" t="n">
        <v>2031</v>
      </c>
      <c r="C13" s="350"/>
      <c r="D13" s="350"/>
      <c r="E13" s="350"/>
      <c r="F13" s="350"/>
      <c r="G13" s="350"/>
      <c r="H13" s="350"/>
      <c r="I13" s="350"/>
      <c r="J13" s="350"/>
      <c r="K13" s="350"/>
      <c r="L13" s="350"/>
      <c r="M13" s="350"/>
      <c r="N13" s="350"/>
      <c r="O13" s="350"/>
      <c r="P13" s="350"/>
      <c r="Q13" s="350"/>
      <c r="R13" s="350"/>
      <c r="S13" s="350"/>
      <c r="T13" s="350"/>
      <c r="U13" s="350"/>
      <c r="V13" s="350"/>
      <c r="W13" s="350"/>
      <c r="X13" s="350"/>
      <c r="Y13" s="350"/>
      <c r="Z13" s="350"/>
    </row>
    <row r="14" customFormat="false" ht="18.45" hidden="false" customHeight="true" outlineLevel="0" collapsed="false">
      <c r="A14" s="378" t="s">
        <v>235</v>
      </c>
      <c r="B14" s="379" t="n">
        <v>44</v>
      </c>
      <c r="C14" s="350"/>
      <c r="D14" s="350"/>
      <c r="E14" s="350"/>
      <c r="F14" s="350"/>
      <c r="G14" s="350"/>
      <c r="H14" s="350"/>
      <c r="I14" s="350"/>
      <c r="J14" s="350"/>
      <c r="K14" s="350"/>
      <c r="L14" s="350"/>
      <c r="M14" s="350"/>
      <c r="N14" s="350"/>
      <c r="O14" s="350"/>
      <c r="P14" s="350"/>
      <c r="Q14" s="350"/>
      <c r="R14" s="350"/>
      <c r="S14" s="350"/>
      <c r="T14" s="350"/>
      <c r="U14" s="350"/>
      <c r="V14" s="350"/>
      <c r="W14" s="350"/>
      <c r="X14" s="350"/>
      <c r="Y14" s="350"/>
      <c r="Z14" s="350"/>
    </row>
    <row r="15" customFormat="false" ht="18.45" hidden="false" customHeight="true" outlineLevel="0" collapsed="false">
      <c r="A15" s="378" t="s">
        <v>236</v>
      </c>
      <c r="B15" s="379" t="n">
        <v>1192</v>
      </c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</row>
    <row r="16" customFormat="false" ht="18.45" hidden="false" customHeight="true" outlineLevel="0" collapsed="false">
      <c r="A16" s="378" t="s">
        <v>237</v>
      </c>
      <c r="B16" s="379" t="n">
        <v>372</v>
      </c>
      <c r="C16" s="350"/>
      <c r="D16" s="350"/>
      <c r="E16" s="350"/>
      <c r="F16" s="350"/>
      <c r="G16" s="350"/>
      <c r="H16" s="350"/>
      <c r="I16" s="350"/>
      <c r="J16" s="350"/>
      <c r="K16" s="350"/>
      <c r="L16" s="350"/>
      <c r="M16" s="350"/>
      <c r="N16" s="350"/>
      <c r="O16" s="350"/>
      <c r="P16" s="350"/>
      <c r="Q16" s="350"/>
      <c r="R16" s="350"/>
      <c r="S16" s="350"/>
      <c r="T16" s="350"/>
      <c r="U16" s="350"/>
      <c r="V16" s="350"/>
      <c r="W16" s="350"/>
      <c r="X16" s="350"/>
      <c r="Y16" s="350"/>
      <c r="Z16" s="350"/>
    </row>
    <row r="17" customFormat="false" ht="18.45" hidden="false" customHeight="true" outlineLevel="0" collapsed="false">
      <c r="A17" s="378" t="s">
        <v>238</v>
      </c>
      <c r="B17" s="379" t="n">
        <v>22</v>
      </c>
      <c r="C17" s="350"/>
      <c r="D17" s="350"/>
      <c r="E17" s="350"/>
      <c r="F17" s="350"/>
      <c r="G17" s="350"/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0"/>
      <c r="T17" s="350"/>
      <c r="U17" s="350"/>
      <c r="V17" s="350"/>
      <c r="W17" s="350"/>
      <c r="X17" s="350"/>
      <c r="Y17" s="350"/>
      <c r="Z17" s="350"/>
    </row>
    <row r="18" customFormat="false" ht="18.45" hidden="false" customHeight="true" outlineLevel="0" collapsed="false">
      <c r="A18" s="378" t="s">
        <v>239</v>
      </c>
      <c r="B18" s="379" t="n">
        <v>350</v>
      </c>
      <c r="C18" s="350"/>
      <c r="D18" s="350"/>
      <c r="E18" s="350"/>
      <c r="F18" s="350"/>
      <c r="G18" s="350"/>
      <c r="H18" s="350"/>
      <c r="I18" s="350"/>
      <c r="J18" s="350"/>
      <c r="K18" s="350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</row>
    <row r="19" customFormat="false" ht="18.45" hidden="false" customHeight="true" outlineLevel="0" collapsed="false">
      <c r="A19" s="378" t="s">
        <v>240</v>
      </c>
      <c r="B19" s="379" t="n">
        <v>1</v>
      </c>
      <c r="C19" s="350"/>
      <c r="D19" s="350"/>
      <c r="E19" s="350"/>
      <c r="F19" s="350"/>
      <c r="G19" s="350"/>
      <c r="H19" s="350"/>
      <c r="I19" s="350"/>
      <c r="J19" s="350"/>
      <c r="K19" s="350"/>
      <c r="L19" s="350"/>
      <c r="M19" s="350"/>
      <c r="N19" s="350"/>
      <c r="O19" s="350"/>
      <c r="P19" s="350"/>
      <c r="Q19" s="350"/>
      <c r="R19" s="350"/>
      <c r="S19" s="350"/>
      <c r="T19" s="350"/>
      <c r="U19" s="350"/>
      <c r="V19" s="350"/>
      <c r="W19" s="350"/>
      <c r="X19" s="350"/>
      <c r="Y19" s="350"/>
      <c r="Z19" s="350"/>
    </row>
    <row r="20" customFormat="false" ht="18.45" hidden="false" customHeight="true" outlineLevel="0" collapsed="false">
      <c r="A20" s="378" t="s">
        <v>241</v>
      </c>
      <c r="B20" s="379" t="n">
        <v>30</v>
      </c>
      <c r="C20" s="350"/>
      <c r="D20" s="350"/>
      <c r="E20" s="350"/>
      <c r="F20" s="350"/>
      <c r="G20" s="350"/>
      <c r="H20" s="350"/>
      <c r="I20" s="350"/>
      <c r="J20" s="350"/>
      <c r="K20" s="350"/>
      <c r="L20" s="350"/>
      <c r="M20" s="350"/>
      <c r="N20" s="350"/>
      <c r="O20" s="350"/>
      <c r="P20" s="350"/>
      <c r="Q20" s="350"/>
      <c r="R20" s="350"/>
      <c r="S20" s="350"/>
      <c r="T20" s="350"/>
      <c r="U20" s="350"/>
      <c r="V20" s="350"/>
      <c r="W20" s="350"/>
      <c r="X20" s="350"/>
      <c r="Y20" s="350"/>
      <c r="Z20" s="350"/>
    </row>
    <row r="21" customFormat="false" ht="18.45" hidden="false" customHeight="true" outlineLevel="0" collapsed="false">
      <c r="A21" s="380" t="s">
        <v>242</v>
      </c>
      <c r="B21" s="381" t="n">
        <v>0</v>
      </c>
      <c r="C21" s="350"/>
      <c r="D21" s="350"/>
      <c r="E21" s="350"/>
      <c r="F21" s="350"/>
      <c r="G21" s="350"/>
      <c r="H21" s="350"/>
      <c r="I21" s="350"/>
      <c r="J21" s="350"/>
      <c r="K21" s="350"/>
      <c r="L21" s="350"/>
      <c r="M21" s="350"/>
      <c r="N21" s="350"/>
      <c r="O21" s="350"/>
      <c r="P21" s="350"/>
      <c r="Q21" s="350"/>
      <c r="R21" s="350"/>
      <c r="S21" s="350"/>
      <c r="T21" s="350"/>
      <c r="U21" s="350"/>
      <c r="V21" s="350"/>
      <c r="W21" s="350"/>
      <c r="X21" s="350"/>
      <c r="Y21" s="350"/>
      <c r="Z21" s="350"/>
    </row>
    <row r="22" customFormat="false" ht="18.45" hidden="false" customHeight="true" outlineLevel="0" collapsed="false">
      <c r="A22" s="382" t="s">
        <v>243</v>
      </c>
      <c r="B22" s="381" t="n">
        <v>0</v>
      </c>
      <c r="C22" s="350"/>
      <c r="D22" s="350"/>
      <c r="E22" s="350"/>
      <c r="F22" s="350"/>
      <c r="G22" s="350"/>
      <c r="H22" s="350"/>
      <c r="I22" s="350"/>
      <c r="J22" s="350"/>
      <c r="K22" s="350"/>
      <c r="L22" s="350"/>
      <c r="M22" s="350"/>
      <c r="N22" s="350"/>
      <c r="O22" s="350"/>
      <c r="P22" s="350"/>
      <c r="Q22" s="350"/>
      <c r="R22" s="350"/>
      <c r="S22" s="350"/>
      <c r="T22" s="350"/>
      <c r="U22" s="350"/>
      <c r="V22" s="350"/>
      <c r="W22" s="350"/>
      <c r="X22" s="350"/>
      <c r="Y22" s="350"/>
      <c r="Z22" s="350"/>
    </row>
    <row r="23" customFormat="false" ht="18.45" hidden="false" customHeight="true" outlineLevel="0" collapsed="false">
      <c r="A23" s="373" t="s">
        <v>244</v>
      </c>
      <c r="B23" s="374"/>
      <c r="C23" s="350"/>
      <c r="D23" s="350"/>
      <c r="E23" s="350"/>
      <c r="F23" s="350"/>
      <c r="G23" s="350"/>
      <c r="H23" s="350"/>
      <c r="I23" s="350"/>
      <c r="J23" s="350"/>
      <c r="K23" s="350"/>
      <c r="L23" s="350"/>
      <c r="M23" s="350"/>
      <c r="N23" s="350"/>
      <c r="O23" s="350"/>
      <c r="P23" s="350"/>
      <c r="Q23" s="350"/>
      <c r="R23" s="350"/>
      <c r="S23" s="350"/>
      <c r="T23" s="350"/>
      <c r="U23" s="350"/>
      <c r="V23" s="350"/>
      <c r="W23" s="350"/>
      <c r="X23" s="350"/>
      <c r="Y23" s="350"/>
      <c r="Z23" s="350"/>
    </row>
    <row r="24" customFormat="false" ht="18.45" hidden="false" customHeight="true" outlineLevel="0" collapsed="false">
      <c r="A24" s="383" t="s">
        <v>245</v>
      </c>
      <c r="B24" s="384" t="n">
        <v>4625</v>
      </c>
      <c r="C24" s="350"/>
      <c r="D24" s="350"/>
      <c r="E24" s="350"/>
      <c r="F24" s="350"/>
      <c r="G24" s="350"/>
      <c r="H24" s="350"/>
      <c r="I24" s="350"/>
      <c r="J24" s="350"/>
      <c r="K24" s="350"/>
      <c r="L24" s="350"/>
      <c r="M24" s="350"/>
      <c r="N24" s="350"/>
      <c r="O24" s="350"/>
      <c r="P24" s="350"/>
      <c r="Q24" s="350"/>
      <c r="R24" s="350"/>
      <c r="S24" s="350"/>
      <c r="T24" s="350"/>
      <c r="U24" s="350"/>
      <c r="V24" s="350"/>
      <c r="W24" s="350"/>
      <c r="X24" s="350"/>
      <c r="Y24" s="350"/>
      <c r="Z24" s="350"/>
    </row>
    <row r="25" customFormat="false" ht="18.45" hidden="false" customHeight="true" outlineLevel="0" collapsed="false">
      <c r="A25" s="378" t="s">
        <v>246</v>
      </c>
      <c r="B25" s="379" t="n">
        <v>4694</v>
      </c>
      <c r="C25" s="350"/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0"/>
      <c r="P25" s="350"/>
      <c r="Q25" s="350"/>
      <c r="R25" s="350"/>
      <c r="S25" s="350"/>
      <c r="T25" s="350"/>
      <c r="U25" s="350"/>
      <c r="V25" s="350"/>
      <c r="W25" s="350"/>
      <c r="X25" s="350"/>
      <c r="Y25" s="350"/>
      <c r="Z25" s="350"/>
    </row>
    <row r="26" customFormat="false" ht="18.45" hidden="false" customHeight="true" outlineLevel="0" collapsed="false">
      <c r="A26" s="378" t="s">
        <v>247</v>
      </c>
      <c r="B26" s="385" t="n">
        <f aca="false">B12-B13</f>
        <v>69</v>
      </c>
      <c r="C26" s="350"/>
      <c r="D26" s="350"/>
      <c r="E26" s="350"/>
      <c r="F26" s="350"/>
      <c r="G26" s="350"/>
      <c r="H26" s="350"/>
      <c r="I26" s="350"/>
      <c r="J26" s="350"/>
      <c r="K26" s="350"/>
      <c r="L26" s="350"/>
      <c r="M26" s="350"/>
      <c r="N26" s="350"/>
      <c r="O26" s="350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</row>
    <row r="27" customFormat="false" ht="18.45" hidden="false" customHeight="true" outlineLevel="0" collapsed="false">
      <c r="A27" s="386"/>
      <c r="B27" s="387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0"/>
      <c r="T27" s="350"/>
      <c r="U27" s="350"/>
      <c r="V27" s="350"/>
      <c r="W27" s="350"/>
      <c r="X27" s="350"/>
      <c r="Y27" s="350"/>
      <c r="Z27" s="350"/>
    </row>
    <row r="28" customFormat="false" ht="18.45" hidden="false" customHeight="true" outlineLevel="0" collapsed="false">
      <c r="A28" s="375" t="s">
        <v>248</v>
      </c>
      <c r="B28" s="388" t="n">
        <f aca="false">MEDIAN(B24,B25)</f>
        <v>4659.5</v>
      </c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89"/>
      <c r="T28" s="389"/>
      <c r="U28" s="389"/>
      <c r="V28" s="389"/>
      <c r="W28" s="389"/>
      <c r="X28" s="389"/>
      <c r="Y28" s="389"/>
      <c r="Z28" s="389"/>
    </row>
    <row r="29" customFormat="false" ht="18.45" hidden="false" customHeight="true" outlineLevel="0" collapsed="false">
      <c r="A29" s="377" t="s">
        <v>249</v>
      </c>
      <c r="B29" s="390" t="n">
        <f aca="false">B15/B28</f>
        <v>0.2558214401</v>
      </c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0"/>
      <c r="T29" s="350"/>
      <c r="U29" s="350"/>
      <c r="V29" s="350"/>
      <c r="W29" s="350"/>
      <c r="X29" s="350"/>
      <c r="Y29" s="350"/>
      <c r="Z29" s="350"/>
    </row>
    <row r="30" customFormat="false" ht="18.45" hidden="false" customHeight="true" outlineLevel="0" collapsed="false">
      <c r="A30" s="377" t="s">
        <v>250</v>
      </c>
      <c r="B30" s="390" t="n">
        <f aca="false">MEDIAN(B12,B13)/B28</f>
        <v>0.4432879064</v>
      </c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0"/>
      <c r="T30" s="350"/>
      <c r="U30" s="350"/>
      <c r="V30" s="350"/>
      <c r="W30" s="350"/>
      <c r="X30" s="350"/>
      <c r="Y30" s="350"/>
      <c r="Z30" s="350"/>
    </row>
    <row r="31" customFormat="false" ht="18.45" hidden="false" customHeight="true" outlineLevel="0" collapsed="false">
      <c r="A31" s="377" t="s">
        <v>251</v>
      </c>
      <c r="B31" s="391" t="n">
        <f aca="false">12/B30</f>
        <v>27.07044299</v>
      </c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89"/>
      <c r="T31" s="389"/>
      <c r="U31" s="389"/>
      <c r="V31" s="389"/>
      <c r="W31" s="389"/>
      <c r="X31" s="389"/>
      <c r="Y31" s="389"/>
      <c r="Z31" s="389"/>
    </row>
    <row r="32" customFormat="false" ht="18.45" hidden="false" customHeight="true" outlineLevel="0" collapsed="false">
      <c r="A32" s="377" t="s">
        <v>252</v>
      </c>
      <c r="B32" s="392" t="n">
        <v>360</v>
      </c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0"/>
      <c r="T32" s="350"/>
      <c r="U32" s="350"/>
      <c r="V32" s="350"/>
      <c r="W32" s="350"/>
      <c r="X32" s="350"/>
      <c r="Y32" s="350"/>
      <c r="Z32" s="350"/>
    </row>
    <row r="33" customFormat="false" ht="18.45" hidden="false" customHeight="true" outlineLevel="0" collapsed="false">
      <c r="A33" s="377" t="s">
        <v>253</v>
      </c>
      <c r="B33" s="392" t="n">
        <v>10</v>
      </c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0"/>
      <c r="T33" s="350"/>
      <c r="U33" s="350"/>
      <c r="V33" s="350"/>
      <c r="W33" s="350"/>
      <c r="X33" s="350"/>
      <c r="Y33" s="350"/>
      <c r="Z33" s="350"/>
    </row>
    <row r="34" customFormat="false" ht="18.45" hidden="false" customHeight="true" outlineLevel="0" collapsed="false">
      <c r="A34" s="375" t="s">
        <v>254</v>
      </c>
      <c r="B34" s="388" t="n">
        <v>30</v>
      </c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  <c r="N34" s="350"/>
      <c r="O34" s="350"/>
      <c r="P34" s="350"/>
      <c r="Q34" s="350"/>
      <c r="R34" s="350"/>
      <c r="S34" s="350"/>
      <c r="T34" s="350"/>
      <c r="U34" s="350"/>
      <c r="V34" s="350"/>
      <c r="W34" s="350"/>
      <c r="X34" s="350"/>
      <c r="Y34" s="350"/>
      <c r="Z34" s="350"/>
    </row>
    <row r="35" customFormat="false" ht="18.45" hidden="false" customHeight="true" outlineLevel="0" collapsed="false">
      <c r="A35" s="375" t="s">
        <v>255</v>
      </c>
      <c r="B35" s="388" t="n">
        <v>30</v>
      </c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0"/>
      <c r="T35" s="350"/>
      <c r="U35" s="350"/>
      <c r="V35" s="350"/>
      <c r="W35" s="350"/>
      <c r="X35" s="350"/>
      <c r="Y35" s="350"/>
      <c r="Z35" s="350"/>
    </row>
    <row r="36" customFormat="false" ht="18.45" hidden="false" customHeight="true" outlineLevel="0" collapsed="false">
      <c r="A36" s="375" t="s">
        <v>256</v>
      </c>
      <c r="B36" s="388" t="n">
        <f aca="false">30+(3*TRUNC(1/B30))</f>
        <v>36</v>
      </c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89"/>
      <c r="T36" s="389"/>
      <c r="U36" s="389"/>
      <c r="V36" s="389"/>
      <c r="W36" s="389"/>
      <c r="X36" s="389"/>
      <c r="Y36" s="389"/>
      <c r="Z36" s="389"/>
    </row>
    <row r="37" customFormat="false" ht="18.45" hidden="false" customHeight="true" outlineLevel="0" collapsed="false">
      <c r="A37" s="377" t="s">
        <v>195</v>
      </c>
      <c r="B37" s="393" t="n">
        <v>0.08</v>
      </c>
      <c r="C37" s="389"/>
      <c r="D37" s="389"/>
      <c r="E37" s="389"/>
      <c r="F37" s="389"/>
      <c r="G37" s="389"/>
      <c r="H37" s="389"/>
      <c r="I37" s="389"/>
      <c r="J37" s="389"/>
      <c r="K37" s="389"/>
      <c r="L37" s="389"/>
      <c r="M37" s="389"/>
      <c r="N37" s="389"/>
      <c r="O37" s="389"/>
      <c r="P37" s="389"/>
      <c r="Q37" s="389"/>
      <c r="R37" s="389"/>
      <c r="S37" s="389"/>
      <c r="T37" s="389"/>
      <c r="U37" s="389"/>
      <c r="V37" s="389"/>
      <c r="W37" s="389"/>
      <c r="X37" s="389"/>
      <c r="Y37" s="389"/>
      <c r="Z37" s="389"/>
    </row>
    <row r="38" customFormat="false" ht="18.45" hidden="false" customHeight="true" outlineLevel="0" collapsed="false">
      <c r="A38" s="394" t="s">
        <v>257</v>
      </c>
      <c r="B38" s="395" t="n">
        <v>0.4</v>
      </c>
      <c r="C38" s="389"/>
      <c r="D38" s="389"/>
      <c r="E38" s="389"/>
      <c r="F38" s="389"/>
      <c r="G38" s="389"/>
      <c r="H38" s="389"/>
      <c r="I38" s="389"/>
      <c r="J38" s="389"/>
      <c r="K38" s="389"/>
      <c r="L38" s="389"/>
      <c r="M38" s="389"/>
      <c r="N38" s="389"/>
      <c r="O38" s="389"/>
      <c r="P38" s="389"/>
      <c r="Q38" s="389"/>
      <c r="R38" s="389"/>
      <c r="S38" s="389"/>
      <c r="T38" s="389"/>
      <c r="U38" s="389"/>
      <c r="V38" s="389"/>
      <c r="W38" s="389"/>
      <c r="X38" s="389"/>
      <c r="Y38" s="389"/>
      <c r="Z38" s="389"/>
    </row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</sheetData>
  <mergeCells count="2">
    <mergeCell ref="A1:B8"/>
    <mergeCell ref="A10:B10"/>
  </mergeCells>
  <printOptions headings="false" gridLines="false" gridLinesSet="true" horizontalCentered="false" verticalCentered="false"/>
  <pageMargins left="0.7875" right="0.590277777777778" top="0.7875" bottom="0.7875" header="0.511805555555555" footer="0.511805555555555"/>
  <pageSetup paperSize="9" scale="9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" colorId="64" zoomScale="72" zoomScaleNormal="72" zoomScalePageLayoutView="100" workbookViewId="0">
      <selection pane="topLeft" activeCell="A48" activeCellId="0" sqref="A48"/>
    </sheetView>
  </sheetViews>
  <sheetFormatPr defaultRowHeight="12.8" zeroHeight="false" outlineLevelRow="0" outlineLevelCol="0"/>
  <cols>
    <col collapsed="false" customWidth="true" hidden="false" outlineLevel="0" max="1" min="1" style="0" width="55.5"/>
    <col collapsed="false" customWidth="true" hidden="false" outlineLevel="0" max="2" min="2" style="0" width="12.75"/>
    <col collapsed="false" customWidth="true" hidden="false" outlineLevel="0" max="3" min="3" style="0" width="18.88"/>
    <col collapsed="false" customWidth="true" hidden="false" outlineLevel="0" max="4" min="4" style="0" width="18.51"/>
    <col collapsed="false" customWidth="true" hidden="false" outlineLevel="0" max="5" min="5" style="0" width="27.63"/>
    <col collapsed="false" customWidth="true" hidden="false" outlineLevel="0" max="6" min="6" style="0" width="9"/>
    <col collapsed="false" customWidth="true" hidden="false" outlineLevel="0" max="7" min="7" style="0" width="20.76"/>
    <col collapsed="false" customWidth="true" hidden="false" outlineLevel="0" max="8" min="8" style="0" width="9"/>
    <col collapsed="false" customWidth="true" hidden="false" outlineLevel="0" max="9" min="9" style="0" width="10.88"/>
    <col collapsed="false" customWidth="true" hidden="false" outlineLevel="0" max="25" min="10" style="0" width="9"/>
    <col collapsed="false" customWidth="true" hidden="false" outlineLevel="0" max="26" min="26" style="0" width="8.63"/>
    <col collapsed="false" customWidth="true" hidden="false" outlineLevel="0" max="1025" min="27" style="0" width="12.63"/>
  </cols>
  <sheetData>
    <row r="1" customFormat="false" ht="12.75" hidden="false" customHeight="true" outlineLevel="0" collapsed="false">
      <c r="A1" s="396"/>
      <c r="B1" s="396"/>
      <c r="C1" s="396"/>
      <c r="D1" s="396"/>
      <c r="E1" s="396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</row>
    <row r="2" customFormat="false" ht="12.75" hidden="false" customHeight="true" outlineLevel="0" collapsed="false">
      <c r="A2" s="396"/>
      <c r="B2" s="396"/>
      <c r="C2" s="396"/>
      <c r="D2" s="396"/>
      <c r="E2" s="396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</row>
    <row r="3" customFormat="false" ht="12.75" hidden="false" customHeight="true" outlineLevel="0" collapsed="false">
      <c r="A3" s="396"/>
      <c r="B3" s="396"/>
      <c r="C3" s="396"/>
      <c r="D3" s="396"/>
      <c r="E3" s="396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  <c r="T3" s="397"/>
      <c r="U3" s="397"/>
      <c r="V3" s="397"/>
      <c r="W3" s="397"/>
      <c r="X3" s="397"/>
      <c r="Y3" s="397"/>
      <c r="Z3" s="397"/>
    </row>
    <row r="4" customFormat="false" ht="12.75" hidden="false" customHeight="true" outlineLevel="0" collapsed="false">
      <c r="A4" s="396"/>
      <c r="B4" s="396"/>
      <c r="C4" s="396"/>
      <c r="D4" s="396"/>
      <c r="E4" s="396"/>
      <c r="F4" s="397"/>
      <c r="G4" s="397"/>
      <c r="H4" s="397"/>
      <c r="I4" s="397"/>
      <c r="J4" s="397"/>
      <c r="K4" s="397"/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</row>
    <row r="5" customFormat="false" ht="12.75" hidden="false" customHeight="true" outlineLevel="0" collapsed="false">
      <c r="A5" s="396"/>
      <c r="B5" s="396"/>
      <c r="C5" s="396"/>
      <c r="D5" s="396"/>
      <c r="E5" s="396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</row>
    <row r="6" customFormat="false" ht="12.75" hidden="false" customHeight="true" outlineLevel="0" collapsed="false">
      <c r="A6" s="396"/>
      <c r="B6" s="396"/>
      <c r="C6" s="396"/>
      <c r="D6" s="396"/>
      <c r="E6" s="396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</row>
    <row r="7" customFormat="false" ht="12.75" hidden="false" customHeight="true" outlineLevel="0" collapsed="false">
      <c r="A7" s="396"/>
      <c r="B7" s="396"/>
      <c r="C7" s="396"/>
      <c r="D7" s="396"/>
      <c r="E7" s="396"/>
      <c r="F7" s="397"/>
      <c r="G7" s="397"/>
      <c r="H7" s="397"/>
      <c r="I7" s="397"/>
      <c r="J7" s="397"/>
      <c r="K7" s="397"/>
      <c r="L7" s="397"/>
      <c r="M7" s="397"/>
      <c r="N7" s="397"/>
      <c r="O7" s="397"/>
      <c r="P7" s="397"/>
      <c r="Q7" s="397"/>
      <c r="R7" s="397"/>
      <c r="S7" s="397"/>
      <c r="T7" s="397"/>
      <c r="U7" s="397"/>
      <c r="V7" s="397"/>
      <c r="W7" s="397"/>
      <c r="X7" s="397"/>
      <c r="Y7" s="397"/>
      <c r="Z7" s="397"/>
    </row>
    <row r="8" customFormat="false" ht="12.75" hidden="false" customHeight="true" outlineLevel="0" collapsed="false">
      <c r="A8" s="396"/>
      <c r="B8" s="396"/>
      <c r="C8" s="396"/>
      <c r="D8" s="396"/>
      <c r="E8" s="396"/>
      <c r="F8" s="397"/>
      <c r="G8" s="397"/>
      <c r="H8" s="397"/>
      <c r="I8" s="397"/>
      <c r="J8" s="397"/>
      <c r="K8" s="397"/>
      <c r="L8" s="397"/>
      <c r="M8" s="397"/>
      <c r="N8" s="397"/>
      <c r="O8" s="397"/>
      <c r="P8" s="397"/>
      <c r="Q8" s="397"/>
      <c r="R8" s="397"/>
      <c r="S8" s="397"/>
      <c r="T8" s="397"/>
      <c r="U8" s="397"/>
      <c r="V8" s="397"/>
      <c r="W8" s="397"/>
      <c r="X8" s="397"/>
      <c r="Y8" s="397"/>
      <c r="Z8" s="397"/>
    </row>
    <row r="9" customFormat="false" ht="12.75" hidden="false" customHeight="true" outlineLevel="0" collapsed="false">
      <c r="A9" s="396"/>
      <c r="B9" s="396"/>
      <c r="C9" s="396"/>
      <c r="D9" s="396"/>
      <c r="E9" s="396"/>
      <c r="F9" s="397"/>
      <c r="G9" s="397"/>
      <c r="H9" s="397"/>
      <c r="I9" s="397"/>
      <c r="J9" s="397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</row>
    <row r="10" customFormat="false" ht="12.75" hidden="false" customHeight="true" outlineLevel="0" collapsed="false">
      <c r="A10" s="398"/>
      <c r="B10" s="398"/>
      <c r="C10" s="398"/>
      <c r="D10" s="398"/>
      <c r="E10" s="398"/>
      <c r="F10" s="397"/>
      <c r="G10" s="397"/>
      <c r="H10" s="397"/>
      <c r="I10" s="397"/>
      <c r="J10" s="397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</row>
    <row r="11" customFormat="false" ht="15.75" hidden="false" customHeight="true" outlineLevel="0" collapsed="false">
      <c r="A11" s="399" t="s">
        <v>258</v>
      </c>
      <c r="B11" s="399"/>
      <c r="C11" s="399"/>
      <c r="D11" s="399"/>
      <c r="E11" s="399"/>
      <c r="F11" s="397"/>
      <c r="G11" s="397"/>
      <c r="H11" s="397"/>
      <c r="I11" s="397"/>
      <c r="J11" s="397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</row>
    <row r="12" customFormat="false" ht="15.75" hidden="false" customHeight="true" outlineLevel="0" collapsed="false">
      <c r="A12" s="399" t="s">
        <v>259</v>
      </c>
      <c r="B12" s="399"/>
      <c r="C12" s="399"/>
      <c r="D12" s="399"/>
      <c r="E12" s="399"/>
      <c r="F12" s="397"/>
      <c r="G12" s="397"/>
      <c r="H12" s="397"/>
      <c r="I12" s="397"/>
      <c r="J12" s="397"/>
      <c r="K12" s="397"/>
      <c r="L12" s="397"/>
      <c r="M12" s="397"/>
      <c r="N12" s="397"/>
      <c r="O12" s="397"/>
      <c r="P12" s="397"/>
      <c r="Q12" s="397"/>
      <c r="R12" s="397"/>
      <c r="S12" s="397"/>
      <c r="T12" s="397"/>
      <c r="U12" s="397"/>
      <c r="V12" s="397"/>
      <c r="W12" s="397"/>
      <c r="X12" s="397"/>
      <c r="Y12" s="397"/>
      <c r="Z12" s="397"/>
    </row>
    <row r="13" customFormat="false" ht="15.75" hidden="false" customHeight="true" outlineLevel="0" collapsed="false">
      <c r="A13" s="400" t="s">
        <v>260</v>
      </c>
      <c r="B13" s="401" t="s">
        <v>261</v>
      </c>
      <c r="C13" s="401"/>
      <c r="D13" s="401"/>
      <c r="E13" s="400" t="s">
        <v>262</v>
      </c>
      <c r="F13" s="397"/>
      <c r="G13" s="397"/>
      <c r="H13" s="397"/>
      <c r="I13" s="397"/>
      <c r="J13" s="397"/>
      <c r="K13" s="397"/>
      <c r="L13" s="397"/>
      <c r="M13" s="397"/>
      <c r="N13" s="397"/>
      <c r="O13" s="397"/>
      <c r="P13" s="397"/>
      <c r="Q13" s="397"/>
      <c r="R13" s="397"/>
      <c r="S13" s="397"/>
      <c r="T13" s="397"/>
      <c r="U13" s="397"/>
      <c r="V13" s="397"/>
      <c r="W13" s="397"/>
      <c r="X13" s="397"/>
      <c r="Y13" s="397"/>
      <c r="Z13" s="397"/>
    </row>
    <row r="14" customFormat="false" ht="15.75" hidden="false" customHeight="true" outlineLevel="0" collapsed="false">
      <c r="A14" s="400"/>
      <c r="B14" s="402" t="s">
        <v>263</v>
      </c>
      <c r="C14" s="402" t="s">
        <v>264</v>
      </c>
      <c r="D14" s="402" t="s">
        <v>265</v>
      </c>
      <c r="E14" s="400"/>
      <c r="F14" s="397"/>
      <c r="G14" s="403"/>
      <c r="H14" s="397"/>
      <c r="I14" s="397"/>
      <c r="J14" s="397"/>
      <c r="K14" s="397"/>
      <c r="L14" s="397"/>
      <c r="M14" s="397"/>
      <c r="N14" s="397"/>
      <c r="O14" s="397"/>
      <c r="P14" s="397"/>
      <c r="Q14" s="397"/>
      <c r="R14" s="397"/>
      <c r="S14" s="397"/>
      <c r="T14" s="397"/>
      <c r="U14" s="397"/>
      <c r="V14" s="397"/>
      <c r="W14" s="397"/>
      <c r="X14" s="397"/>
      <c r="Y14" s="397"/>
      <c r="Z14" s="397"/>
    </row>
    <row r="15" customFormat="false" ht="15.75" hidden="false" customHeight="true" outlineLevel="0" collapsed="false">
      <c r="A15" s="404" t="s">
        <v>266</v>
      </c>
      <c r="B15" s="405" t="n">
        <v>2.97</v>
      </c>
      <c r="C15" s="405" t="n">
        <v>5.08</v>
      </c>
      <c r="D15" s="405" t="n">
        <v>6.27</v>
      </c>
      <c r="E15" s="406" t="n">
        <v>0.0508</v>
      </c>
      <c r="F15" s="407"/>
      <c r="G15" s="329"/>
      <c r="H15" s="350"/>
      <c r="I15" s="350"/>
    </row>
    <row r="16" customFormat="false" ht="15.75" hidden="false" customHeight="true" outlineLevel="0" collapsed="false">
      <c r="A16" s="404" t="s">
        <v>267</v>
      </c>
      <c r="B16" s="405" t="n">
        <v>0.86</v>
      </c>
      <c r="C16" s="405" t="n">
        <v>1.33</v>
      </c>
      <c r="D16" s="405" t="n">
        <v>1.71</v>
      </c>
      <c r="E16" s="406" t="n">
        <v>0.0133</v>
      </c>
      <c r="F16" s="407"/>
      <c r="G16" s="408"/>
      <c r="H16" s="389"/>
      <c r="I16" s="409"/>
    </row>
    <row r="17" customFormat="false" ht="15.75" hidden="false" customHeight="true" outlineLevel="0" collapsed="false">
      <c r="A17" s="410" t="s">
        <v>268</v>
      </c>
      <c r="B17" s="405" t="s">
        <v>129</v>
      </c>
      <c r="C17" s="411" t="n">
        <v>14.75</v>
      </c>
      <c r="D17" s="405" t="s">
        <v>129</v>
      </c>
      <c r="E17" s="406" t="n">
        <f aca="false">E39/100</f>
        <v>0.010979332359883</v>
      </c>
      <c r="F17" s="412"/>
      <c r="G17" s="408"/>
      <c r="H17" s="389"/>
      <c r="I17" s="350"/>
    </row>
    <row r="18" customFormat="false" ht="15.75" hidden="false" customHeight="true" outlineLevel="0" collapsed="false">
      <c r="A18" s="404" t="s">
        <v>269</v>
      </c>
      <c r="B18" s="405" t="n">
        <v>7.78</v>
      </c>
      <c r="C18" s="405" t="n">
        <v>10.85</v>
      </c>
      <c r="D18" s="405" t="n">
        <v>13.55</v>
      </c>
      <c r="E18" s="406" t="n">
        <v>0.1085</v>
      </c>
      <c r="F18" s="407"/>
      <c r="G18" s="350"/>
      <c r="H18" s="350"/>
      <c r="I18" s="350"/>
    </row>
    <row r="19" customFormat="false" ht="15.75" hidden="false" customHeight="true" outlineLevel="0" collapsed="false">
      <c r="A19" s="404" t="s">
        <v>270</v>
      </c>
      <c r="B19" s="413" t="s">
        <v>271</v>
      </c>
      <c r="C19" s="413"/>
      <c r="D19" s="413"/>
      <c r="E19" s="414" t="n">
        <f aca="false">B33</f>
        <v>0.0565</v>
      </c>
      <c r="F19" s="407"/>
      <c r="G19" s="415"/>
      <c r="H19" s="350"/>
      <c r="I19" s="350"/>
    </row>
    <row r="20" customFormat="false" ht="15.75" hidden="false" customHeight="true" outlineLevel="0" collapsed="false">
      <c r="A20" s="416"/>
      <c r="B20" s="416"/>
      <c r="C20" s="416"/>
      <c r="D20" s="416"/>
      <c r="E20" s="417"/>
      <c r="F20" s="350"/>
      <c r="G20" s="350"/>
      <c r="H20" s="350"/>
      <c r="I20" s="350"/>
    </row>
    <row r="21" customFormat="false" ht="15.75" hidden="false" customHeight="true" outlineLevel="0" collapsed="false">
      <c r="A21" s="418" t="s">
        <v>272</v>
      </c>
      <c r="B21" s="419" t="s">
        <v>263</v>
      </c>
      <c r="C21" s="419" t="s">
        <v>264</v>
      </c>
      <c r="D21" s="419" t="s">
        <v>265</v>
      </c>
      <c r="E21" s="419" t="s">
        <v>273</v>
      </c>
      <c r="F21" s="350"/>
      <c r="G21" s="350"/>
      <c r="H21" s="350"/>
      <c r="I21" s="350"/>
    </row>
    <row r="22" customFormat="false" ht="15" hidden="false" customHeight="true" outlineLevel="0" collapsed="false">
      <c r="A22" s="420" t="s">
        <v>274</v>
      </c>
      <c r="B22" s="421" t="n">
        <v>21.43</v>
      </c>
      <c r="C22" s="421" t="n">
        <v>27.17</v>
      </c>
      <c r="D22" s="421" t="n">
        <v>33.62</v>
      </c>
      <c r="E22" s="422" t="n">
        <f aca="false">E24</f>
        <v>26.3916878362334</v>
      </c>
      <c r="F22" s="350"/>
      <c r="G22" s="350"/>
      <c r="H22" s="350"/>
      <c r="I22" s="350"/>
    </row>
    <row r="23" customFormat="false" ht="15.75" hidden="false" customHeight="true" outlineLevel="0" collapsed="false">
      <c r="A23" s="416"/>
      <c r="B23" s="416"/>
      <c r="C23" s="416"/>
      <c r="D23" s="416"/>
      <c r="E23" s="417"/>
      <c r="K23" s="423"/>
    </row>
    <row r="24" customFormat="false" ht="15.75" hidden="false" customHeight="true" outlineLevel="0" collapsed="false">
      <c r="A24" s="424" t="s">
        <v>275</v>
      </c>
      <c r="B24" s="424"/>
      <c r="C24" s="424"/>
      <c r="D24" s="424"/>
      <c r="E24" s="425" t="n">
        <f aca="false">(((1+E15+E16)*(1+E17)*(1+E18))/(1-E19)-1)*100</f>
        <v>26.3916878362334</v>
      </c>
      <c r="G24" s="350"/>
      <c r="K24" s="423"/>
    </row>
    <row r="25" customFormat="false" ht="15.75" hidden="false" customHeight="true" outlineLevel="0" collapsed="false">
      <c r="A25" s="416"/>
      <c r="B25" s="416"/>
      <c r="C25" s="416"/>
      <c r="D25" s="416"/>
      <c r="E25" s="417"/>
      <c r="G25" s="426"/>
    </row>
    <row r="26" customFormat="false" ht="15.75" hidden="false" customHeight="true" outlineLevel="0" collapsed="false">
      <c r="A26" s="427" t="s">
        <v>276</v>
      </c>
      <c r="B26" s="427"/>
      <c r="C26" s="427"/>
      <c r="D26" s="427"/>
      <c r="E26" s="427"/>
    </row>
    <row r="27" customFormat="false" ht="15.75" hidden="false" customHeight="true" outlineLevel="0" collapsed="false">
      <c r="A27" s="428" t="s">
        <v>277</v>
      </c>
      <c r="B27" s="428"/>
      <c r="C27" s="428"/>
      <c r="D27" s="428"/>
      <c r="E27" s="428"/>
    </row>
    <row r="28" customFormat="false" ht="15.75" hidden="false" customHeight="true" outlineLevel="0" collapsed="false">
      <c r="A28" s="416"/>
      <c r="B28" s="416"/>
      <c r="C28" s="416"/>
      <c r="D28" s="416"/>
      <c r="E28" s="417"/>
    </row>
    <row r="29" customFormat="false" ht="15.75" hidden="false" customHeight="true" outlineLevel="0" collapsed="false">
      <c r="A29" s="429" t="s">
        <v>278</v>
      </c>
      <c r="B29" s="429"/>
      <c r="C29" s="369"/>
      <c r="D29" s="369"/>
      <c r="E29" s="369"/>
    </row>
    <row r="30" customFormat="false" ht="15.75" hidden="false" customHeight="true" outlineLevel="0" collapsed="false">
      <c r="A30" s="355" t="s">
        <v>279</v>
      </c>
      <c r="B30" s="430" t="n">
        <v>0.03</v>
      </c>
      <c r="C30" s="357"/>
      <c r="D30" s="357"/>
      <c r="E30" s="357"/>
    </row>
    <row r="31" customFormat="false" ht="15.75" hidden="false" customHeight="true" outlineLevel="0" collapsed="false">
      <c r="A31" s="355" t="s">
        <v>280</v>
      </c>
      <c r="B31" s="430" t="n">
        <v>0.0065</v>
      </c>
      <c r="C31" s="357"/>
      <c r="D31" s="357"/>
      <c r="E31" s="357"/>
      <c r="I31" s="431"/>
    </row>
    <row r="32" customFormat="false" ht="15.75" hidden="false" customHeight="true" outlineLevel="0" collapsed="false">
      <c r="A32" s="355" t="s">
        <v>281</v>
      </c>
      <c r="B32" s="430" t="n">
        <v>0.02</v>
      </c>
      <c r="C32" s="357"/>
      <c r="D32" s="357"/>
      <c r="E32" s="357"/>
    </row>
    <row r="33" customFormat="false" ht="15.75" hidden="false" customHeight="true" outlineLevel="0" collapsed="false">
      <c r="A33" s="355" t="s">
        <v>282</v>
      </c>
      <c r="B33" s="432" t="n">
        <f aca="false">SUM(B30:B32)</f>
        <v>0.0565</v>
      </c>
      <c r="C33" s="357"/>
      <c r="D33" s="357"/>
      <c r="E33" s="357"/>
    </row>
    <row r="34" customFormat="false" ht="15.75" hidden="false" customHeight="true" outlineLevel="0" collapsed="false">
      <c r="A34" s="416"/>
      <c r="B34" s="416"/>
      <c r="C34" s="416"/>
      <c r="D34" s="416"/>
      <c r="E34" s="417"/>
    </row>
    <row r="35" customFormat="false" ht="13.5" hidden="false" customHeight="true" outlineLevel="0" collapsed="false">
      <c r="A35" s="399" t="s">
        <v>283</v>
      </c>
      <c r="B35" s="399"/>
      <c r="C35" s="399"/>
      <c r="D35" s="433" t="s">
        <v>284</v>
      </c>
      <c r="E35" s="433"/>
      <c r="G35" s="408"/>
      <c r="H35" s="389"/>
    </row>
    <row r="36" customFormat="false" ht="13.5" hidden="false" customHeight="true" outlineLevel="0" collapsed="false">
      <c r="A36" s="299" t="s">
        <v>285</v>
      </c>
      <c r="B36" s="299"/>
      <c r="C36" s="299"/>
      <c r="D36" s="434" t="s">
        <v>286</v>
      </c>
      <c r="E36" s="434"/>
      <c r="G36" s="408"/>
      <c r="H36" s="389"/>
    </row>
    <row r="37" customFormat="false" ht="18.75" hidden="false" customHeight="true" outlineLevel="0" collapsed="false">
      <c r="A37" s="355" t="s">
        <v>287</v>
      </c>
      <c r="B37" s="355"/>
      <c r="C37" s="355"/>
      <c r="D37" s="435" t="s">
        <v>288</v>
      </c>
      <c r="E37" s="436" t="n">
        <f aca="false">C17</f>
        <v>14.75</v>
      </c>
      <c r="G37" s="408"/>
      <c r="H37" s="389"/>
    </row>
    <row r="38" customFormat="false" ht="30.75" hidden="false" customHeight="true" outlineLevel="0" collapsed="false">
      <c r="A38" s="365" t="s">
        <v>289</v>
      </c>
      <c r="B38" s="365"/>
      <c r="C38" s="365"/>
      <c r="D38" s="435" t="s">
        <v>290</v>
      </c>
      <c r="E38" s="435" t="n">
        <v>20</v>
      </c>
    </row>
    <row r="39" customFormat="false" ht="15.75" hidden="false" customHeight="true" outlineLevel="0" collapsed="false">
      <c r="A39" s="416"/>
      <c r="B39" s="416"/>
      <c r="C39" s="416"/>
      <c r="D39" s="437" t="s">
        <v>291</v>
      </c>
      <c r="E39" s="435" t="n">
        <f aca="false">((1+(E37/100))^(E38/252) -1)*100</f>
        <v>1.0979332359883</v>
      </c>
    </row>
    <row r="40" customFormat="false" ht="15.75" hidden="false" customHeight="true" outlineLevel="0" collapsed="false">
      <c r="A40" s="416"/>
      <c r="B40" s="416"/>
      <c r="C40" s="416"/>
      <c r="D40" s="369"/>
      <c r="E40" s="369"/>
    </row>
    <row r="41" customFormat="false" ht="15.75" hidden="false" customHeight="true" outlineLevel="0" collapsed="false">
      <c r="A41" s="438" t="s">
        <v>292</v>
      </c>
      <c r="B41" s="438"/>
      <c r="C41" s="438"/>
      <c r="D41" s="438"/>
      <c r="E41" s="438"/>
    </row>
    <row r="42" customFormat="false" ht="15.75" hidden="false" customHeight="true" outlineLevel="0" collapsed="false">
      <c r="A42" s="416"/>
      <c r="B42" s="416"/>
      <c r="C42" s="416"/>
      <c r="D42" s="416"/>
      <c r="E42" s="417"/>
    </row>
    <row r="43" customFormat="false" ht="40.5" hidden="false" customHeight="true" outlineLevel="0" collapsed="false">
      <c r="A43" s="438" t="s">
        <v>293</v>
      </c>
      <c r="B43" s="438"/>
      <c r="C43" s="438"/>
      <c r="D43" s="438"/>
      <c r="E43" s="438"/>
    </row>
    <row r="44" customFormat="false" ht="15.75" hidden="false" customHeight="true" outlineLevel="0" collapsed="false">
      <c r="A44" s="416"/>
      <c r="B44" s="416"/>
      <c r="C44" s="416"/>
      <c r="D44" s="416"/>
      <c r="E44" s="417"/>
    </row>
    <row r="45" customFormat="false" ht="27.75" hidden="false" customHeight="true" outlineLevel="0" collapsed="false">
      <c r="A45" s="438" t="s">
        <v>294</v>
      </c>
      <c r="B45" s="438"/>
      <c r="C45" s="438"/>
      <c r="D45" s="438"/>
      <c r="E45" s="438"/>
      <c r="F45" s="439"/>
      <c r="G45" s="439"/>
      <c r="H45" s="439"/>
      <c r="I45" s="439"/>
      <c r="J45" s="439"/>
      <c r="K45" s="439"/>
      <c r="L45" s="439"/>
      <c r="M45" s="439"/>
      <c r="N45" s="439"/>
      <c r="O45" s="439"/>
      <c r="P45" s="439"/>
      <c r="Q45" s="439"/>
      <c r="R45" s="439"/>
      <c r="S45" s="439"/>
      <c r="T45" s="439"/>
      <c r="U45" s="439"/>
      <c r="V45" s="439"/>
      <c r="W45" s="439"/>
      <c r="X45" s="439"/>
      <c r="Y45" s="439"/>
      <c r="Z45" s="439"/>
    </row>
    <row r="46" customFormat="false" ht="15.75" hidden="false" customHeight="true" outlineLevel="0" collapsed="false"/>
    <row r="47" customFormat="false" ht="30" hidden="false" customHeight="true" outlineLevel="0" collapsed="false"/>
    <row r="48" customFormat="false" ht="30" hidden="false" customHeight="true" outlineLevel="0" collapsed="false"/>
    <row r="49" customFormat="false" ht="30" hidden="false" customHeight="true" outlineLevel="0" collapsed="false"/>
    <row r="50" customFormat="false" ht="30" hidden="false" customHeight="true" outlineLevel="0" collapsed="false"/>
    <row r="51" customFormat="false" ht="30" hidden="false" customHeight="true" outlineLevel="0" collapsed="false"/>
    <row r="52" customFormat="false" ht="30" hidden="false" customHeight="true" outlineLevel="0" collapsed="false"/>
    <row r="53" customFormat="false" ht="30" hidden="false" customHeight="true" outlineLevel="0" collapsed="false"/>
    <row r="54" customFormat="false" ht="30" hidden="false" customHeight="true" outlineLevel="0" collapsed="false"/>
    <row r="55" customFormat="false" ht="30" hidden="false" customHeight="true" outlineLevel="0" collapsed="false"/>
    <row r="56" customFormat="false" ht="30" hidden="false" customHeight="true" outlineLevel="0" collapsed="false"/>
    <row r="57" customFormat="false" ht="30" hidden="false" customHeight="true" outlineLevel="0" collapsed="false"/>
    <row r="58" customFormat="false" ht="30" hidden="false" customHeight="true" outlineLevel="0" collapsed="false"/>
    <row r="59" customFormat="false" ht="30" hidden="false" customHeight="true" outlineLevel="0" collapsed="false"/>
    <row r="60" customFormat="false" ht="30" hidden="false" customHeight="true" outlineLevel="0" collapsed="false"/>
    <row r="61" customFormat="false" ht="30" hidden="false" customHeight="true" outlineLevel="0" collapsed="false"/>
    <row r="62" customFormat="false" ht="30" hidden="false" customHeight="true" outlineLevel="0" collapsed="false"/>
    <row r="63" customFormat="false" ht="30" hidden="false" customHeight="true" outlineLevel="0" collapsed="false"/>
    <row r="64" customFormat="false" ht="30" hidden="false" customHeight="true" outlineLevel="0" collapsed="false"/>
    <row r="65" customFormat="false" ht="30" hidden="false" customHeight="true" outlineLevel="0" collapsed="false"/>
    <row r="66" customFormat="false" ht="30" hidden="false" customHeight="true" outlineLevel="0" collapsed="false"/>
    <row r="67" customFormat="false" ht="30" hidden="false" customHeight="true" outlineLevel="0" collapsed="false"/>
    <row r="68" customFormat="false" ht="30" hidden="false" customHeight="true" outlineLevel="0" collapsed="false"/>
    <row r="69" customFormat="false" ht="30" hidden="false" customHeight="true" outlineLevel="0" collapsed="false"/>
    <row r="70" customFormat="false" ht="30" hidden="false" customHeight="true" outlineLevel="0" collapsed="false"/>
    <row r="71" customFormat="false" ht="30" hidden="false" customHeight="true" outlineLevel="0" collapsed="false"/>
    <row r="72" customFormat="false" ht="30" hidden="false" customHeight="true" outlineLevel="0" collapsed="false"/>
    <row r="73" customFormat="false" ht="30" hidden="false" customHeight="true" outlineLevel="0" collapsed="false"/>
    <row r="74" customFormat="false" ht="30" hidden="false" customHeight="true" outlineLevel="0" collapsed="false"/>
    <row r="75" customFormat="false" ht="30" hidden="false" customHeight="true" outlineLevel="0" collapsed="false"/>
    <row r="76" customFormat="false" ht="30" hidden="false" customHeight="true" outlineLevel="0" collapsed="false"/>
    <row r="77" customFormat="false" ht="30" hidden="false" customHeight="true" outlineLevel="0" collapsed="false"/>
    <row r="78" customFormat="false" ht="30" hidden="false" customHeight="true" outlineLevel="0" collapsed="false"/>
    <row r="79" customFormat="false" ht="30" hidden="false" customHeight="true" outlineLevel="0" collapsed="false"/>
    <row r="80" customFormat="false" ht="30" hidden="false" customHeight="true" outlineLevel="0" collapsed="false"/>
    <row r="81" customFormat="false" ht="30" hidden="false" customHeight="true" outlineLevel="0" collapsed="false"/>
    <row r="82" customFormat="false" ht="30" hidden="false" customHeight="true" outlineLevel="0" collapsed="false"/>
    <row r="83" customFormat="false" ht="30" hidden="false" customHeight="true" outlineLevel="0" collapsed="false"/>
    <row r="84" customFormat="false" ht="30" hidden="false" customHeight="true" outlineLevel="0" collapsed="false"/>
    <row r="85" customFormat="false" ht="30" hidden="false" customHeight="true" outlineLevel="0" collapsed="false"/>
    <row r="86" customFormat="false" ht="30" hidden="false" customHeight="true" outlineLevel="0" collapsed="false"/>
    <row r="87" customFormat="false" ht="30" hidden="false" customHeight="true" outlineLevel="0" collapsed="false"/>
    <row r="88" customFormat="false" ht="30" hidden="false" customHeight="true" outlineLevel="0" collapsed="false"/>
    <row r="89" customFormat="false" ht="30" hidden="false" customHeight="true" outlineLevel="0" collapsed="false"/>
    <row r="90" customFormat="false" ht="30" hidden="false" customHeight="true" outlineLevel="0" collapsed="false"/>
    <row r="91" customFormat="false" ht="30" hidden="false" customHeight="true" outlineLevel="0" collapsed="false"/>
    <row r="92" customFormat="false" ht="30" hidden="false" customHeight="true" outlineLevel="0" collapsed="false"/>
    <row r="93" customFormat="false" ht="30" hidden="false" customHeight="true" outlineLevel="0" collapsed="false"/>
    <row r="94" customFormat="false" ht="30" hidden="false" customHeight="true" outlineLevel="0" collapsed="false"/>
    <row r="95" customFormat="false" ht="30" hidden="false" customHeight="true" outlineLevel="0" collapsed="false"/>
    <row r="96" customFormat="false" ht="30" hidden="false" customHeight="true" outlineLevel="0" collapsed="false"/>
    <row r="97" customFormat="false" ht="30" hidden="false" customHeight="true" outlineLevel="0" collapsed="false"/>
    <row r="98" customFormat="false" ht="30" hidden="false" customHeight="true" outlineLevel="0" collapsed="false"/>
    <row r="99" customFormat="false" ht="30" hidden="false" customHeight="true" outlineLevel="0" collapsed="false"/>
    <row r="100" customFormat="false" ht="30" hidden="false" customHeight="true" outlineLevel="0" collapsed="false"/>
    <row r="101" customFormat="false" ht="30" hidden="false" customHeight="true" outlineLevel="0" collapsed="false"/>
    <row r="102" customFormat="false" ht="30" hidden="false" customHeight="true" outlineLevel="0" collapsed="false"/>
    <row r="103" customFormat="false" ht="30" hidden="false" customHeight="true" outlineLevel="0" collapsed="false"/>
    <row r="104" customFormat="false" ht="30" hidden="false" customHeight="true" outlineLevel="0" collapsed="false"/>
    <row r="105" customFormat="false" ht="30" hidden="false" customHeight="true" outlineLevel="0" collapsed="false"/>
    <row r="106" customFormat="false" ht="30" hidden="false" customHeight="true" outlineLevel="0" collapsed="false"/>
    <row r="107" customFormat="false" ht="30" hidden="false" customHeight="true" outlineLevel="0" collapsed="false"/>
    <row r="108" customFormat="false" ht="30" hidden="false" customHeight="true" outlineLevel="0" collapsed="false"/>
    <row r="109" customFormat="false" ht="30" hidden="false" customHeight="true" outlineLevel="0" collapsed="false"/>
    <row r="110" customFormat="false" ht="30" hidden="false" customHeight="true" outlineLevel="0" collapsed="false"/>
    <row r="111" customFormat="false" ht="30" hidden="false" customHeight="true" outlineLevel="0" collapsed="false"/>
    <row r="112" customFormat="false" ht="30" hidden="false" customHeight="true" outlineLevel="0" collapsed="false"/>
    <row r="113" customFormat="false" ht="30" hidden="false" customHeight="true" outlineLevel="0" collapsed="false"/>
    <row r="114" customFormat="false" ht="30" hidden="false" customHeight="true" outlineLevel="0" collapsed="false"/>
    <row r="115" customFormat="false" ht="30" hidden="false" customHeight="true" outlineLevel="0" collapsed="false"/>
    <row r="116" customFormat="false" ht="30" hidden="false" customHeight="true" outlineLevel="0" collapsed="false"/>
    <row r="117" customFormat="false" ht="30" hidden="false" customHeight="true" outlineLevel="0" collapsed="false"/>
    <row r="118" customFormat="false" ht="30" hidden="false" customHeight="true" outlineLevel="0" collapsed="false"/>
    <row r="119" customFormat="false" ht="30" hidden="false" customHeight="true" outlineLevel="0" collapsed="false"/>
    <row r="120" customFormat="false" ht="30" hidden="false" customHeight="true" outlineLevel="0" collapsed="false"/>
    <row r="121" customFormat="false" ht="30" hidden="false" customHeight="true" outlineLevel="0" collapsed="false"/>
    <row r="122" customFormat="false" ht="30" hidden="false" customHeight="true" outlineLevel="0" collapsed="false"/>
    <row r="123" customFormat="false" ht="30" hidden="false" customHeight="true" outlineLevel="0" collapsed="false"/>
    <row r="124" customFormat="false" ht="30" hidden="false" customHeight="true" outlineLevel="0" collapsed="false"/>
    <row r="125" customFormat="false" ht="30" hidden="false" customHeight="true" outlineLevel="0" collapsed="false"/>
    <row r="126" customFormat="false" ht="30" hidden="false" customHeight="true" outlineLevel="0" collapsed="false"/>
    <row r="127" customFormat="false" ht="30" hidden="false" customHeight="true" outlineLevel="0" collapsed="false"/>
    <row r="128" customFormat="false" ht="30" hidden="false" customHeight="true" outlineLevel="0" collapsed="false"/>
    <row r="129" customFormat="false" ht="30" hidden="false" customHeight="true" outlineLevel="0" collapsed="false"/>
    <row r="130" customFormat="false" ht="30" hidden="false" customHeight="true" outlineLevel="0" collapsed="false"/>
    <row r="131" customFormat="false" ht="30" hidden="false" customHeight="true" outlineLevel="0" collapsed="false"/>
    <row r="132" customFormat="false" ht="30" hidden="false" customHeight="true" outlineLevel="0" collapsed="false"/>
    <row r="133" customFormat="false" ht="30" hidden="false" customHeight="true" outlineLevel="0" collapsed="false"/>
    <row r="134" customFormat="false" ht="30" hidden="false" customHeight="true" outlineLevel="0" collapsed="false"/>
    <row r="135" customFormat="false" ht="30" hidden="false" customHeight="true" outlineLevel="0" collapsed="false"/>
    <row r="136" customFormat="false" ht="30" hidden="false" customHeight="true" outlineLevel="0" collapsed="false"/>
    <row r="137" customFormat="false" ht="30" hidden="false" customHeight="true" outlineLevel="0" collapsed="false"/>
    <row r="138" customFormat="false" ht="30" hidden="false" customHeight="true" outlineLevel="0" collapsed="false"/>
    <row r="139" customFormat="false" ht="30" hidden="false" customHeight="true" outlineLevel="0" collapsed="false"/>
    <row r="140" customFormat="false" ht="30" hidden="false" customHeight="true" outlineLevel="0" collapsed="false"/>
    <row r="141" customFormat="false" ht="30" hidden="false" customHeight="true" outlineLevel="0" collapsed="false"/>
    <row r="142" customFormat="false" ht="30" hidden="false" customHeight="true" outlineLevel="0" collapsed="false"/>
    <row r="143" customFormat="false" ht="30" hidden="false" customHeight="true" outlineLevel="0" collapsed="false"/>
    <row r="144" customFormat="false" ht="30" hidden="false" customHeight="true" outlineLevel="0" collapsed="false"/>
    <row r="145" customFormat="false" ht="30" hidden="false" customHeight="true" outlineLevel="0" collapsed="false"/>
    <row r="146" customFormat="false" ht="30" hidden="false" customHeight="true" outlineLevel="0" collapsed="false"/>
    <row r="147" customFormat="false" ht="30" hidden="false" customHeight="true" outlineLevel="0" collapsed="false"/>
    <row r="148" customFormat="false" ht="30" hidden="false" customHeight="true" outlineLevel="0" collapsed="false"/>
    <row r="149" customFormat="false" ht="30" hidden="false" customHeight="true" outlineLevel="0" collapsed="false"/>
    <row r="150" customFormat="false" ht="30" hidden="false" customHeight="true" outlineLevel="0" collapsed="false"/>
    <row r="151" customFormat="false" ht="30" hidden="false" customHeight="true" outlineLevel="0" collapsed="false"/>
    <row r="152" customFormat="false" ht="30" hidden="false" customHeight="true" outlineLevel="0" collapsed="false"/>
    <row r="153" customFormat="false" ht="30" hidden="false" customHeight="true" outlineLevel="0" collapsed="false"/>
    <row r="154" customFormat="false" ht="30" hidden="false" customHeight="true" outlineLevel="0" collapsed="false"/>
    <row r="155" customFormat="false" ht="30" hidden="false" customHeight="true" outlineLevel="0" collapsed="false"/>
    <row r="156" customFormat="false" ht="30" hidden="false" customHeight="true" outlineLevel="0" collapsed="false"/>
    <row r="157" customFormat="false" ht="30" hidden="false" customHeight="true" outlineLevel="0" collapsed="false"/>
    <row r="158" customFormat="false" ht="30" hidden="false" customHeight="true" outlineLevel="0" collapsed="false"/>
    <row r="159" customFormat="false" ht="30" hidden="false" customHeight="true" outlineLevel="0" collapsed="false"/>
    <row r="160" customFormat="false" ht="30" hidden="false" customHeight="true" outlineLevel="0" collapsed="false"/>
    <row r="161" customFormat="false" ht="30" hidden="false" customHeight="true" outlineLevel="0" collapsed="false"/>
    <row r="162" customFormat="false" ht="30" hidden="false" customHeight="true" outlineLevel="0" collapsed="false"/>
    <row r="163" customFormat="false" ht="30" hidden="false" customHeight="true" outlineLevel="0" collapsed="false"/>
    <row r="164" customFormat="false" ht="30" hidden="false" customHeight="true" outlineLevel="0" collapsed="false"/>
    <row r="165" customFormat="false" ht="30" hidden="false" customHeight="true" outlineLevel="0" collapsed="false"/>
    <row r="166" customFormat="false" ht="30" hidden="false" customHeight="true" outlineLevel="0" collapsed="false"/>
    <row r="167" customFormat="false" ht="30" hidden="false" customHeight="true" outlineLevel="0" collapsed="false"/>
    <row r="168" customFormat="false" ht="30" hidden="false" customHeight="true" outlineLevel="0" collapsed="false"/>
    <row r="169" customFormat="false" ht="30" hidden="false" customHeight="true" outlineLevel="0" collapsed="false"/>
    <row r="170" customFormat="false" ht="30" hidden="false" customHeight="true" outlineLevel="0" collapsed="false"/>
    <row r="171" customFormat="false" ht="30" hidden="false" customHeight="true" outlineLevel="0" collapsed="false"/>
    <row r="172" customFormat="false" ht="30" hidden="false" customHeight="true" outlineLevel="0" collapsed="false"/>
    <row r="173" customFormat="false" ht="30" hidden="false" customHeight="true" outlineLevel="0" collapsed="false"/>
    <row r="174" customFormat="false" ht="30" hidden="false" customHeight="true" outlineLevel="0" collapsed="false"/>
    <row r="175" customFormat="false" ht="30" hidden="false" customHeight="true" outlineLevel="0" collapsed="false"/>
    <row r="176" customFormat="false" ht="30" hidden="false" customHeight="true" outlineLevel="0" collapsed="false"/>
    <row r="177" customFormat="false" ht="30" hidden="false" customHeight="true" outlineLevel="0" collapsed="false"/>
    <row r="178" customFormat="false" ht="30" hidden="false" customHeight="true" outlineLevel="0" collapsed="false"/>
    <row r="179" customFormat="false" ht="30" hidden="false" customHeight="true" outlineLevel="0" collapsed="false"/>
    <row r="180" customFormat="false" ht="30" hidden="false" customHeight="true" outlineLevel="0" collapsed="false"/>
    <row r="181" customFormat="false" ht="30" hidden="false" customHeight="true" outlineLevel="0" collapsed="false"/>
    <row r="182" customFormat="false" ht="30" hidden="false" customHeight="true" outlineLevel="0" collapsed="false"/>
    <row r="183" customFormat="false" ht="30" hidden="false" customHeight="true" outlineLevel="0" collapsed="false"/>
    <row r="184" customFormat="false" ht="30" hidden="false" customHeight="true" outlineLevel="0" collapsed="false"/>
    <row r="185" customFormat="false" ht="30" hidden="false" customHeight="true" outlineLevel="0" collapsed="false"/>
    <row r="186" customFormat="false" ht="30" hidden="false" customHeight="true" outlineLevel="0" collapsed="false"/>
    <row r="187" customFormat="false" ht="30" hidden="false" customHeight="true" outlineLevel="0" collapsed="false"/>
    <row r="188" customFormat="false" ht="30" hidden="false" customHeight="true" outlineLevel="0" collapsed="false"/>
    <row r="189" customFormat="false" ht="30" hidden="false" customHeight="true" outlineLevel="0" collapsed="false"/>
    <row r="190" customFormat="false" ht="30" hidden="false" customHeight="true" outlineLevel="0" collapsed="false"/>
    <row r="191" customFormat="false" ht="30" hidden="false" customHeight="true" outlineLevel="0" collapsed="false"/>
    <row r="192" customFormat="false" ht="30" hidden="false" customHeight="true" outlineLevel="0" collapsed="false"/>
    <row r="193" customFormat="false" ht="30" hidden="false" customHeight="true" outlineLevel="0" collapsed="false"/>
    <row r="194" customFormat="false" ht="30" hidden="false" customHeight="true" outlineLevel="0" collapsed="false"/>
    <row r="195" customFormat="false" ht="30" hidden="false" customHeight="true" outlineLevel="0" collapsed="false"/>
    <row r="196" customFormat="false" ht="30" hidden="false" customHeight="true" outlineLevel="0" collapsed="false"/>
    <row r="197" customFormat="false" ht="30" hidden="false" customHeight="true" outlineLevel="0" collapsed="false"/>
    <row r="198" customFormat="false" ht="30" hidden="false" customHeight="true" outlineLevel="0" collapsed="false"/>
    <row r="199" customFormat="false" ht="30" hidden="false" customHeight="true" outlineLevel="0" collapsed="false"/>
    <row r="200" customFormat="false" ht="30" hidden="false" customHeight="true" outlineLevel="0" collapsed="false"/>
    <row r="201" customFormat="false" ht="30" hidden="false" customHeight="true" outlineLevel="0" collapsed="false"/>
    <row r="202" customFormat="false" ht="30" hidden="false" customHeight="true" outlineLevel="0" collapsed="false"/>
    <row r="203" customFormat="false" ht="30" hidden="false" customHeight="true" outlineLevel="0" collapsed="false"/>
    <row r="204" customFormat="false" ht="30" hidden="false" customHeight="true" outlineLevel="0" collapsed="false"/>
    <row r="205" customFormat="false" ht="30" hidden="false" customHeight="true" outlineLevel="0" collapsed="false"/>
    <row r="206" customFormat="false" ht="30" hidden="false" customHeight="true" outlineLevel="0" collapsed="false"/>
    <row r="207" customFormat="false" ht="30" hidden="false" customHeight="true" outlineLevel="0" collapsed="false"/>
    <row r="208" customFormat="false" ht="30" hidden="false" customHeight="true" outlineLevel="0" collapsed="false"/>
    <row r="209" customFormat="false" ht="30" hidden="false" customHeight="true" outlineLevel="0" collapsed="false"/>
    <row r="210" customFormat="false" ht="30" hidden="false" customHeight="true" outlineLevel="0" collapsed="false"/>
    <row r="211" customFormat="false" ht="30" hidden="false" customHeight="true" outlineLevel="0" collapsed="false"/>
    <row r="212" customFormat="false" ht="30" hidden="false" customHeight="true" outlineLevel="0" collapsed="false"/>
    <row r="213" customFormat="false" ht="30" hidden="false" customHeight="true" outlineLevel="0" collapsed="false"/>
    <row r="214" customFormat="false" ht="30" hidden="false" customHeight="true" outlineLevel="0" collapsed="false"/>
    <row r="215" customFormat="false" ht="30" hidden="false" customHeight="true" outlineLevel="0" collapsed="false"/>
    <row r="216" customFormat="false" ht="30" hidden="false" customHeight="true" outlineLevel="0" collapsed="false"/>
    <row r="217" customFormat="false" ht="30" hidden="false" customHeight="true" outlineLevel="0" collapsed="false"/>
    <row r="218" customFormat="false" ht="30" hidden="false" customHeight="true" outlineLevel="0" collapsed="false"/>
    <row r="219" customFormat="false" ht="30" hidden="false" customHeight="true" outlineLevel="0" collapsed="false"/>
    <row r="220" customFormat="false" ht="30" hidden="false" customHeight="true" outlineLevel="0" collapsed="false"/>
    <row r="221" customFormat="false" ht="30" hidden="false" customHeight="true" outlineLevel="0" collapsed="false"/>
    <row r="222" customFormat="false" ht="30" hidden="false" customHeight="true" outlineLevel="0" collapsed="false"/>
    <row r="223" customFormat="false" ht="30" hidden="false" customHeight="true" outlineLevel="0" collapsed="false"/>
    <row r="224" customFormat="false" ht="30" hidden="false" customHeight="true" outlineLevel="0" collapsed="false"/>
    <row r="225" customFormat="false" ht="30" hidden="false" customHeight="true" outlineLevel="0" collapsed="false"/>
    <row r="226" customFormat="false" ht="30" hidden="false" customHeight="true" outlineLevel="0" collapsed="false"/>
    <row r="227" customFormat="false" ht="30" hidden="false" customHeight="true" outlineLevel="0" collapsed="false"/>
    <row r="228" customFormat="false" ht="30" hidden="false" customHeight="true" outlineLevel="0" collapsed="false"/>
    <row r="229" customFormat="false" ht="30" hidden="false" customHeight="true" outlineLevel="0" collapsed="false"/>
    <row r="230" customFormat="false" ht="30" hidden="false" customHeight="true" outlineLevel="0" collapsed="false"/>
    <row r="231" customFormat="false" ht="30" hidden="false" customHeight="true" outlineLevel="0" collapsed="false"/>
    <row r="232" customFormat="false" ht="30" hidden="false" customHeight="true" outlineLevel="0" collapsed="false"/>
    <row r="233" customFormat="false" ht="30" hidden="false" customHeight="true" outlineLevel="0" collapsed="false"/>
    <row r="234" customFormat="false" ht="30" hidden="false" customHeight="true" outlineLevel="0" collapsed="false"/>
    <row r="235" customFormat="false" ht="30" hidden="false" customHeight="true" outlineLevel="0" collapsed="false"/>
    <row r="236" customFormat="false" ht="30" hidden="false" customHeight="true" outlineLevel="0" collapsed="false"/>
    <row r="237" customFormat="false" ht="30" hidden="false" customHeight="true" outlineLevel="0" collapsed="false"/>
    <row r="238" customFormat="false" ht="30" hidden="false" customHeight="true" outlineLevel="0" collapsed="false"/>
    <row r="239" customFormat="false" ht="30" hidden="false" customHeight="true" outlineLevel="0" collapsed="false"/>
    <row r="240" customFormat="false" ht="30" hidden="false" customHeight="true" outlineLevel="0" collapsed="false"/>
    <row r="241" customFormat="false" ht="30" hidden="false" customHeight="true" outlineLevel="0" collapsed="false"/>
    <row r="242" customFormat="false" ht="30" hidden="false" customHeight="true" outlineLevel="0" collapsed="false"/>
    <row r="243" customFormat="false" ht="30" hidden="false" customHeight="true" outlineLevel="0" collapsed="false"/>
    <row r="244" customFormat="false" ht="30" hidden="false" customHeight="true" outlineLevel="0" collapsed="false"/>
    <row r="245" customFormat="false" ht="30" hidden="false" customHeight="true" outlineLevel="0" collapsed="false"/>
    <row r="246" customFormat="false" ht="30" hidden="false" customHeight="true" outlineLevel="0" collapsed="false"/>
    <row r="247" customFormat="false" ht="30" hidden="false" customHeight="true" outlineLevel="0" collapsed="false"/>
    <row r="248" customFormat="false" ht="30" hidden="false" customHeight="true" outlineLevel="0" collapsed="false"/>
    <row r="249" customFormat="false" ht="30" hidden="false" customHeight="true" outlineLevel="0" collapsed="false"/>
    <row r="250" customFormat="false" ht="30" hidden="false" customHeight="true" outlineLevel="0" collapsed="false"/>
    <row r="251" customFormat="false" ht="30" hidden="false" customHeight="true" outlineLevel="0" collapsed="false"/>
    <row r="252" customFormat="false" ht="30" hidden="false" customHeight="true" outlineLevel="0" collapsed="false"/>
    <row r="253" customFormat="false" ht="30" hidden="false" customHeight="true" outlineLevel="0" collapsed="false"/>
    <row r="254" customFormat="false" ht="30" hidden="false" customHeight="true" outlineLevel="0" collapsed="false"/>
    <row r="255" customFormat="false" ht="30" hidden="false" customHeight="true" outlineLevel="0" collapsed="false"/>
    <row r="256" customFormat="false" ht="30" hidden="false" customHeight="true" outlineLevel="0" collapsed="false"/>
    <row r="257" customFormat="false" ht="30" hidden="false" customHeight="true" outlineLevel="0" collapsed="false"/>
    <row r="258" customFormat="false" ht="30" hidden="false" customHeight="true" outlineLevel="0" collapsed="false"/>
    <row r="259" customFormat="false" ht="30" hidden="false" customHeight="true" outlineLevel="0" collapsed="false"/>
    <row r="260" customFormat="false" ht="30" hidden="false" customHeight="true" outlineLevel="0" collapsed="false"/>
    <row r="261" customFormat="false" ht="30" hidden="false" customHeight="true" outlineLevel="0" collapsed="false"/>
    <row r="262" customFormat="false" ht="30" hidden="false" customHeight="true" outlineLevel="0" collapsed="false"/>
    <row r="263" customFormat="false" ht="30" hidden="false" customHeight="true" outlineLevel="0" collapsed="false"/>
    <row r="264" customFormat="false" ht="30" hidden="false" customHeight="true" outlineLevel="0" collapsed="false"/>
    <row r="265" customFormat="false" ht="30" hidden="false" customHeight="true" outlineLevel="0" collapsed="false"/>
    <row r="266" customFormat="false" ht="30" hidden="false" customHeight="true" outlineLevel="0" collapsed="false"/>
    <row r="267" customFormat="false" ht="30" hidden="false" customHeight="true" outlineLevel="0" collapsed="false"/>
    <row r="268" customFormat="false" ht="30" hidden="false" customHeight="true" outlineLevel="0" collapsed="false"/>
    <row r="269" customFormat="false" ht="30" hidden="false" customHeight="true" outlineLevel="0" collapsed="false"/>
    <row r="270" customFormat="false" ht="30" hidden="false" customHeight="true" outlineLevel="0" collapsed="false"/>
    <row r="271" customFormat="false" ht="30" hidden="false" customHeight="true" outlineLevel="0" collapsed="false"/>
    <row r="272" customFormat="false" ht="30" hidden="false" customHeight="true" outlineLevel="0" collapsed="false"/>
    <row r="273" customFormat="false" ht="30" hidden="false" customHeight="true" outlineLevel="0" collapsed="false"/>
    <row r="274" customFormat="false" ht="30" hidden="false" customHeight="true" outlineLevel="0" collapsed="false"/>
    <row r="275" customFormat="false" ht="30" hidden="false" customHeight="true" outlineLevel="0" collapsed="false"/>
    <row r="276" customFormat="false" ht="30" hidden="false" customHeight="true" outlineLevel="0" collapsed="false"/>
    <row r="277" customFormat="false" ht="30" hidden="false" customHeight="true" outlineLevel="0" collapsed="false"/>
    <row r="278" customFormat="false" ht="30" hidden="false" customHeight="true" outlineLevel="0" collapsed="false"/>
    <row r="279" customFormat="false" ht="30" hidden="false" customHeight="true" outlineLevel="0" collapsed="false"/>
    <row r="280" customFormat="false" ht="30" hidden="false" customHeight="true" outlineLevel="0" collapsed="false"/>
    <row r="281" customFormat="false" ht="30" hidden="false" customHeight="true" outlineLevel="0" collapsed="false"/>
    <row r="282" customFormat="false" ht="30" hidden="false" customHeight="true" outlineLevel="0" collapsed="false"/>
    <row r="283" customFormat="false" ht="30" hidden="false" customHeight="true" outlineLevel="0" collapsed="false"/>
    <row r="284" customFormat="false" ht="30" hidden="false" customHeight="true" outlineLevel="0" collapsed="false"/>
    <row r="285" customFormat="false" ht="30" hidden="false" customHeight="true" outlineLevel="0" collapsed="false"/>
    <row r="286" customFormat="false" ht="30" hidden="false" customHeight="true" outlineLevel="0" collapsed="false"/>
    <row r="287" customFormat="false" ht="30" hidden="false" customHeight="true" outlineLevel="0" collapsed="false"/>
    <row r="288" customFormat="false" ht="30" hidden="false" customHeight="true" outlineLevel="0" collapsed="false"/>
    <row r="289" customFormat="false" ht="30" hidden="false" customHeight="true" outlineLevel="0" collapsed="false"/>
    <row r="290" customFormat="false" ht="30" hidden="false" customHeight="true" outlineLevel="0" collapsed="false"/>
    <row r="291" customFormat="false" ht="30" hidden="false" customHeight="true" outlineLevel="0" collapsed="false"/>
    <row r="292" customFormat="false" ht="30" hidden="false" customHeight="true" outlineLevel="0" collapsed="false"/>
    <row r="293" customFormat="false" ht="30" hidden="false" customHeight="true" outlineLevel="0" collapsed="false"/>
    <row r="294" customFormat="false" ht="30" hidden="false" customHeight="true" outlineLevel="0" collapsed="false"/>
    <row r="295" customFormat="false" ht="30" hidden="false" customHeight="true" outlineLevel="0" collapsed="false"/>
    <row r="296" customFormat="false" ht="30" hidden="false" customHeight="true" outlineLevel="0" collapsed="false"/>
    <row r="297" customFormat="false" ht="30" hidden="false" customHeight="true" outlineLevel="0" collapsed="false"/>
    <row r="298" customFormat="false" ht="30" hidden="false" customHeight="true" outlineLevel="0" collapsed="false"/>
    <row r="299" customFormat="false" ht="30" hidden="false" customHeight="true" outlineLevel="0" collapsed="false"/>
    <row r="300" customFormat="false" ht="30" hidden="false" customHeight="true" outlineLevel="0" collapsed="false"/>
    <row r="301" customFormat="false" ht="30" hidden="false" customHeight="true" outlineLevel="0" collapsed="false"/>
    <row r="302" customFormat="false" ht="30" hidden="false" customHeight="true" outlineLevel="0" collapsed="false"/>
    <row r="303" customFormat="false" ht="30" hidden="false" customHeight="true" outlineLevel="0" collapsed="false"/>
    <row r="304" customFormat="false" ht="30" hidden="false" customHeight="true" outlineLevel="0" collapsed="false"/>
    <row r="305" customFormat="false" ht="30" hidden="false" customHeight="true" outlineLevel="0" collapsed="false"/>
    <row r="306" customFormat="false" ht="30" hidden="false" customHeight="true" outlineLevel="0" collapsed="false"/>
    <row r="307" customFormat="false" ht="30" hidden="false" customHeight="true" outlineLevel="0" collapsed="false"/>
    <row r="308" customFormat="false" ht="30" hidden="false" customHeight="true" outlineLevel="0" collapsed="false"/>
    <row r="309" customFormat="false" ht="30" hidden="false" customHeight="true" outlineLevel="0" collapsed="false"/>
    <row r="310" customFormat="false" ht="30" hidden="false" customHeight="true" outlineLevel="0" collapsed="false"/>
    <row r="311" customFormat="false" ht="30" hidden="false" customHeight="true" outlineLevel="0" collapsed="false"/>
    <row r="312" customFormat="false" ht="30" hidden="false" customHeight="true" outlineLevel="0" collapsed="false"/>
    <row r="313" customFormat="false" ht="30" hidden="false" customHeight="true" outlineLevel="0" collapsed="false"/>
    <row r="314" customFormat="false" ht="30" hidden="false" customHeight="true" outlineLevel="0" collapsed="false"/>
    <row r="315" customFormat="false" ht="30" hidden="false" customHeight="true" outlineLevel="0" collapsed="false"/>
    <row r="316" customFormat="false" ht="30" hidden="false" customHeight="true" outlineLevel="0" collapsed="false"/>
    <row r="317" customFormat="false" ht="30" hidden="false" customHeight="true" outlineLevel="0" collapsed="false"/>
    <row r="318" customFormat="false" ht="30" hidden="false" customHeight="true" outlineLevel="0" collapsed="false"/>
    <row r="319" customFormat="false" ht="30" hidden="false" customHeight="true" outlineLevel="0" collapsed="false"/>
    <row r="320" customFormat="false" ht="30" hidden="false" customHeight="true" outlineLevel="0" collapsed="false"/>
    <row r="321" customFormat="false" ht="30" hidden="false" customHeight="true" outlineLevel="0" collapsed="false"/>
    <row r="322" customFormat="false" ht="30" hidden="false" customHeight="true" outlineLevel="0" collapsed="false"/>
    <row r="323" customFormat="false" ht="30" hidden="false" customHeight="true" outlineLevel="0" collapsed="false"/>
    <row r="324" customFormat="false" ht="30" hidden="false" customHeight="true" outlineLevel="0" collapsed="false"/>
    <row r="325" customFormat="false" ht="30" hidden="false" customHeight="true" outlineLevel="0" collapsed="false"/>
    <row r="326" customFormat="false" ht="30" hidden="false" customHeight="true" outlineLevel="0" collapsed="false"/>
    <row r="327" customFormat="false" ht="30" hidden="false" customHeight="true" outlineLevel="0" collapsed="false"/>
    <row r="328" customFormat="false" ht="30" hidden="false" customHeight="true" outlineLevel="0" collapsed="false"/>
    <row r="329" customFormat="false" ht="30" hidden="false" customHeight="true" outlineLevel="0" collapsed="false"/>
    <row r="330" customFormat="false" ht="30" hidden="false" customHeight="true" outlineLevel="0" collapsed="false"/>
    <row r="331" customFormat="false" ht="30" hidden="false" customHeight="true" outlineLevel="0" collapsed="false"/>
    <row r="332" customFormat="false" ht="30" hidden="false" customHeight="true" outlineLevel="0" collapsed="false"/>
    <row r="333" customFormat="false" ht="30" hidden="false" customHeight="true" outlineLevel="0" collapsed="false"/>
    <row r="334" customFormat="false" ht="30" hidden="false" customHeight="true" outlineLevel="0" collapsed="false"/>
    <row r="335" customFormat="false" ht="30" hidden="false" customHeight="true" outlineLevel="0" collapsed="false"/>
    <row r="336" customFormat="false" ht="30" hidden="false" customHeight="true" outlineLevel="0" collapsed="false"/>
    <row r="337" customFormat="false" ht="30" hidden="false" customHeight="true" outlineLevel="0" collapsed="false"/>
    <row r="338" customFormat="false" ht="30" hidden="false" customHeight="true" outlineLevel="0" collapsed="false"/>
    <row r="339" customFormat="false" ht="30" hidden="false" customHeight="true" outlineLevel="0" collapsed="false"/>
    <row r="340" customFormat="false" ht="30" hidden="false" customHeight="true" outlineLevel="0" collapsed="false"/>
    <row r="341" customFormat="false" ht="30" hidden="false" customHeight="true" outlineLevel="0" collapsed="false"/>
    <row r="342" customFormat="false" ht="30" hidden="false" customHeight="true" outlineLevel="0" collapsed="false"/>
    <row r="343" customFormat="false" ht="30" hidden="false" customHeight="true" outlineLevel="0" collapsed="false"/>
    <row r="344" customFormat="false" ht="30" hidden="false" customHeight="true" outlineLevel="0" collapsed="false"/>
    <row r="345" customFormat="false" ht="30" hidden="false" customHeight="true" outlineLevel="0" collapsed="false"/>
    <row r="346" customFormat="false" ht="30" hidden="false" customHeight="true" outlineLevel="0" collapsed="false"/>
    <row r="347" customFormat="false" ht="30" hidden="false" customHeight="true" outlineLevel="0" collapsed="false"/>
    <row r="348" customFormat="false" ht="30" hidden="false" customHeight="true" outlineLevel="0" collapsed="false"/>
    <row r="349" customFormat="false" ht="30" hidden="false" customHeight="true" outlineLevel="0" collapsed="false"/>
    <row r="350" customFormat="false" ht="30" hidden="false" customHeight="true" outlineLevel="0" collapsed="false"/>
    <row r="351" customFormat="false" ht="30" hidden="false" customHeight="true" outlineLevel="0" collapsed="false"/>
    <row r="352" customFormat="false" ht="30" hidden="false" customHeight="true" outlineLevel="0" collapsed="false"/>
    <row r="353" customFormat="false" ht="30" hidden="false" customHeight="true" outlineLevel="0" collapsed="false"/>
    <row r="354" customFormat="false" ht="30" hidden="false" customHeight="true" outlineLevel="0" collapsed="false"/>
    <row r="355" customFormat="false" ht="30" hidden="false" customHeight="true" outlineLevel="0" collapsed="false"/>
    <row r="356" customFormat="false" ht="30" hidden="false" customHeight="true" outlineLevel="0" collapsed="false"/>
    <row r="357" customFormat="false" ht="30" hidden="false" customHeight="true" outlineLevel="0" collapsed="false"/>
    <row r="358" customFormat="false" ht="30" hidden="false" customHeight="true" outlineLevel="0" collapsed="false"/>
    <row r="359" customFormat="false" ht="30" hidden="false" customHeight="true" outlineLevel="0" collapsed="false"/>
    <row r="360" customFormat="false" ht="30" hidden="false" customHeight="true" outlineLevel="0" collapsed="false"/>
    <row r="361" customFormat="false" ht="30" hidden="false" customHeight="true" outlineLevel="0" collapsed="false"/>
    <row r="362" customFormat="false" ht="30" hidden="false" customHeight="true" outlineLevel="0" collapsed="false"/>
    <row r="363" customFormat="false" ht="30" hidden="false" customHeight="true" outlineLevel="0" collapsed="false"/>
    <row r="364" customFormat="false" ht="30" hidden="false" customHeight="true" outlineLevel="0" collapsed="false"/>
    <row r="365" customFormat="false" ht="30" hidden="false" customHeight="true" outlineLevel="0" collapsed="false"/>
    <row r="366" customFormat="false" ht="30" hidden="false" customHeight="true" outlineLevel="0" collapsed="false"/>
    <row r="367" customFormat="false" ht="30" hidden="false" customHeight="true" outlineLevel="0" collapsed="false"/>
    <row r="368" customFormat="false" ht="30" hidden="false" customHeight="true" outlineLevel="0" collapsed="false"/>
    <row r="369" customFormat="false" ht="30" hidden="false" customHeight="true" outlineLevel="0" collapsed="false"/>
    <row r="370" customFormat="false" ht="30" hidden="false" customHeight="true" outlineLevel="0" collapsed="false"/>
    <row r="371" customFormat="false" ht="30" hidden="false" customHeight="true" outlineLevel="0" collapsed="false"/>
    <row r="372" customFormat="false" ht="30" hidden="false" customHeight="true" outlineLevel="0" collapsed="false"/>
    <row r="373" customFormat="false" ht="30" hidden="false" customHeight="true" outlineLevel="0" collapsed="false"/>
    <row r="374" customFormat="false" ht="30" hidden="false" customHeight="true" outlineLevel="0" collapsed="false"/>
    <row r="375" customFormat="false" ht="30" hidden="false" customHeight="true" outlineLevel="0" collapsed="false"/>
    <row r="376" customFormat="false" ht="30" hidden="false" customHeight="true" outlineLevel="0" collapsed="false"/>
    <row r="377" customFormat="false" ht="30" hidden="false" customHeight="true" outlineLevel="0" collapsed="false"/>
    <row r="378" customFormat="false" ht="30" hidden="false" customHeight="true" outlineLevel="0" collapsed="false"/>
    <row r="379" customFormat="false" ht="30" hidden="false" customHeight="true" outlineLevel="0" collapsed="false"/>
    <row r="380" customFormat="false" ht="30" hidden="false" customHeight="true" outlineLevel="0" collapsed="false"/>
    <row r="381" customFormat="false" ht="30" hidden="false" customHeight="true" outlineLevel="0" collapsed="false"/>
    <row r="382" customFormat="false" ht="30" hidden="false" customHeight="true" outlineLevel="0" collapsed="false"/>
    <row r="383" customFormat="false" ht="30" hidden="false" customHeight="true" outlineLevel="0" collapsed="false"/>
    <row r="384" customFormat="false" ht="30" hidden="false" customHeight="true" outlineLevel="0" collapsed="false"/>
    <row r="385" customFormat="false" ht="30" hidden="false" customHeight="true" outlineLevel="0" collapsed="false"/>
    <row r="386" customFormat="false" ht="30" hidden="false" customHeight="true" outlineLevel="0" collapsed="false"/>
    <row r="387" customFormat="false" ht="30" hidden="false" customHeight="true" outlineLevel="0" collapsed="false"/>
    <row r="388" customFormat="false" ht="30" hidden="false" customHeight="true" outlineLevel="0" collapsed="false"/>
    <row r="389" customFormat="false" ht="30" hidden="false" customHeight="true" outlineLevel="0" collapsed="false"/>
    <row r="390" customFormat="false" ht="30" hidden="false" customHeight="true" outlineLevel="0" collapsed="false"/>
    <row r="391" customFormat="false" ht="30" hidden="false" customHeight="true" outlineLevel="0" collapsed="false"/>
    <row r="392" customFormat="false" ht="30" hidden="false" customHeight="true" outlineLevel="0" collapsed="false"/>
    <row r="393" customFormat="false" ht="30" hidden="false" customHeight="true" outlineLevel="0" collapsed="false"/>
    <row r="394" customFormat="false" ht="30" hidden="false" customHeight="true" outlineLevel="0" collapsed="false"/>
    <row r="395" customFormat="false" ht="30" hidden="false" customHeight="true" outlineLevel="0" collapsed="false"/>
    <row r="396" customFormat="false" ht="30" hidden="false" customHeight="true" outlineLevel="0" collapsed="false"/>
    <row r="397" customFormat="false" ht="30" hidden="false" customHeight="true" outlineLevel="0" collapsed="false"/>
    <row r="398" customFormat="false" ht="30" hidden="false" customHeight="true" outlineLevel="0" collapsed="false"/>
    <row r="399" customFormat="false" ht="30" hidden="false" customHeight="true" outlineLevel="0" collapsed="false"/>
    <row r="400" customFormat="false" ht="30" hidden="false" customHeight="true" outlineLevel="0" collapsed="false"/>
    <row r="401" customFormat="false" ht="30" hidden="false" customHeight="true" outlineLevel="0" collapsed="false"/>
    <row r="402" customFormat="false" ht="30" hidden="false" customHeight="true" outlineLevel="0" collapsed="false"/>
    <row r="403" customFormat="false" ht="30" hidden="false" customHeight="true" outlineLevel="0" collapsed="false"/>
    <row r="404" customFormat="false" ht="30" hidden="false" customHeight="true" outlineLevel="0" collapsed="false"/>
    <row r="405" customFormat="false" ht="30" hidden="false" customHeight="true" outlineLevel="0" collapsed="false"/>
    <row r="406" customFormat="false" ht="30" hidden="false" customHeight="true" outlineLevel="0" collapsed="false"/>
    <row r="407" customFormat="false" ht="30" hidden="false" customHeight="true" outlineLevel="0" collapsed="false"/>
    <row r="408" customFormat="false" ht="30" hidden="false" customHeight="true" outlineLevel="0" collapsed="false"/>
    <row r="409" customFormat="false" ht="30" hidden="false" customHeight="true" outlineLevel="0" collapsed="false"/>
    <row r="410" customFormat="false" ht="30" hidden="false" customHeight="true" outlineLevel="0" collapsed="false"/>
    <row r="411" customFormat="false" ht="30" hidden="false" customHeight="true" outlineLevel="0" collapsed="false"/>
    <row r="412" customFormat="false" ht="30" hidden="false" customHeight="true" outlineLevel="0" collapsed="false"/>
    <row r="413" customFormat="false" ht="30" hidden="false" customHeight="true" outlineLevel="0" collapsed="false"/>
    <row r="414" customFormat="false" ht="30" hidden="false" customHeight="true" outlineLevel="0" collapsed="false"/>
    <row r="415" customFormat="false" ht="30" hidden="false" customHeight="true" outlineLevel="0" collapsed="false"/>
    <row r="416" customFormat="false" ht="30" hidden="false" customHeight="true" outlineLevel="0" collapsed="false"/>
    <row r="417" customFormat="false" ht="30" hidden="false" customHeight="true" outlineLevel="0" collapsed="false"/>
    <row r="418" customFormat="false" ht="30" hidden="false" customHeight="true" outlineLevel="0" collapsed="false"/>
    <row r="419" customFormat="false" ht="30" hidden="false" customHeight="true" outlineLevel="0" collapsed="false"/>
    <row r="420" customFormat="false" ht="30" hidden="false" customHeight="true" outlineLevel="0" collapsed="false"/>
    <row r="421" customFormat="false" ht="30" hidden="false" customHeight="true" outlineLevel="0" collapsed="false"/>
    <row r="422" customFormat="false" ht="30" hidden="false" customHeight="true" outlineLevel="0" collapsed="false"/>
    <row r="423" customFormat="false" ht="30" hidden="false" customHeight="true" outlineLevel="0" collapsed="false"/>
    <row r="424" customFormat="false" ht="30" hidden="false" customHeight="true" outlineLevel="0" collapsed="false"/>
    <row r="425" customFormat="false" ht="30" hidden="false" customHeight="true" outlineLevel="0" collapsed="false"/>
    <row r="426" customFormat="false" ht="30" hidden="false" customHeight="true" outlineLevel="0" collapsed="false"/>
    <row r="427" customFormat="false" ht="30" hidden="false" customHeight="true" outlineLevel="0" collapsed="false"/>
    <row r="428" customFormat="false" ht="30" hidden="false" customHeight="true" outlineLevel="0" collapsed="false"/>
    <row r="429" customFormat="false" ht="30" hidden="false" customHeight="true" outlineLevel="0" collapsed="false"/>
    <row r="430" customFormat="false" ht="30" hidden="false" customHeight="true" outlineLevel="0" collapsed="false"/>
    <row r="431" customFormat="false" ht="30" hidden="false" customHeight="true" outlineLevel="0" collapsed="false"/>
    <row r="432" customFormat="false" ht="30" hidden="false" customHeight="true" outlineLevel="0" collapsed="false"/>
    <row r="433" customFormat="false" ht="30" hidden="false" customHeight="true" outlineLevel="0" collapsed="false"/>
    <row r="434" customFormat="false" ht="30" hidden="false" customHeight="true" outlineLevel="0" collapsed="false"/>
    <row r="435" customFormat="false" ht="30" hidden="false" customHeight="true" outlineLevel="0" collapsed="false"/>
    <row r="436" customFormat="false" ht="30" hidden="false" customHeight="true" outlineLevel="0" collapsed="false"/>
    <row r="437" customFormat="false" ht="30" hidden="false" customHeight="true" outlineLevel="0" collapsed="false"/>
    <row r="438" customFormat="false" ht="30" hidden="false" customHeight="true" outlineLevel="0" collapsed="false"/>
    <row r="439" customFormat="false" ht="30" hidden="false" customHeight="true" outlineLevel="0" collapsed="false"/>
    <row r="440" customFormat="false" ht="30" hidden="false" customHeight="true" outlineLevel="0" collapsed="false"/>
    <row r="441" customFormat="false" ht="30" hidden="false" customHeight="true" outlineLevel="0" collapsed="false"/>
    <row r="442" customFormat="false" ht="30" hidden="false" customHeight="true" outlineLevel="0" collapsed="false"/>
    <row r="443" customFormat="false" ht="30" hidden="false" customHeight="true" outlineLevel="0" collapsed="false"/>
    <row r="444" customFormat="false" ht="30" hidden="false" customHeight="true" outlineLevel="0" collapsed="false"/>
    <row r="445" customFormat="false" ht="30" hidden="false" customHeight="true" outlineLevel="0" collapsed="false"/>
    <row r="446" customFormat="false" ht="30" hidden="false" customHeight="true" outlineLevel="0" collapsed="false"/>
    <row r="447" customFormat="false" ht="30" hidden="false" customHeight="true" outlineLevel="0" collapsed="false"/>
    <row r="448" customFormat="false" ht="30" hidden="false" customHeight="true" outlineLevel="0" collapsed="false"/>
    <row r="449" customFormat="false" ht="30" hidden="false" customHeight="true" outlineLevel="0" collapsed="false"/>
    <row r="450" customFormat="false" ht="30" hidden="false" customHeight="true" outlineLevel="0" collapsed="false"/>
    <row r="451" customFormat="false" ht="30" hidden="false" customHeight="true" outlineLevel="0" collapsed="false"/>
    <row r="452" customFormat="false" ht="30" hidden="false" customHeight="true" outlineLevel="0" collapsed="false"/>
    <row r="453" customFormat="false" ht="30" hidden="false" customHeight="true" outlineLevel="0" collapsed="false"/>
    <row r="454" customFormat="false" ht="30" hidden="false" customHeight="true" outlineLevel="0" collapsed="false"/>
    <row r="455" customFormat="false" ht="30" hidden="false" customHeight="true" outlineLevel="0" collapsed="false"/>
    <row r="456" customFormat="false" ht="30" hidden="false" customHeight="true" outlineLevel="0" collapsed="false"/>
    <row r="457" customFormat="false" ht="30" hidden="false" customHeight="true" outlineLevel="0" collapsed="false"/>
    <row r="458" customFormat="false" ht="30" hidden="false" customHeight="true" outlineLevel="0" collapsed="false"/>
    <row r="459" customFormat="false" ht="30" hidden="false" customHeight="true" outlineLevel="0" collapsed="false"/>
    <row r="460" customFormat="false" ht="30" hidden="false" customHeight="true" outlineLevel="0" collapsed="false"/>
    <row r="461" customFormat="false" ht="30" hidden="false" customHeight="true" outlineLevel="0" collapsed="false"/>
    <row r="462" customFormat="false" ht="30" hidden="false" customHeight="true" outlineLevel="0" collapsed="false"/>
    <row r="463" customFormat="false" ht="30" hidden="false" customHeight="true" outlineLevel="0" collapsed="false"/>
    <row r="464" customFormat="false" ht="30" hidden="false" customHeight="true" outlineLevel="0" collapsed="false"/>
    <row r="465" customFormat="false" ht="30" hidden="false" customHeight="true" outlineLevel="0" collapsed="false"/>
    <row r="466" customFormat="false" ht="30" hidden="false" customHeight="true" outlineLevel="0" collapsed="false"/>
    <row r="467" customFormat="false" ht="30" hidden="false" customHeight="true" outlineLevel="0" collapsed="false"/>
    <row r="468" customFormat="false" ht="30" hidden="false" customHeight="true" outlineLevel="0" collapsed="false"/>
    <row r="469" customFormat="false" ht="30" hidden="false" customHeight="true" outlineLevel="0" collapsed="false"/>
    <row r="470" customFormat="false" ht="30" hidden="false" customHeight="true" outlineLevel="0" collapsed="false"/>
    <row r="471" customFormat="false" ht="30" hidden="false" customHeight="true" outlineLevel="0" collapsed="false"/>
    <row r="472" customFormat="false" ht="30" hidden="false" customHeight="true" outlineLevel="0" collapsed="false"/>
    <row r="473" customFormat="false" ht="30" hidden="false" customHeight="true" outlineLevel="0" collapsed="false"/>
    <row r="474" customFormat="false" ht="30" hidden="false" customHeight="true" outlineLevel="0" collapsed="false"/>
    <row r="475" customFormat="false" ht="30" hidden="false" customHeight="true" outlineLevel="0" collapsed="false"/>
    <row r="476" customFormat="false" ht="30" hidden="false" customHeight="true" outlineLevel="0" collapsed="false"/>
    <row r="477" customFormat="false" ht="30" hidden="false" customHeight="true" outlineLevel="0" collapsed="false"/>
    <row r="478" customFormat="false" ht="30" hidden="false" customHeight="true" outlineLevel="0" collapsed="false"/>
    <row r="479" customFormat="false" ht="30" hidden="false" customHeight="true" outlineLevel="0" collapsed="false"/>
    <row r="480" customFormat="false" ht="30" hidden="false" customHeight="true" outlineLevel="0" collapsed="false"/>
    <row r="481" customFormat="false" ht="30" hidden="false" customHeight="true" outlineLevel="0" collapsed="false"/>
    <row r="482" customFormat="false" ht="30" hidden="false" customHeight="true" outlineLevel="0" collapsed="false"/>
    <row r="483" customFormat="false" ht="30" hidden="false" customHeight="true" outlineLevel="0" collapsed="false"/>
    <row r="484" customFormat="false" ht="30" hidden="false" customHeight="true" outlineLevel="0" collapsed="false"/>
    <row r="485" customFormat="false" ht="30" hidden="false" customHeight="true" outlineLevel="0" collapsed="false"/>
    <row r="486" customFormat="false" ht="30" hidden="false" customHeight="true" outlineLevel="0" collapsed="false"/>
    <row r="487" customFormat="false" ht="30" hidden="false" customHeight="true" outlineLevel="0" collapsed="false"/>
    <row r="488" customFormat="false" ht="30" hidden="false" customHeight="true" outlineLevel="0" collapsed="false"/>
    <row r="489" customFormat="false" ht="30" hidden="false" customHeight="true" outlineLevel="0" collapsed="false"/>
    <row r="490" customFormat="false" ht="30" hidden="false" customHeight="true" outlineLevel="0" collapsed="false"/>
    <row r="491" customFormat="false" ht="30" hidden="false" customHeight="true" outlineLevel="0" collapsed="false"/>
    <row r="492" customFormat="false" ht="30" hidden="false" customHeight="true" outlineLevel="0" collapsed="false"/>
    <row r="493" customFormat="false" ht="30" hidden="false" customHeight="true" outlineLevel="0" collapsed="false"/>
    <row r="494" customFormat="false" ht="30" hidden="false" customHeight="true" outlineLevel="0" collapsed="false"/>
    <row r="495" customFormat="false" ht="30" hidden="false" customHeight="true" outlineLevel="0" collapsed="false"/>
    <row r="496" customFormat="false" ht="30" hidden="false" customHeight="true" outlineLevel="0" collapsed="false"/>
    <row r="497" customFormat="false" ht="30" hidden="false" customHeight="true" outlineLevel="0" collapsed="false"/>
    <row r="498" customFormat="false" ht="30" hidden="false" customHeight="true" outlineLevel="0" collapsed="false"/>
    <row r="499" customFormat="false" ht="30" hidden="false" customHeight="true" outlineLevel="0" collapsed="false"/>
    <row r="500" customFormat="false" ht="30" hidden="false" customHeight="true" outlineLevel="0" collapsed="false"/>
    <row r="501" customFormat="false" ht="30" hidden="false" customHeight="true" outlineLevel="0" collapsed="false"/>
    <row r="502" customFormat="false" ht="30" hidden="false" customHeight="true" outlineLevel="0" collapsed="false"/>
    <row r="503" customFormat="false" ht="30" hidden="false" customHeight="true" outlineLevel="0" collapsed="false"/>
    <row r="504" customFormat="false" ht="30" hidden="false" customHeight="true" outlineLevel="0" collapsed="false"/>
    <row r="505" customFormat="false" ht="30" hidden="false" customHeight="true" outlineLevel="0" collapsed="false"/>
    <row r="506" customFormat="false" ht="30" hidden="false" customHeight="true" outlineLevel="0" collapsed="false"/>
    <row r="507" customFormat="false" ht="30" hidden="false" customHeight="true" outlineLevel="0" collapsed="false"/>
    <row r="508" customFormat="false" ht="30" hidden="false" customHeight="true" outlineLevel="0" collapsed="false"/>
    <row r="509" customFormat="false" ht="30" hidden="false" customHeight="true" outlineLevel="0" collapsed="false"/>
    <row r="510" customFormat="false" ht="30" hidden="false" customHeight="true" outlineLevel="0" collapsed="false"/>
    <row r="511" customFormat="false" ht="30" hidden="false" customHeight="true" outlineLevel="0" collapsed="false"/>
    <row r="512" customFormat="false" ht="30" hidden="false" customHeight="true" outlineLevel="0" collapsed="false"/>
    <row r="513" customFormat="false" ht="30" hidden="false" customHeight="true" outlineLevel="0" collapsed="false"/>
    <row r="514" customFormat="false" ht="30" hidden="false" customHeight="true" outlineLevel="0" collapsed="false"/>
    <row r="515" customFormat="false" ht="30" hidden="false" customHeight="true" outlineLevel="0" collapsed="false"/>
    <row r="516" customFormat="false" ht="30" hidden="false" customHeight="true" outlineLevel="0" collapsed="false"/>
    <row r="517" customFormat="false" ht="30" hidden="false" customHeight="true" outlineLevel="0" collapsed="false"/>
    <row r="518" customFormat="false" ht="30" hidden="false" customHeight="true" outlineLevel="0" collapsed="false"/>
    <row r="519" customFormat="false" ht="30" hidden="false" customHeight="true" outlineLevel="0" collapsed="false"/>
    <row r="520" customFormat="false" ht="30" hidden="false" customHeight="true" outlineLevel="0" collapsed="false"/>
    <row r="521" customFormat="false" ht="30" hidden="false" customHeight="true" outlineLevel="0" collapsed="false"/>
    <row r="522" customFormat="false" ht="30" hidden="false" customHeight="true" outlineLevel="0" collapsed="false"/>
    <row r="523" customFormat="false" ht="30" hidden="false" customHeight="true" outlineLevel="0" collapsed="false"/>
    <row r="524" customFormat="false" ht="30" hidden="false" customHeight="true" outlineLevel="0" collapsed="false"/>
    <row r="525" customFormat="false" ht="30" hidden="false" customHeight="true" outlineLevel="0" collapsed="false"/>
    <row r="526" customFormat="false" ht="30" hidden="false" customHeight="true" outlineLevel="0" collapsed="false"/>
    <row r="527" customFormat="false" ht="30" hidden="false" customHeight="true" outlineLevel="0" collapsed="false"/>
    <row r="528" customFormat="false" ht="30" hidden="false" customHeight="true" outlineLevel="0" collapsed="false"/>
    <row r="529" customFormat="false" ht="30" hidden="false" customHeight="true" outlineLevel="0" collapsed="false"/>
    <row r="530" customFormat="false" ht="30" hidden="false" customHeight="true" outlineLevel="0" collapsed="false"/>
    <row r="531" customFormat="false" ht="30" hidden="false" customHeight="true" outlineLevel="0" collapsed="false"/>
    <row r="532" customFormat="false" ht="30" hidden="false" customHeight="true" outlineLevel="0" collapsed="false"/>
    <row r="533" customFormat="false" ht="30" hidden="false" customHeight="true" outlineLevel="0" collapsed="false"/>
    <row r="534" customFormat="false" ht="30" hidden="false" customHeight="true" outlineLevel="0" collapsed="false"/>
    <row r="535" customFormat="false" ht="30" hidden="false" customHeight="true" outlineLevel="0" collapsed="false"/>
    <row r="536" customFormat="false" ht="30" hidden="false" customHeight="true" outlineLevel="0" collapsed="false"/>
    <row r="537" customFormat="false" ht="30" hidden="false" customHeight="true" outlineLevel="0" collapsed="false"/>
    <row r="538" customFormat="false" ht="30" hidden="false" customHeight="true" outlineLevel="0" collapsed="false"/>
    <row r="539" customFormat="false" ht="30" hidden="false" customHeight="true" outlineLevel="0" collapsed="false"/>
    <row r="540" customFormat="false" ht="30" hidden="false" customHeight="true" outlineLevel="0" collapsed="false"/>
    <row r="541" customFormat="false" ht="30" hidden="false" customHeight="true" outlineLevel="0" collapsed="false"/>
    <row r="542" customFormat="false" ht="30" hidden="false" customHeight="true" outlineLevel="0" collapsed="false"/>
    <row r="543" customFormat="false" ht="30" hidden="false" customHeight="true" outlineLevel="0" collapsed="false"/>
    <row r="544" customFormat="false" ht="30" hidden="false" customHeight="true" outlineLevel="0" collapsed="false"/>
    <row r="545" customFormat="false" ht="30" hidden="false" customHeight="true" outlineLevel="0" collapsed="false"/>
    <row r="546" customFormat="false" ht="30" hidden="false" customHeight="true" outlineLevel="0" collapsed="false"/>
    <row r="547" customFormat="false" ht="30" hidden="false" customHeight="true" outlineLevel="0" collapsed="false"/>
    <row r="548" customFormat="false" ht="30" hidden="false" customHeight="true" outlineLevel="0" collapsed="false"/>
    <row r="549" customFormat="false" ht="30" hidden="false" customHeight="true" outlineLevel="0" collapsed="false"/>
    <row r="550" customFormat="false" ht="30" hidden="false" customHeight="true" outlineLevel="0" collapsed="false"/>
    <row r="551" customFormat="false" ht="30" hidden="false" customHeight="true" outlineLevel="0" collapsed="false"/>
    <row r="552" customFormat="false" ht="30" hidden="false" customHeight="true" outlineLevel="0" collapsed="false"/>
    <row r="553" customFormat="false" ht="30" hidden="false" customHeight="true" outlineLevel="0" collapsed="false"/>
    <row r="554" customFormat="false" ht="30" hidden="false" customHeight="true" outlineLevel="0" collapsed="false"/>
    <row r="555" customFormat="false" ht="30" hidden="false" customHeight="true" outlineLevel="0" collapsed="false"/>
    <row r="556" customFormat="false" ht="30" hidden="false" customHeight="true" outlineLevel="0" collapsed="false"/>
    <row r="557" customFormat="false" ht="30" hidden="false" customHeight="true" outlineLevel="0" collapsed="false"/>
    <row r="558" customFormat="false" ht="30" hidden="false" customHeight="true" outlineLevel="0" collapsed="false"/>
    <row r="559" customFormat="false" ht="30" hidden="false" customHeight="true" outlineLevel="0" collapsed="false"/>
    <row r="560" customFormat="false" ht="30" hidden="false" customHeight="true" outlineLevel="0" collapsed="false"/>
    <row r="561" customFormat="false" ht="30" hidden="false" customHeight="true" outlineLevel="0" collapsed="false"/>
    <row r="562" customFormat="false" ht="30" hidden="false" customHeight="true" outlineLevel="0" collapsed="false"/>
    <row r="563" customFormat="false" ht="30" hidden="false" customHeight="true" outlineLevel="0" collapsed="false"/>
    <row r="564" customFormat="false" ht="30" hidden="false" customHeight="true" outlineLevel="0" collapsed="false"/>
    <row r="565" customFormat="false" ht="30" hidden="false" customHeight="true" outlineLevel="0" collapsed="false"/>
    <row r="566" customFormat="false" ht="30" hidden="false" customHeight="true" outlineLevel="0" collapsed="false"/>
    <row r="567" customFormat="false" ht="30" hidden="false" customHeight="true" outlineLevel="0" collapsed="false"/>
    <row r="568" customFormat="false" ht="30" hidden="false" customHeight="true" outlineLevel="0" collapsed="false"/>
    <row r="569" customFormat="false" ht="30" hidden="false" customHeight="true" outlineLevel="0" collapsed="false"/>
    <row r="570" customFormat="false" ht="30" hidden="false" customHeight="true" outlineLevel="0" collapsed="false"/>
    <row r="571" customFormat="false" ht="30" hidden="false" customHeight="true" outlineLevel="0" collapsed="false"/>
    <row r="572" customFormat="false" ht="30" hidden="false" customHeight="true" outlineLevel="0" collapsed="false"/>
    <row r="573" customFormat="false" ht="30" hidden="false" customHeight="true" outlineLevel="0" collapsed="false"/>
    <row r="574" customFormat="false" ht="30" hidden="false" customHeight="true" outlineLevel="0" collapsed="false"/>
    <row r="575" customFormat="false" ht="30" hidden="false" customHeight="true" outlineLevel="0" collapsed="false"/>
    <row r="576" customFormat="false" ht="30" hidden="false" customHeight="true" outlineLevel="0" collapsed="false"/>
    <row r="577" customFormat="false" ht="30" hidden="false" customHeight="true" outlineLevel="0" collapsed="false"/>
    <row r="578" customFormat="false" ht="30" hidden="false" customHeight="true" outlineLevel="0" collapsed="false"/>
    <row r="579" customFormat="false" ht="30" hidden="false" customHeight="true" outlineLevel="0" collapsed="false"/>
    <row r="580" customFormat="false" ht="30" hidden="false" customHeight="true" outlineLevel="0" collapsed="false"/>
    <row r="581" customFormat="false" ht="30" hidden="false" customHeight="true" outlineLevel="0" collapsed="false"/>
    <row r="582" customFormat="false" ht="30" hidden="false" customHeight="true" outlineLevel="0" collapsed="false"/>
    <row r="583" customFormat="false" ht="30" hidden="false" customHeight="true" outlineLevel="0" collapsed="false"/>
    <row r="584" customFormat="false" ht="30" hidden="false" customHeight="true" outlineLevel="0" collapsed="false"/>
    <row r="585" customFormat="false" ht="30" hidden="false" customHeight="true" outlineLevel="0" collapsed="false"/>
    <row r="586" customFormat="false" ht="30" hidden="false" customHeight="true" outlineLevel="0" collapsed="false"/>
    <row r="587" customFormat="false" ht="30" hidden="false" customHeight="true" outlineLevel="0" collapsed="false"/>
    <row r="588" customFormat="false" ht="30" hidden="false" customHeight="true" outlineLevel="0" collapsed="false"/>
    <row r="589" customFormat="false" ht="30" hidden="false" customHeight="true" outlineLevel="0" collapsed="false"/>
    <row r="590" customFormat="false" ht="30" hidden="false" customHeight="true" outlineLevel="0" collapsed="false"/>
    <row r="591" customFormat="false" ht="30" hidden="false" customHeight="true" outlineLevel="0" collapsed="false"/>
    <row r="592" customFormat="false" ht="30" hidden="false" customHeight="true" outlineLevel="0" collapsed="false"/>
    <row r="593" customFormat="false" ht="30" hidden="false" customHeight="true" outlineLevel="0" collapsed="false"/>
    <row r="594" customFormat="false" ht="30" hidden="false" customHeight="true" outlineLevel="0" collapsed="false"/>
    <row r="595" customFormat="false" ht="30" hidden="false" customHeight="true" outlineLevel="0" collapsed="false"/>
    <row r="596" customFormat="false" ht="30" hidden="false" customHeight="true" outlineLevel="0" collapsed="false"/>
    <row r="597" customFormat="false" ht="30" hidden="false" customHeight="true" outlineLevel="0" collapsed="false"/>
    <row r="598" customFormat="false" ht="30" hidden="false" customHeight="true" outlineLevel="0" collapsed="false"/>
    <row r="599" customFormat="false" ht="30" hidden="false" customHeight="true" outlineLevel="0" collapsed="false"/>
    <row r="600" customFormat="false" ht="30" hidden="false" customHeight="true" outlineLevel="0" collapsed="false"/>
    <row r="601" customFormat="false" ht="30" hidden="false" customHeight="true" outlineLevel="0" collapsed="false"/>
    <row r="602" customFormat="false" ht="30" hidden="false" customHeight="true" outlineLevel="0" collapsed="false"/>
    <row r="603" customFormat="false" ht="30" hidden="false" customHeight="true" outlineLevel="0" collapsed="false"/>
    <row r="604" customFormat="false" ht="30" hidden="false" customHeight="true" outlineLevel="0" collapsed="false"/>
    <row r="605" customFormat="false" ht="30" hidden="false" customHeight="true" outlineLevel="0" collapsed="false"/>
    <row r="606" customFormat="false" ht="30" hidden="false" customHeight="true" outlineLevel="0" collapsed="false"/>
    <row r="607" customFormat="false" ht="30" hidden="false" customHeight="true" outlineLevel="0" collapsed="false"/>
    <row r="608" customFormat="false" ht="30" hidden="false" customHeight="true" outlineLevel="0" collapsed="false"/>
    <row r="609" customFormat="false" ht="30" hidden="false" customHeight="true" outlineLevel="0" collapsed="false"/>
    <row r="610" customFormat="false" ht="30" hidden="false" customHeight="true" outlineLevel="0" collapsed="false"/>
    <row r="611" customFormat="false" ht="30" hidden="false" customHeight="true" outlineLevel="0" collapsed="false"/>
    <row r="612" customFormat="false" ht="30" hidden="false" customHeight="true" outlineLevel="0" collapsed="false"/>
    <row r="613" customFormat="false" ht="30" hidden="false" customHeight="true" outlineLevel="0" collapsed="false"/>
    <row r="614" customFormat="false" ht="30" hidden="false" customHeight="true" outlineLevel="0" collapsed="false"/>
    <row r="615" customFormat="false" ht="30" hidden="false" customHeight="true" outlineLevel="0" collapsed="false"/>
    <row r="616" customFormat="false" ht="30" hidden="false" customHeight="true" outlineLevel="0" collapsed="false"/>
    <row r="617" customFormat="false" ht="30" hidden="false" customHeight="true" outlineLevel="0" collapsed="false"/>
    <row r="618" customFormat="false" ht="30" hidden="false" customHeight="true" outlineLevel="0" collapsed="false"/>
    <row r="619" customFormat="false" ht="30" hidden="false" customHeight="true" outlineLevel="0" collapsed="false"/>
    <row r="620" customFormat="false" ht="30" hidden="false" customHeight="true" outlineLevel="0" collapsed="false"/>
    <row r="621" customFormat="false" ht="30" hidden="false" customHeight="true" outlineLevel="0" collapsed="false"/>
    <row r="622" customFormat="false" ht="30" hidden="false" customHeight="true" outlineLevel="0" collapsed="false"/>
    <row r="623" customFormat="false" ht="30" hidden="false" customHeight="true" outlineLevel="0" collapsed="false"/>
    <row r="624" customFormat="false" ht="30" hidden="false" customHeight="true" outlineLevel="0" collapsed="false"/>
    <row r="625" customFormat="false" ht="30" hidden="false" customHeight="true" outlineLevel="0" collapsed="false"/>
    <row r="626" customFormat="false" ht="30" hidden="false" customHeight="true" outlineLevel="0" collapsed="false"/>
    <row r="627" customFormat="false" ht="30" hidden="false" customHeight="true" outlineLevel="0" collapsed="false"/>
    <row r="628" customFormat="false" ht="30" hidden="false" customHeight="true" outlineLevel="0" collapsed="false"/>
    <row r="629" customFormat="false" ht="30" hidden="false" customHeight="true" outlineLevel="0" collapsed="false"/>
    <row r="630" customFormat="false" ht="30" hidden="false" customHeight="true" outlineLevel="0" collapsed="false"/>
    <row r="631" customFormat="false" ht="30" hidden="false" customHeight="true" outlineLevel="0" collapsed="false"/>
    <row r="632" customFormat="false" ht="30" hidden="false" customHeight="true" outlineLevel="0" collapsed="false"/>
    <row r="633" customFormat="false" ht="30" hidden="false" customHeight="true" outlineLevel="0" collapsed="false"/>
    <row r="634" customFormat="false" ht="30" hidden="false" customHeight="true" outlineLevel="0" collapsed="false"/>
    <row r="635" customFormat="false" ht="30" hidden="false" customHeight="true" outlineLevel="0" collapsed="false"/>
    <row r="636" customFormat="false" ht="30" hidden="false" customHeight="true" outlineLevel="0" collapsed="false"/>
    <row r="637" customFormat="false" ht="30" hidden="false" customHeight="true" outlineLevel="0" collapsed="false"/>
    <row r="638" customFormat="false" ht="30" hidden="false" customHeight="true" outlineLevel="0" collapsed="false"/>
    <row r="639" customFormat="false" ht="30" hidden="false" customHeight="true" outlineLevel="0" collapsed="false"/>
    <row r="640" customFormat="false" ht="30" hidden="false" customHeight="true" outlineLevel="0" collapsed="false"/>
    <row r="641" customFormat="false" ht="30" hidden="false" customHeight="true" outlineLevel="0" collapsed="false"/>
    <row r="642" customFormat="false" ht="30" hidden="false" customHeight="true" outlineLevel="0" collapsed="false"/>
    <row r="643" customFormat="false" ht="30" hidden="false" customHeight="true" outlineLevel="0" collapsed="false"/>
    <row r="644" customFormat="false" ht="30" hidden="false" customHeight="true" outlineLevel="0" collapsed="false"/>
    <row r="645" customFormat="false" ht="30" hidden="false" customHeight="true" outlineLevel="0" collapsed="false"/>
    <row r="646" customFormat="false" ht="30" hidden="false" customHeight="true" outlineLevel="0" collapsed="false"/>
    <row r="647" customFormat="false" ht="30" hidden="false" customHeight="true" outlineLevel="0" collapsed="false"/>
    <row r="648" customFormat="false" ht="30" hidden="false" customHeight="true" outlineLevel="0" collapsed="false"/>
    <row r="649" customFormat="false" ht="30" hidden="false" customHeight="true" outlineLevel="0" collapsed="false"/>
    <row r="650" customFormat="false" ht="30" hidden="false" customHeight="true" outlineLevel="0" collapsed="false"/>
    <row r="651" customFormat="false" ht="30" hidden="false" customHeight="true" outlineLevel="0" collapsed="false"/>
    <row r="652" customFormat="false" ht="30" hidden="false" customHeight="true" outlineLevel="0" collapsed="false"/>
    <row r="653" customFormat="false" ht="30" hidden="false" customHeight="true" outlineLevel="0" collapsed="false"/>
    <row r="654" customFormat="false" ht="30" hidden="false" customHeight="true" outlineLevel="0" collapsed="false"/>
    <row r="655" customFormat="false" ht="30" hidden="false" customHeight="true" outlineLevel="0" collapsed="false"/>
    <row r="656" customFormat="false" ht="30" hidden="false" customHeight="true" outlineLevel="0" collapsed="false"/>
    <row r="657" customFormat="false" ht="30" hidden="false" customHeight="true" outlineLevel="0" collapsed="false"/>
    <row r="658" customFormat="false" ht="30" hidden="false" customHeight="true" outlineLevel="0" collapsed="false"/>
    <row r="659" customFormat="false" ht="30" hidden="false" customHeight="true" outlineLevel="0" collapsed="false"/>
    <row r="660" customFormat="false" ht="30" hidden="false" customHeight="true" outlineLevel="0" collapsed="false"/>
    <row r="661" customFormat="false" ht="30" hidden="false" customHeight="true" outlineLevel="0" collapsed="false"/>
    <row r="662" customFormat="false" ht="30" hidden="false" customHeight="true" outlineLevel="0" collapsed="false"/>
    <row r="663" customFormat="false" ht="30" hidden="false" customHeight="true" outlineLevel="0" collapsed="false"/>
    <row r="664" customFormat="false" ht="30" hidden="false" customHeight="true" outlineLevel="0" collapsed="false"/>
    <row r="665" customFormat="false" ht="30" hidden="false" customHeight="true" outlineLevel="0" collapsed="false"/>
    <row r="666" customFormat="false" ht="30" hidden="false" customHeight="true" outlineLevel="0" collapsed="false"/>
    <row r="667" customFormat="false" ht="30" hidden="false" customHeight="true" outlineLevel="0" collapsed="false"/>
    <row r="668" customFormat="false" ht="30" hidden="false" customHeight="true" outlineLevel="0" collapsed="false"/>
    <row r="669" customFormat="false" ht="30" hidden="false" customHeight="true" outlineLevel="0" collapsed="false"/>
    <row r="670" customFormat="false" ht="30" hidden="false" customHeight="true" outlineLevel="0" collapsed="false"/>
    <row r="671" customFormat="false" ht="30" hidden="false" customHeight="true" outlineLevel="0" collapsed="false"/>
    <row r="672" customFormat="false" ht="30" hidden="false" customHeight="true" outlineLevel="0" collapsed="false"/>
    <row r="673" customFormat="false" ht="30" hidden="false" customHeight="true" outlineLevel="0" collapsed="false"/>
    <row r="674" customFormat="false" ht="30" hidden="false" customHeight="true" outlineLevel="0" collapsed="false"/>
    <row r="675" customFormat="false" ht="30" hidden="false" customHeight="true" outlineLevel="0" collapsed="false"/>
    <row r="676" customFormat="false" ht="30" hidden="false" customHeight="true" outlineLevel="0" collapsed="false"/>
    <row r="677" customFormat="false" ht="30" hidden="false" customHeight="true" outlineLevel="0" collapsed="false"/>
    <row r="678" customFormat="false" ht="30" hidden="false" customHeight="true" outlineLevel="0" collapsed="false"/>
    <row r="679" customFormat="false" ht="30" hidden="false" customHeight="true" outlineLevel="0" collapsed="false"/>
    <row r="680" customFormat="false" ht="30" hidden="false" customHeight="true" outlineLevel="0" collapsed="false"/>
    <row r="681" customFormat="false" ht="30" hidden="false" customHeight="true" outlineLevel="0" collapsed="false"/>
    <row r="682" customFormat="false" ht="30" hidden="false" customHeight="true" outlineLevel="0" collapsed="false"/>
    <row r="683" customFormat="false" ht="30" hidden="false" customHeight="true" outlineLevel="0" collapsed="false"/>
    <row r="684" customFormat="false" ht="30" hidden="false" customHeight="true" outlineLevel="0" collapsed="false"/>
    <row r="685" customFormat="false" ht="30" hidden="false" customHeight="true" outlineLevel="0" collapsed="false"/>
    <row r="686" customFormat="false" ht="30" hidden="false" customHeight="true" outlineLevel="0" collapsed="false"/>
    <row r="687" customFormat="false" ht="30" hidden="false" customHeight="true" outlineLevel="0" collapsed="false"/>
    <row r="688" customFormat="false" ht="30" hidden="false" customHeight="true" outlineLevel="0" collapsed="false"/>
    <row r="689" customFormat="false" ht="30" hidden="false" customHeight="true" outlineLevel="0" collapsed="false"/>
    <row r="690" customFormat="false" ht="30" hidden="false" customHeight="true" outlineLevel="0" collapsed="false"/>
    <row r="691" customFormat="false" ht="30" hidden="false" customHeight="true" outlineLevel="0" collapsed="false"/>
    <row r="692" customFormat="false" ht="30" hidden="false" customHeight="true" outlineLevel="0" collapsed="false"/>
    <row r="693" customFormat="false" ht="30" hidden="false" customHeight="true" outlineLevel="0" collapsed="false"/>
    <row r="694" customFormat="false" ht="30" hidden="false" customHeight="true" outlineLevel="0" collapsed="false"/>
    <row r="695" customFormat="false" ht="30" hidden="false" customHeight="true" outlineLevel="0" collapsed="false"/>
    <row r="696" customFormat="false" ht="30" hidden="false" customHeight="true" outlineLevel="0" collapsed="false"/>
    <row r="697" customFormat="false" ht="30" hidden="false" customHeight="true" outlineLevel="0" collapsed="false"/>
    <row r="698" customFormat="false" ht="30" hidden="false" customHeight="true" outlineLevel="0" collapsed="false"/>
    <row r="699" customFormat="false" ht="30" hidden="false" customHeight="true" outlineLevel="0" collapsed="false"/>
    <row r="700" customFormat="false" ht="30" hidden="false" customHeight="true" outlineLevel="0" collapsed="false"/>
    <row r="701" customFormat="false" ht="30" hidden="false" customHeight="true" outlineLevel="0" collapsed="false"/>
    <row r="702" customFormat="false" ht="30" hidden="false" customHeight="true" outlineLevel="0" collapsed="false"/>
    <row r="703" customFormat="false" ht="30" hidden="false" customHeight="true" outlineLevel="0" collapsed="false"/>
    <row r="704" customFormat="false" ht="30" hidden="false" customHeight="true" outlineLevel="0" collapsed="false"/>
    <row r="705" customFormat="false" ht="30" hidden="false" customHeight="true" outlineLevel="0" collapsed="false"/>
    <row r="706" customFormat="false" ht="30" hidden="false" customHeight="true" outlineLevel="0" collapsed="false"/>
    <row r="707" customFormat="false" ht="30" hidden="false" customHeight="true" outlineLevel="0" collapsed="false"/>
    <row r="708" customFormat="false" ht="30" hidden="false" customHeight="true" outlineLevel="0" collapsed="false"/>
    <row r="709" customFormat="false" ht="30" hidden="false" customHeight="true" outlineLevel="0" collapsed="false"/>
    <row r="710" customFormat="false" ht="30" hidden="false" customHeight="true" outlineLevel="0" collapsed="false"/>
    <row r="711" customFormat="false" ht="30" hidden="false" customHeight="true" outlineLevel="0" collapsed="false"/>
    <row r="712" customFormat="false" ht="30" hidden="false" customHeight="true" outlineLevel="0" collapsed="false"/>
    <row r="713" customFormat="false" ht="30" hidden="false" customHeight="true" outlineLevel="0" collapsed="false"/>
    <row r="714" customFormat="false" ht="30" hidden="false" customHeight="true" outlineLevel="0" collapsed="false"/>
    <row r="715" customFormat="false" ht="30" hidden="false" customHeight="true" outlineLevel="0" collapsed="false"/>
    <row r="716" customFormat="false" ht="30" hidden="false" customHeight="true" outlineLevel="0" collapsed="false"/>
    <row r="717" customFormat="false" ht="30" hidden="false" customHeight="true" outlineLevel="0" collapsed="false"/>
    <row r="718" customFormat="false" ht="30" hidden="false" customHeight="true" outlineLevel="0" collapsed="false"/>
    <row r="719" customFormat="false" ht="30" hidden="false" customHeight="true" outlineLevel="0" collapsed="false"/>
    <row r="720" customFormat="false" ht="30" hidden="false" customHeight="true" outlineLevel="0" collapsed="false"/>
    <row r="721" customFormat="false" ht="30" hidden="false" customHeight="true" outlineLevel="0" collapsed="false"/>
    <row r="722" customFormat="false" ht="30" hidden="false" customHeight="true" outlineLevel="0" collapsed="false"/>
    <row r="723" customFormat="false" ht="30" hidden="false" customHeight="true" outlineLevel="0" collapsed="false"/>
    <row r="724" customFormat="false" ht="30" hidden="false" customHeight="true" outlineLevel="0" collapsed="false"/>
    <row r="725" customFormat="false" ht="30" hidden="false" customHeight="true" outlineLevel="0" collapsed="false"/>
    <row r="726" customFormat="false" ht="30" hidden="false" customHeight="true" outlineLevel="0" collapsed="false"/>
    <row r="727" customFormat="false" ht="30" hidden="false" customHeight="true" outlineLevel="0" collapsed="false"/>
    <row r="728" customFormat="false" ht="30" hidden="false" customHeight="true" outlineLevel="0" collapsed="false"/>
    <row r="729" customFormat="false" ht="30" hidden="false" customHeight="true" outlineLevel="0" collapsed="false"/>
    <row r="730" customFormat="false" ht="30" hidden="false" customHeight="true" outlineLevel="0" collapsed="false"/>
    <row r="731" customFormat="false" ht="30" hidden="false" customHeight="true" outlineLevel="0" collapsed="false"/>
    <row r="732" customFormat="false" ht="30" hidden="false" customHeight="true" outlineLevel="0" collapsed="false"/>
    <row r="733" customFormat="false" ht="30" hidden="false" customHeight="true" outlineLevel="0" collapsed="false"/>
    <row r="734" customFormat="false" ht="30" hidden="false" customHeight="true" outlineLevel="0" collapsed="false"/>
    <row r="735" customFormat="false" ht="30" hidden="false" customHeight="true" outlineLevel="0" collapsed="false"/>
    <row r="736" customFormat="false" ht="30" hidden="false" customHeight="true" outlineLevel="0" collapsed="false"/>
    <row r="737" customFormat="false" ht="30" hidden="false" customHeight="true" outlineLevel="0" collapsed="false"/>
    <row r="738" customFormat="false" ht="30" hidden="false" customHeight="true" outlineLevel="0" collapsed="false"/>
    <row r="739" customFormat="false" ht="30" hidden="false" customHeight="true" outlineLevel="0" collapsed="false"/>
    <row r="740" customFormat="false" ht="30" hidden="false" customHeight="true" outlineLevel="0" collapsed="false"/>
    <row r="741" customFormat="false" ht="30" hidden="false" customHeight="true" outlineLevel="0" collapsed="false"/>
    <row r="742" customFormat="false" ht="30" hidden="false" customHeight="true" outlineLevel="0" collapsed="false"/>
    <row r="743" customFormat="false" ht="30" hidden="false" customHeight="true" outlineLevel="0" collapsed="false"/>
    <row r="744" customFormat="false" ht="30" hidden="false" customHeight="true" outlineLevel="0" collapsed="false"/>
    <row r="745" customFormat="false" ht="30" hidden="false" customHeight="true" outlineLevel="0" collapsed="false"/>
    <row r="746" customFormat="false" ht="30" hidden="false" customHeight="true" outlineLevel="0" collapsed="false"/>
    <row r="747" customFormat="false" ht="30" hidden="false" customHeight="true" outlineLevel="0" collapsed="false"/>
    <row r="748" customFormat="false" ht="30" hidden="false" customHeight="true" outlineLevel="0" collapsed="false"/>
    <row r="749" customFormat="false" ht="30" hidden="false" customHeight="true" outlineLevel="0" collapsed="false"/>
    <row r="750" customFormat="false" ht="30" hidden="false" customHeight="true" outlineLevel="0" collapsed="false"/>
    <row r="751" customFormat="false" ht="30" hidden="false" customHeight="true" outlineLevel="0" collapsed="false"/>
    <row r="752" customFormat="false" ht="30" hidden="false" customHeight="true" outlineLevel="0" collapsed="false"/>
    <row r="753" customFormat="false" ht="30" hidden="false" customHeight="true" outlineLevel="0" collapsed="false"/>
    <row r="754" customFormat="false" ht="30" hidden="false" customHeight="true" outlineLevel="0" collapsed="false"/>
    <row r="755" customFormat="false" ht="30" hidden="false" customHeight="true" outlineLevel="0" collapsed="false"/>
    <row r="756" customFormat="false" ht="30" hidden="false" customHeight="true" outlineLevel="0" collapsed="false"/>
    <row r="757" customFormat="false" ht="30" hidden="false" customHeight="true" outlineLevel="0" collapsed="false"/>
    <row r="758" customFormat="false" ht="30" hidden="false" customHeight="true" outlineLevel="0" collapsed="false"/>
    <row r="759" customFormat="false" ht="30" hidden="false" customHeight="true" outlineLevel="0" collapsed="false"/>
    <row r="760" customFormat="false" ht="30" hidden="false" customHeight="true" outlineLevel="0" collapsed="false"/>
    <row r="761" customFormat="false" ht="30" hidden="false" customHeight="true" outlineLevel="0" collapsed="false"/>
    <row r="762" customFormat="false" ht="30" hidden="false" customHeight="true" outlineLevel="0" collapsed="false"/>
    <row r="763" customFormat="false" ht="30" hidden="false" customHeight="true" outlineLevel="0" collapsed="false"/>
    <row r="764" customFormat="false" ht="30" hidden="false" customHeight="true" outlineLevel="0" collapsed="false"/>
    <row r="765" customFormat="false" ht="30" hidden="false" customHeight="true" outlineLevel="0" collapsed="false"/>
    <row r="766" customFormat="false" ht="30" hidden="false" customHeight="true" outlineLevel="0" collapsed="false"/>
    <row r="767" customFormat="false" ht="30" hidden="false" customHeight="true" outlineLevel="0" collapsed="false"/>
    <row r="768" customFormat="false" ht="30" hidden="false" customHeight="true" outlineLevel="0" collapsed="false"/>
    <row r="769" customFormat="false" ht="30" hidden="false" customHeight="true" outlineLevel="0" collapsed="false"/>
    <row r="770" customFormat="false" ht="30" hidden="false" customHeight="true" outlineLevel="0" collapsed="false"/>
    <row r="771" customFormat="false" ht="30" hidden="false" customHeight="true" outlineLevel="0" collapsed="false"/>
    <row r="772" customFormat="false" ht="30" hidden="false" customHeight="true" outlineLevel="0" collapsed="false"/>
    <row r="773" customFormat="false" ht="30" hidden="false" customHeight="true" outlineLevel="0" collapsed="false"/>
    <row r="774" customFormat="false" ht="30" hidden="false" customHeight="true" outlineLevel="0" collapsed="false"/>
    <row r="775" customFormat="false" ht="30" hidden="false" customHeight="true" outlineLevel="0" collapsed="false"/>
    <row r="776" customFormat="false" ht="30" hidden="false" customHeight="true" outlineLevel="0" collapsed="false"/>
    <row r="777" customFormat="false" ht="30" hidden="false" customHeight="true" outlineLevel="0" collapsed="false"/>
    <row r="778" customFormat="false" ht="30" hidden="false" customHeight="true" outlineLevel="0" collapsed="false"/>
    <row r="779" customFormat="false" ht="30" hidden="false" customHeight="true" outlineLevel="0" collapsed="false"/>
    <row r="780" customFormat="false" ht="30" hidden="false" customHeight="true" outlineLevel="0" collapsed="false"/>
    <row r="781" customFormat="false" ht="30" hidden="false" customHeight="true" outlineLevel="0" collapsed="false"/>
    <row r="782" customFormat="false" ht="30" hidden="false" customHeight="true" outlineLevel="0" collapsed="false"/>
    <row r="783" customFormat="false" ht="30" hidden="false" customHeight="true" outlineLevel="0" collapsed="false"/>
    <row r="784" customFormat="false" ht="30" hidden="false" customHeight="true" outlineLevel="0" collapsed="false"/>
    <row r="785" customFormat="false" ht="30" hidden="false" customHeight="true" outlineLevel="0" collapsed="false"/>
    <row r="786" customFormat="false" ht="30" hidden="false" customHeight="true" outlineLevel="0" collapsed="false"/>
    <row r="787" customFormat="false" ht="30" hidden="false" customHeight="true" outlineLevel="0" collapsed="false"/>
    <row r="788" customFormat="false" ht="30" hidden="false" customHeight="true" outlineLevel="0" collapsed="false"/>
    <row r="789" customFormat="false" ht="30" hidden="false" customHeight="true" outlineLevel="0" collapsed="false"/>
    <row r="790" customFormat="false" ht="30" hidden="false" customHeight="true" outlineLevel="0" collapsed="false"/>
    <row r="791" customFormat="false" ht="30" hidden="false" customHeight="true" outlineLevel="0" collapsed="false"/>
    <row r="792" customFormat="false" ht="30" hidden="false" customHeight="true" outlineLevel="0" collapsed="false"/>
    <row r="793" customFormat="false" ht="30" hidden="false" customHeight="true" outlineLevel="0" collapsed="false"/>
    <row r="794" customFormat="false" ht="30" hidden="false" customHeight="true" outlineLevel="0" collapsed="false"/>
    <row r="795" customFormat="false" ht="30" hidden="false" customHeight="true" outlineLevel="0" collapsed="false"/>
    <row r="796" customFormat="false" ht="30" hidden="false" customHeight="true" outlineLevel="0" collapsed="false"/>
    <row r="797" customFormat="false" ht="30" hidden="false" customHeight="true" outlineLevel="0" collapsed="false"/>
    <row r="798" customFormat="false" ht="30" hidden="false" customHeight="true" outlineLevel="0" collapsed="false"/>
    <row r="799" customFormat="false" ht="30" hidden="false" customHeight="true" outlineLevel="0" collapsed="false"/>
    <row r="800" customFormat="false" ht="30" hidden="false" customHeight="true" outlineLevel="0" collapsed="false"/>
    <row r="801" customFormat="false" ht="30" hidden="false" customHeight="true" outlineLevel="0" collapsed="false"/>
    <row r="802" customFormat="false" ht="30" hidden="false" customHeight="true" outlineLevel="0" collapsed="false"/>
    <row r="803" customFormat="false" ht="30" hidden="false" customHeight="true" outlineLevel="0" collapsed="false"/>
    <row r="804" customFormat="false" ht="30" hidden="false" customHeight="true" outlineLevel="0" collapsed="false"/>
    <row r="805" customFormat="false" ht="30" hidden="false" customHeight="true" outlineLevel="0" collapsed="false"/>
    <row r="806" customFormat="false" ht="30" hidden="false" customHeight="true" outlineLevel="0" collapsed="false"/>
    <row r="807" customFormat="false" ht="30" hidden="false" customHeight="true" outlineLevel="0" collapsed="false"/>
    <row r="808" customFormat="false" ht="30" hidden="false" customHeight="true" outlineLevel="0" collapsed="false"/>
    <row r="809" customFormat="false" ht="30" hidden="false" customHeight="true" outlineLevel="0" collapsed="false"/>
    <row r="810" customFormat="false" ht="30" hidden="false" customHeight="true" outlineLevel="0" collapsed="false"/>
    <row r="811" customFormat="false" ht="30" hidden="false" customHeight="true" outlineLevel="0" collapsed="false"/>
    <row r="812" customFormat="false" ht="30" hidden="false" customHeight="true" outlineLevel="0" collapsed="false"/>
    <row r="813" customFormat="false" ht="30" hidden="false" customHeight="true" outlineLevel="0" collapsed="false"/>
    <row r="814" customFormat="false" ht="30" hidden="false" customHeight="true" outlineLevel="0" collapsed="false"/>
    <row r="815" customFormat="false" ht="30" hidden="false" customHeight="true" outlineLevel="0" collapsed="false"/>
    <row r="816" customFormat="false" ht="30" hidden="false" customHeight="true" outlineLevel="0" collapsed="false"/>
    <row r="817" customFormat="false" ht="30" hidden="false" customHeight="true" outlineLevel="0" collapsed="false"/>
    <row r="818" customFormat="false" ht="30" hidden="false" customHeight="true" outlineLevel="0" collapsed="false"/>
    <row r="819" customFormat="false" ht="30" hidden="false" customHeight="true" outlineLevel="0" collapsed="false"/>
    <row r="820" customFormat="false" ht="30" hidden="false" customHeight="true" outlineLevel="0" collapsed="false"/>
    <row r="821" customFormat="false" ht="30" hidden="false" customHeight="true" outlineLevel="0" collapsed="false"/>
    <row r="822" customFormat="false" ht="30" hidden="false" customHeight="true" outlineLevel="0" collapsed="false"/>
    <row r="823" customFormat="false" ht="30" hidden="false" customHeight="true" outlineLevel="0" collapsed="false"/>
    <row r="824" customFormat="false" ht="30" hidden="false" customHeight="true" outlineLevel="0" collapsed="false"/>
    <row r="825" customFormat="false" ht="30" hidden="false" customHeight="true" outlineLevel="0" collapsed="false"/>
    <row r="826" customFormat="false" ht="30" hidden="false" customHeight="true" outlineLevel="0" collapsed="false"/>
    <row r="827" customFormat="false" ht="30" hidden="false" customHeight="true" outlineLevel="0" collapsed="false"/>
    <row r="828" customFormat="false" ht="30" hidden="false" customHeight="true" outlineLevel="0" collapsed="false"/>
    <row r="829" customFormat="false" ht="30" hidden="false" customHeight="true" outlineLevel="0" collapsed="false"/>
    <row r="830" customFormat="false" ht="30" hidden="false" customHeight="true" outlineLevel="0" collapsed="false"/>
    <row r="831" customFormat="false" ht="30" hidden="false" customHeight="true" outlineLevel="0" collapsed="false"/>
    <row r="832" customFormat="false" ht="30" hidden="false" customHeight="true" outlineLevel="0" collapsed="false"/>
    <row r="833" customFormat="false" ht="30" hidden="false" customHeight="true" outlineLevel="0" collapsed="false"/>
    <row r="834" customFormat="false" ht="30" hidden="false" customHeight="true" outlineLevel="0" collapsed="false"/>
    <row r="835" customFormat="false" ht="30" hidden="false" customHeight="true" outlineLevel="0" collapsed="false"/>
    <row r="836" customFormat="false" ht="30" hidden="false" customHeight="true" outlineLevel="0" collapsed="false"/>
    <row r="837" customFormat="false" ht="30" hidden="false" customHeight="true" outlineLevel="0" collapsed="false"/>
    <row r="838" customFormat="false" ht="30" hidden="false" customHeight="true" outlineLevel="0" collapsed="false"/>
    <row r="839" customFormat="false" ht="30" hidden="false" customHeight="true" outlineLevel="0" collapsed="false"/>
    <row r="840" customFormat="false" ht="30" hidden="false" customHeight="true" outlineLevel="0" collapsed="false"/>
    <row r="841" customFormat="false" ht="30" hidden="false" customHeight="true" outlineLevel="0" collapsed="false"/>
    <row r="842" customFormat="false" ht="30" hidden="false" customHeight="true" outlineLevel="0" collapsed="false"/>
    <row r="843" customFormat="false" ht="30" hidden="false" customHeight="true" outlineLevel="0" collapsed="false"/>
    <row r="844" customFormat="false" ht="30" hidden="false" customHeight="true" outlineLevel="0" collapsed="false"/>
    <row r="845" customFormat="false" ht="30" hidden="false" customHeight="true" outlineLevel="0" collapsed="false"/>
    <row r="846" customFormat="false" ht="30" hidden="false" customHeight="true" outlineLevel="0" collapsed="false"/>
    <row r="847" customFormat="false" ht="30" hidden="false" customHeight="true" outlineLevel="0" collapsed="false"/>
    <row r="848" customFormat="false" ht="30" hidden="false" customHeight="true" outlineLevel="0" collapsed="false"/>
    <row r="849" customFormat="false" ht="30" hidden="false" customHeight="true" outlineLevel="0" collapsed="false"/>
    <row r="850" customFormat="false" ht="30" hidden="false" customHeight="true" outlineLevel="0" collapsed="false"/>
    <row r="851" customFormat="false" ht="30" hidden="false" customHeight="true" outlineLevel="0" collapsed="false"/>
    <row r="852" customFormat="false" ht="30" hidden="false" customHeight="true" outlineLevel="0" collapsed="false"/>
    <row r="853" customFormat="false" ht="30" hidden="false" customHeight="true" outlineLevel="0" collapsed="false"/>
    <row r="854" customFormat="false" ht="30" hidden="false" customHeight="true" outlineLevel="0" collapsed="false"/>
    <row r="855" customFormat="false" ht="30" hidden="false" customHeight="true" outlineLevel="0" collapsed="false"/>
    <row r="856" customFormat="false" ht="30" hidden="false" customHeight="true" outlineLevel="0" collapsed="false"/>
    <row r="857" customFormat="false" ht="30" hidden="false" customHeight="true" outlineLevel="0" collapsed="false"/>
    <row r="858" customFormat="false" ht="30" hidden="false" customHeight="true" outlineLevel="0" collapsed="false"/>
    <row r="859" customFormat="false" ht="30" hidden="false" customHeight="true" outlineLevel="0" collapsed="false"/>
    <row r="860" customFormat="false" ht="30" hidden="false" customHeight="true" outlineLevel="0" collapsed="false"/>
    <row r="861" customFormat="false" ht="30" hidden="false" customHeight="true" outlineLevel="0" collapsed="false"/>
    <row r="862" customFormat="false" ht="30" hidden="false" customHeight="true" outlineLevel="0" collapsed="false"/>
    <row r="863" customFormat="false" ht="30" hidden="false" customHeight="true" outlineLevel="0" collapsed="false"/>
    <row r="864" customFormat="false" ht="30" hidden="false" customHeight="true" outlineLevel="0" collapsed="false"/>
    <row r="865" customFormat="false" ht="30" hidden="false" customHeight="true" outlineLevel="0" collapsed="false"/>
    <row r="866" customFormat="false" ht="30" hidden="false" customHeight="true" outlineLevel="0" collapsed="false"/>
    <row r="867" customFormat="false" ht="30" hidden="false" customHeight="true" outlineLevel="0" collapsed="false"/>
    <row r="868" customFormat="false" ht="30" hidden="false" customHeight="true" outlineLevel="0" collapsed="false"/>
    <row r="869" customFormat="false" ht="30" hidden="false" customHeight="true" outlineLevel="0" collapsed="false"/>
    <row r="870" customFormat="false" ht="30" hidden="false" customHeight="true" outlineLevel="0" collapsed="false"/>
    <row r="871" customFormat="false" ht="30" hidden="false" customHeight="true" outlineLevel="0" collapsed="false"/>
    <row r="872" customFormat="false" ht="30" hidden="false" customHeight="true" outlineLevel="0" collapsed="false"/>
    <row r="873" customFormat="false" ht="30" hidden="false" customHeight="true" outlineLevel="0" collapsed="false"/>
    <row r="874" customFormat="false" ht="30" hidden="false" customHeight="true" outlineLevel="0" collapsed="false"/>
    <row r="875" customFormat="false" ht="30" hidden="false" customHeight="true" outlineLevel="0" collapsed="false"/>
    <row r="876" customFormat="false" ht="30" hidden="false" customHeight="true" outlineLevel="0" collapsed="false"/>
    <row r="877" customFormat="false" ht="30" hidden="false" customHeight="true" outlineLevel="0" collapsed="false"/>
    <row r="878" customFormat="false" ht="30" hidden="false" customHeight="true" outlineLevel="0" collapsed="false"/>
    <row r="879" customFormat="false" ht="30" hidden="false" customHeight="true" outlineLevel="0" collapsed="false"/>
    <row r="880" customFormat="false" ht="30" hidden="false" customHeight="true" outlineLevel="0" collapsed="false"/>
    <row r="881" customFormat="false" ht="30" hidden="false" customHeight="true" outlineLevel="0" collapsed="false"/>
    <row r="882" customFormat="false" ht="30" hidden="false" customHeight="true" outlineLevel="0" collapsed="false"/>
    <row r="883" customFormat="false" ht="30" hidden="false" customHeight="true" outlineLevel="0" collapsed="false"/>
    <row r="884" customFormat="false" ht="30" hidden="false" customHeight="true" outlineLevel="0" collapsed="false"/>
    <row r="885" customFormat="false" ht="30" hidden="false" customHeight="true" outlineLevel="0" collapsed="false"/>
    <row r="886" customFormat="false" ht="30" hidden="false" customHeight="true" outlineLevel="0" collapsed="false"/>
    <row r="887" customFormat="false" ht="30" hidden="false" customHeight="true" outlineLevel="0" collapsed="false"/>
    <row r="888" customFormat="false" ht="30" hidden="false" customHeight="true" outlineLevel="0" collapsed="false"/>
    <row r="889" customFormat="false" ht="30" hidden="false" customHeight="true" outlineLevel="0" collapsed="false"/>
    <row r="890" customFormat="false" ht="30" hidden="false" customHeight="true" outlineLevel="0" collapsed="false"/>
    <row r="891" customFormat="false" ht="30" hidden="false" customHeight="true" outlineLevel="0" collapsed="false"/>
    <row r="892" customFormat="false" ht="30" hidden="false" customHeight="true" outlineLevel="0" collapsed="false"/>
    <row r="893" customFormat="false" ht="30" hidden="false" customHeight="true" outlineLevel="0" collapsed="false"/>
    <row r="894" customFormat="false" ht="30" hidden="false" customHeight="true" outlineLevel="0" collapsed="false"/>
    <row r="895" customFormat="false" ht="30" hidden="false" customHeight="true" outlineLevel="0" collapsed="false"/>
    <row r="896" customFormat="false" ht="30" hidden="false" customHeight="true" outlineLevel="0" collapsed="false"/>
    <row r="897" customFormat="false" ht="30" hidden="false" customHeight="true" outlineLevel="0" collapsed="false"/>
    <row r="898" customFormat="false" ht="30" hidden="false" customHeight="true" outlineLevel="0" collapsed="false"/>
    <row r="899" customFormat="false" ht="30" hidden="false" customHeight="true" outlineLevel="0" collapsed="false"/>
    <row r="900" customFormat="false" ht="30" hidden="false" customHeight="true" outlineLevel="0" collapsed="false"/>
    <row r="901" customFormat="false" ht="30" hidden="false" customHeight="true" outlineLevel="0" collapsed="false"/>
    <row r="902" customFormat="false" ht="30" hidden="false" customHeight="true" outlineLevel="0" collapsed="false"/>
    <row r="903" customFormat="false" ht="30" hidden="false" customHeight="true" outlineLevel="0" collapsed="false"/>
    <row r="904" customFormat="false" ht="30" hidden="false" customHeight="true" outlineLevel="0" collapsed="false"/>
    <row r="905" customFormat="false" ht="30" hidden="false" customHeight="true" outlineLevel="0" collapsed="false"/>
    <row r="906" customFormat="false" ht="30" hidden="false" customHeight="true" outlineLevel="0" collapsed="false"/>
    <row r="907" customFormat="false" ht="30" hidden="false" customHeight="true" outlineLevel="0" collapsed="false"/>
    <row r="908" customFormat="false" ht="30" hidden="false" customHeight="true" outlineLevel="0" collapsed="false"/>
    <row r="909" customFormat="false" ht="30" hidden="false" customHeight="true" outlineLevel="0" collapsed="false"/>
    <row r="910" customFormat="false" ht="30" hidden="false" customHeight="true" outlineLevel="0" collapsed="false"/>
    <row r="911" customFormat="false" ht="30" hidden="false" customHeight="true" outlineLevel="0" collapsed="false"/>
    <row r="912" customFormat="false" ht="30" hidden="false" customHeight="true" outlineLevel="0" collapsed="false"/>
    <row r="913" customFormat="false" ht="30" hidden="false" customHeight="true" outlineLevel="0" collapsed="false"/>
    <row r="914" customFormat="false" ht="30" hidden="false" customHeight="true" outlineLevel="0" collapsed="false"/>
    <row r="915" customFormat="false" ht="30" hidden="false" customHeight="true" outlineLevel="0" collapsed="false"/>
    <row r="916" customFormat="false" ht="30" hidden="false" customHeight="true" outlineLevel="0" collapsed="false"/>
    <row r="917" customFormat="false" ht="30" hidden="false" customHeight="true" outlineLevel="0" collapsed="false"/>
    <row r="918" customFormat="false" ht="30" hidden="false" customHeight="true" outlineLevel="0" collapsed="false"/>
    <row r="919" customFormat="false" ht="30" hidden="false" customHeight="true" outlineLevel="0" collapsed="false"/>
    <row r="920" customFormat="false" ht="30" hidden="false" customHeight="true" outlineLevel="0" collapsed="false"/>
    <row r="921" customFormat="false" ht="30" hidden="false" customHeight="true" outlineLevel="0" collapsed="false"/>
    <row r="922" customFormat="false" ht="30" hidden="false" customHeight="true" outlineLevel="0" collapsed="false"/>
    <row r="923" customFormat="false" ht="30" hidden="false" customHeight="true" outlineLevel="0" collapsed="false"/>
    <row r="924" customFormat="false" ht="30" hidden="false" customHeight="true" outlineLevel="0" collapsed="false"/>
    <row r="925" customFormat="false" ht="30" hidden="false" customHeight="true" outlineLevel="0" collapsed="false"/>
    <row r="926" customFormat="false" ht="30" hidden="false" customHeight="true" outlineLevel="0" collapsed="false"/>
    <row r="927" customFormat="false" ht="30" hidden="false" customHeight="true" outlineLevel="0" collapsed="false"/>
    <row r="928" customFormat="false" ht="30" hidden="false" customHeight="true" outlineLevel="0" collapsed="false"/>
    <row r="929" customFormat="false" ht="30" hidden="false" customHeight="true" outlineLevel="0" collapsed="false"/>
    <row r="930" customFormat="false" ht="30" hidden="false" customHeight="true" outlineLevel="0" collapsed="false"/>
    <row r="931" customFormat="false" ht="30" hidden="false" customHeight="true" outlineLevel="0" collapsed="false"/>
    <row r="932" customFormat="false" ht="30" hidden="false" customHeight="true" outlineLevel="0" collapsed="false"/>
    <row r="933" customFormat="false" ht="30" hidden="false" customHeight="true" outlineLevel="0" collapsed="false"/>
    <row r="934" customFormat="false" ht="30" hidden="false" customHeight="true" outlineLevel="0" collapsed="false"/>
    <row r="935" customFormat="false" ht="30" hidden="false" customHeight="true" outlineLevel="0" collapsed="false"/>
    <row r="936" customFormat="false" ht="30" hidden="false" customHeight="true" outlineLevel="0" collapsed="false"/>
    <row r="937" customFormat="false" ht="30" hidden="false" customHeight="true" outlineLevel="0" collapsed="false"/>
    <row r="938" customFormat="false" ht="30" hidden="false" customHeight="true" outlineLevel="0" collapsed="false"/>
    <row r="939" customFormat="false" ht="30" hidden="false" customHeight="true" outlineLevel="0" collapsed="false"/>
    <row r="940" customFormat="false" ht="30" hidden="false" customHeight="true" outlineLevel="0" collapsed="false"/>
    <row r="941" customFormat="false" ht="30" hidden="false" customHeight="true" outlineLevel="0" collapsed="false"/>
    <row r="942" customFormat="false" ht="30" hidden="false" customHeight="true" outlineLevel="0" collapsed="false"/>
    <row r="943" customFormat="false" ht="30" hidden="false" customHeight="true" outlineLevel="0" collapsed="false"/>
    <row r="944" customFormat="false" ht="30" hidden="false" customHeight="true" outlineLevel="0" collapsed="false"/>
    <row r="945" customFormat="false" ht="30" hidden="false" customHeight="true" outlineLevel="0" collapsed="false"/>
    <row r="946" customFormat="false" ht="30" hidden="false" customHeight="true" outlineLevel="0" collapsed="false"/>
    <row r="947" customFormat="false" ht="30" hidden="false" customHeight="true" outlineLevel="0" collapsed="false"/>
    <row r="948" customFormat="false" ht="30" hidden="false" customHeight="true" outlineLevel="0" collapsed="false"/>
    <row r="949" customFormat="false" ht="30" hidden="false" customHeight="true" outlineLevel="0" collapsed="false"/>
    <row r="950" customFormat="false" ht="30" hidden="false" customHeight="true" outlineLevel="0" collapsed="false"/>
    <row r="951" customFormat="false" ht="30" hidden="false" customHeight="true" outlineLevel="0" collapsed="false"/>
    <row r="952" customFormat="false" ht="30" hidden="false" customHeight="true" outlineLevel="0" collapsed="false"/>
    <row r="953" customFormat="false" ht="30" hidden="false" customHeight="true" outlineLevel="0" collapsed="false"/>
    <row r="954" customFormat="false" ht="30" hidden="false" customHeight="true" outlineLevel="0" collapsed="false"/>
    <row r="955" customFormat="false" ht="30" hidden="false" customHeight="true" outlineLevel="0" collapsed="false"/>
    <row r="956" customFormat="false" ht="30" hidden="false" customHeight="true" outlineLevel="0" collapsed="false"/>
    <row r="957" customFormat="false" ht="30" hidden="false" customHeight="true" outlineLevel="0" collapsed="false"/>
    <row r="958" customFormat="false" ht="30" hidden="false" customHeight="true" outlineLevel="0" collapsed="false"/>
    <row r="959" customFormat="false" ht="30" hidden="false" customHeight="true" outlineLevel="0" collapsed="false"/>
    <row r="960" customFormat="false" ht="30" hidden="false" customHeight="true" outlineLevel="0" collapsed="false"/>
    <row r="961" customFormat="false" ht="30" hidden="false" customHeight="true" outlineLevel="0" collapsed="false"/>
    <row r="962" customFormat="false" ht="30" hidden="false" customHeight="true" outlineLevel="0" collapsed="false"/>
    <row r="963" customFormat="false" ht="30" hidden="false" customHeight="true" outlineLevel="0" collapsed="false"/>
    <row r="964" customFormat="false" ht="30" hidden="false" customHeight="true" outlineLevel="0" collapsed="false"/>
    <row r="965" customFormat="false" ht="30" hidden="false" customHeight="true" outlineLevel="0" collapsed="false"/>
    <row r="966" customFormat="false" ht="30" hidden="false" customHeight="true" outlineLevel="0" collapsed="false"/>
    <row r="967" customFormat="false" ht="30" hidden="false" customHeight="true" outlineLevel="0" collapsed="false"/>
    <row r="968" customFormat="false" ht="30" hidden="false" customHeight="true" outlineLevel="0" collapsed="false"/>
    <row r="969" customFormat="false" ht="30" hidden="false" customHeight="true" outlineLevel="0" collapsed="false"/>
    <row r="970" customFormat="false" ht="30" hidden="false" customHeight="true" outlineLevel="0" collapsed="false"/>
    <row r="971" customFormat="false" ht="30" hidden="false" customHeight="true" outlineLevel="0" collapsed="false"/>
    <row r="972" customFormat="false" ht="30" hidden="false" customHeight="true" outlineLevel="0" collapsed="false"/>
    <row r="973" customFormat="false" ht="30" hidden="false" customHeight="true" outlineLevel="0" collapsed="false"/>
    <row r="974" customFormat="false" ht="30" hidden="false" customHeight="true" outlineLevel="0" collapsed="false"/>
    <row r="975" customFormat="false" ht="30" hidden="false" customHeight="true" outlineLevel="0" collapsed="false"/>
    <row r="976" customFormat="false" ht="30" hidden="false" customHeight="true" outlineLevel="0" collapsed="false"/>
    <row r="977" customFormat="false" ht="30" hidden="false" customHeight="true" outlineLevel="0" collapsed="false"/>
    <row r="978" customFormat="false" ht="30" hidden="false" customHeight="true" outlineLevel="0" collapsed="false"/>
    <row r="979" customFormat="false" ht="30" hidden="false" customHeight="true" outlineLevel="0" collapsed="false"/>
    <row r="980" customFormat="false" ht="30" hidden="false" customHeight="true" outlineLevel="0" collapsed="false"/>
    <row r="981" customFormat="false" ht="30" hidden="false" customHeight="true" outlineLevel="0" collapsed="false"/>
    <row r="982" customFormat="false" ht="30" hidden="false" customHeight="true" outlineLevel="0" collapsed="false"/>
    <row r="983" customFormat="false" ht="30" hidden="false" customHeight="true" outlineLevel="0" collapsed="false"/>
    <row r="984" customFormat="false" ht="30" hidden="false" customHeight="true" outlineLevel="0" collapsed="false"/>
    <row r="985" customFormat="false" ht="30" hidden="false" customHeight="true" outlineLevel="0" collapsed="false"/>
    <row r="986" customFormat="false" ht="30" hidden="false" customHeight="true" outlineLevel="0" collapsed="false"/>
    <row r="987" customFormat="false" ht="30" hidden="false" customHeight="true" outlineLevel="0" collapsed="false"/>
    <row r="988" customFormat="false" ht="30" hidden="false" customHeight="true" outlineLevel="0" collapsed="false"/>
    <row r="989" customFormat="false" ht="30" hidden="false" customHeight="true" outlineLevel="0" collapsed="false"/>
    <row r="990" customFormat="false" ht="30" hidden="false" customHeight="true" outlineLevel="0" collapsed="false"/>
    <row r="991" customFormat="false" ht="30" hidden="false" customHeight="true" outlineLevel="0" collapsed="false"/>
    <row r="992" customFormat="false" ht="30" hidden="false" customHeight="true" outlineLevel="0" collapsed="false"/>
    <row r="993" customFormat="false" ht="30" hidden="false" customHeight="true" outlineLevel="0" collapsed="false"/>
    <row r="994" customFormat="false" ht="30" hidden="false" customHeight="true" outlineLevel="0" collapsed="false"/>
    <row r="995" customFormat="false" ht="30" hidden="false" customHeight="true" outlineLevel="0" collapsed="false"/>
    <row r="996" customFormat="false" ht="30" hidden="false" customHeight="true" outlineLevel="0" collapsed="false"/>
    <row r="997" customFormat="false" ht="30" hidden="false" customHeight="true" outlineLevel="0" collapsed="false"/>
    <row r="998" customFormat="false" ht="30" hidden="false" customHeight="true" outlineLevel="0" collapsed="false"/>
    <row r="999" customFormat="false" ht="30" hidden="false" customHeight="true" outlineLevel="0" collapsed="false"/>
    <row r="1000" customFormat="false" ht="30" hidden="false" customHeight="true" outlineLevel="0" collapsed="false"/>
  </sheetData>
  <mergeCells count="20">
    <mergeCell ref="A1:E9"/>
    <mergeCell ref="A11:E11"/>
    <mergeCell ref="A12:E12"/>
    <mergeCell ref="A13:A14"/>
    <mergeCell ref="B13:D13"/>
    <mergeCell ref="E13:E14"/>
    <mergeCell ref="B19:D19"/>
    <mergeCell ref="A24:D24"/>
    <mergeCell ref="A26:E26"/>
    <mergeCell ref="A27:E27"/>
    <mergeCell ref="A29:B29"/>
    <mergeCell ref="A35:C35"/>
    <mergeCell ref="D35:E35"/>
    <mergeCell ref="A36:C36"/>
    <mergeCell ref="D36:E36"/>
    <mergeCell ref="A37:C37"/>
    <mergeCell ref="A38:C38"/>
    <mergeCell ref="A41:E41"/>
    <mergeCell ref="A43:E43"/>
    <mergeCell ref="A45:E45"/>
  </mergeCells>
  <printOptions headings="false" gridLines="false" gridLinesSet="true" horizontalCentered="false" verticalCentered="false"/>
  <pageMargins left="0.7875" right="0.590277777777778" top="0.7875" bottom="0.7875" header="0.511805555555555" footer="0.511805555555555"/>
  <pageSetup paperSize="9" scale="6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" colorId="64" zoomScale="72" zoomScaleNormal="72" zoomScalePageLayoutView="100" workbookViewId="0">
      <selection pane="topLeft" activeCell="D27" activeCellId="0" sqref="D27"/>
    </sheetView>
  </sheetViews>
  <sheetFormatPr defaultRowHeight="12.8" zeroHeight="false" outlineLevelRow="0" outlineLevelCol="0"/>
  <cols>
    <col collapsed="false" customWidth="true" hidden="false" outlineLevel="0" max="1" min="1" style="0" width="36.25"/>
    <col collapsed="false" customWidth="true" hidden="false" outlineLevel="0" max="2" min="2" style="0" width="34.63"/>
    <col collapsed="false" customWidth="true" hidden="false" outlineLevel="0" max="3" min="3" style="0" width="13.7"/>
    <col collapsed="false" customWidth="true" hidden="false" outlineLevel="0" max="4" min="4" style="0" width="15.02"/>
    <col collapsed="false" customWidth="true" hidden="false" outlineLevel="0" max="11" min="5" style="0" width="9.13"/>
    <col collapsed="false" customWidth="true" hidden="false" outlineLevel="0" max="26" min="12" style="0" width="8.63"/>
    <col collapsed="false" customWidth="true" hidden="false" outlineLevel="0" max="1025" min="27" style="0" width="12.63"/>
  </cols>
  <sheetData>
    <row r="1" customFormat="false" ht="12.75" hidden="false" customHeight="true" outlineLevel="0" collapsed="false">
      <c r="A1" s="440"/>
      <c r="B1" s="44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</row>
    <row r="2" customFormat="false" ht="12.75" hidden="false" customHeight="true" outlineLevel="0" collapsed="false">
      <c r="A2" s="440"/>
      <c r="B2" s="44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</row>
    <row r="3" customFormat="false" ht="12.75" hidden="false" customHeight="true" outlineLevel="0" collapsed="false">
      <c r="A3" s="440"/>
      <c r="B3" s="44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</row>
    <row r="4" customFormat="false" ht="12.75" hidden="false" customHeight="true" outlineLevel="0" collapsed="false">
      <c r="A4" s="440"/>
      <c r="B4" s="44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</row>
    <row r="5" customFormat="false" ht="12.75" hidden="false" customHeight="true" outlineLevel="0" collapsed="false">
      <c r="A5" s="440"/>
      <c r="B5" s="44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</row>
    <row r="6" customFormat="false" ht="12.75" hidden="false" customHeight="true" outlineLevel="0" collapsed="false">
      <c r="A6" s="440"/>
      <c r="B6" s="440"/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</row>
    <row r="7" customFormat="false" ht="12.75" hidden="false" customHeight="true" outlineLevel="0" collapsed="false">
      <c r="A7" s="440"/>
      <c r="B7" s="44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</row>
    <row r="8" customFormat="false" ht="12.75" hidden="false" customHeight="true" outlineLevel="0" collapsed="false">
      <c r="A8" s="440"/>
      <c r="B8" s="440"/>
      <c r="D8" s="350"/>
      <c r="E8" s="350"/>
      <c r="F8" s="350"/>
      <c r="G8" s="350"/>
      <c r="H8" s="350"/>
      <c r="I8" s="350"/>
      <c r="J8" s="350"/>
      <c r="K8" s="350"/>
      <c r="L8" s="350"/>
      <c r="M8" s="350"/>
      <c r="N8" s="350"/>
      <c r="O8" s="350"/>
      <c r="P8" s="350"/>
      <c r="Q8" s="350"/>
      <c r="R8" s="350"/>
      <c r="S8" s="350"/>
      <c r="T8" s="350"/>
      <c r="U8" s="350"/>
      <c r="V8" s="350"/>
      <c r="W8" s="350"/>
      <c r="X8" s="350"/>
      <c r="Y8" s="350"/>
      <c r="Z8" s="350"/>
    </row>
    <row r="9" customFormat="false" ht="12.75" hidden="false" customHeight="true" outlineLevel="0" collapsed="false">
      <c r="A9" s="440"/>
      <c r="B9" s="440"/>
      <c r="D9" s="350"/>
      <c r="E9" s="350"/>
      <c r="F9" s="350"/>
      <c r="G9" s="350"/>
      <c r="H9" s="350"/>
      <c r="I9" s="350"/>
      <c r="J9" s="350"/>
      <c r="K9" s="350"/>
      <c r="L9" s="350"/>
      <c r="M9" s="350"/>
      <c r="N9" s="350"/>
      <c r="O9" s="350"/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</row>
    <row r="10" customFormat="false" ht="12.75" hidden="false" customHeight="true" outlineLevel="0" collapsed="false">
      <c r="A10" s="441"/>
      <c r="B10" s="441"/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</row>
    <row r="11" customFormat="false" ht="19.5" hidden="false" customHeight="true" outlineLevel="0" collapsed="false">
      <c r="A11" s="442" t="s">
        <v>295</v>
      </c>
      <c r="B11" s="442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0"/>
      <c r="N11" s="350"/>
      <c r="O11" s="350"/>
      <c r="P11" s="350"/>
      <c r="Q11" s="350"/>
      <c r="R11" s="350"/>
      <c r="S11" s="350"/>
      <c r="T11" s="350"/>
      <c r="U11" s="350"/>
      <c r="V11" s="350"/>
      <c r="W11" s="350"/>
      <c r="X11" s="350"/>
      <c r="Y11" s="350"/>
      <c r="Z11" s="350"/>
    </row>
    <row r="12" customFormat="false" ht="19.5" hidden="false" customHeight="true" outlineLevel="0" collapsed="false">
      <c r="A12" s="443" t="s">
        <v>296</v>
      </c>
      <c r="B12" s="444" t="s">
        <v>297</v>
      </c>
      <c r="C12" s="389"/>
      <c r="D12" s="389"/>
      <c r="E12" s="389"/>
      <c r="F12" s="389"/>
      <c r="G12" s="389"/>
      <c r="H12" s="389"/>
      <c r="I12" s="389"/>
      <c r="J12" s="389"/>
      <c r="K12" s="389"/>
      <c r="L12" s="389"/>
      <c r="M12" s="389"/>
      <c r="N12" s="389"/>
      <c r="O12" s="389"/>
      <c r="P12" s="389"/>
      <c r="Q12" s="389"/>
      <c r="R12" s="389"/>
      <c r="S12" s="389"/>
      <c r="T12" s="389"/>
      <c r="U12" s="389"/>
      <c r="V12" s="389"/>
      <c r="W12" s="389"/>
      <c r="X12" s="389"/>
      <c r="Y12" s="389"/>
      <c r="Z12" s="389"/>
    </row>
    <row r="13" customFormat="false" ht="19.5" hidden="false" customHeight="true" outlineLevel="0" collapsed="false">
      <c r="A13" s="445" t="n">
        <v>1</v>
      </c>
      <c r="B13" s="446" t="n">
        <v>33.63</v>
      </c>
      <c r="C13" s="350"/>
      <c r="D13" s="350"/>
      <c r="E13" s="350"/>
      <c r="F13" s="350"/>
      <c r="G13" s="350"/>
      <c r="H13" s="350"/>
      <c r="I13" s="350"/>
      <c r="J13" s="350"/>
      <c r="K13" s="350"/>
      <c r="L13" s="350"/>
      <c r="M13" s="350"/>
      <c r="N13" s="350"/>
      <c r="O13" s="350"/>
      <c r="P13" s="350"/>
      <c r="Q13" s="350"/>
      <c r="R13" s="350"/>
      <c r="S13" s="350"/>
      <c r="T13" s="350"/>
      <c r="U13" s="350"/>
      <c r="V13" s="350"/>
      <c r="W13" s="350"/>
      <c r="X13" s="350"/>
      <c r="Y13" s="350"/>
      <c r="Z13" s="350"/>
    </row>
    <row r="14" customFormat="false" ht="19.5" hidden="false" customHeight="true" outlineLevel="0" collapsed="false">
      <c r="A14" s="445" t="n">
        <v>2</v>
      </c>
      <c r="B14" s="446" t="n">
        <v>43.13</v>
      </c>
      <c r="C14" s="350"/>
      <c r="D14" s="350"/>
      <c r="E14" s="350"/>
      <c r="F14" s="350"/>
      <c r="G14" s="350"/>
      <c r="H14" s="350"/>
      <c r="I14" s="350"/>
      <c r="J14" s="350"/>
      <c r="K14" s="350"/>
      <c r="L14" s="350"/>
      <c r="M14" s="350"/>
      <c r="N14" s="350"/>
      <c r="O14" s="350"/>
      <c r="P14" s="350"/>
      <c r="Q14" s="350"/>
      <c r="R14" s="350"/>
      <c r="S14" s="350"/>
      <c r="T14" s="350"/>
      <c r="U14" s="350"/>
      <c r="V14" s="350"/>
      <c r="W14" s="350"/>
      <c r="X14" s="350"/>
      <c r="Y14" s="350"/>
      <c r="Z14" s="350"/>
    </row>
    <row r="15" customFormat="false" ht="19.5" hidden="false" customHeight="true" outlineLevel="0" collapsed="false">
      <c r="A15" s="445" t="n">
        <v>3</v>
      </c>
      <c r="B15" s="446" t="n">
        <v>48.68</v>
      </c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</row>
    <row r="16" customFormat="false" ht="19.5" hidden="false" customHeight="true" outlineLevel="0" collapsed="false">
      <c r="A16" s="445" t="n">
        <v>4</v>
      </c>
      <c r="B16" s="446" t="n">
        <v>52.62</v>
      </c>
      <c r="C16" s="350"/>
      <c r="D16" s="350"/>
      <c r="E16" s="350"/>
      <c r="F16" s="350"/>
      <c r="G16" s="350"/>
      <c r="H16" s="350"/>
      <c r="I16" s="350"/>
      <c r="J16" s="350"/>
      <c r="K16" s="350"/>
      <c r="L16" s="350"/>
      <c r="M16" s="350"/>
      <c r="N16" s="350"/>
      <c r="O16" s="350"/>
      <c r="P16" s="350"/>
      <c r="Q16" s="350"/>
      <c r="R16" s="350"/>
      <c r="S16" s="350"/>
      <c r="T16" s="350"/>
      <c r="U16" s="350"/>
      <c r="V16" s="350"/>
      <c r="W16" s="350"/>
      <c r="X16" s="350"/>
      <c r="Y16" s="350"/>
      <c r="Z16" s="350"/>
    </row>
    <row r="17" customFormat="false" ht="19.5" hidden="false" customHeight="true" outlineLevel="0" collapsed="false">
      <c r="A17" s="445" t="n">
        <v>5</v>
      </c>
      <c r="B17" s="446" t="n">
        <v>55.68</v>
      </c>
      <c r="C17" s="350"/>
      <c r="D17" s="350"/>
      <c r="E17" s="350"/>
      <c r="F17" s="350"/>
      <c r="G17" s="350"/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0"/>
      <c r="T17" s="350"/>
      <c r="U17" s="350"/>
      <c r="V17" s="350"/>
      <c r="W17" s="350"/>
      <c r="X17" s="350"/>
      <c r="Y17" s="350"/>
      <c r="Z17" s="350"/>
    </row>
    <row r="18" customFormat="false" ht="19.5" hidden="false" customHeight="true" outlineLevel="0" collapsed="false">
      <c r="A18" s="445" t="n">
        <v>6</v>
      </c>
      <c r="B18" s="446" t="n">
        <v>58.18</v>
      </c>
      <c r="C18" s="350"/>
      <c r="D18" s="350"/>
      <c r="E18" s="350"/>
      <c r="F18" s="350"/>
      <c r="G18" s="350"/>
      <c r="H18" s="350"/>
      <c r="I18" s="350"/>
      <c r="J18" s="350"/>
      <c r="K18" s="350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</row>
    <row r="19" customFormat="false" ht="19.5" hidden="false" customHeight="true" outlineLevel="0" collapsed="false">
      <c r="A19" s="445" t="n">
        <v>7</v>
      </c>
      <c r="B19" s="446" t="n">
        <v>60.29</v>
      </c>
      <c r="C19" s="350"/>
      <c r="D19" s="350"/>
      <c r="E19" s="350"/>
      <c r="F19" s="350"/>
      <c r="G19" s="350"/>
      <c r="H19" s="350"/>
      <c r="I19" s="350"/>
      <c r="J19" s="350"/>
      <c r="K19" s="350"/>
      <c r="L19" s="350"/>
      <c r="M19" s="350"/>
      <c r="N19" s="350"/>
      <c r="O19" s="350"/>
      <c r="P19" s="350"/>
      <c r="Q19" s="350"/>
      <c r="R19" s="350"/>
      <c r="S19" s="350"/>
      <c r="T19" s="350"/>
      <c r="U19" s="350"/>
      <c r="V19" s="350"/>
      <c r="W19" s="350"/>
      <c r="X19" s="350"/>
      <c r="Y19" s="350"/>
      <c r="Z19" s="350"/>
    </row>
    <row r="20" customFormat="false" ht="19.5" hidden="false" customHeight="true" outlineLevel="0" collapsed="false">
      <c r="A20" s="445" t="n">
        <v>8</v>
      </c>
      <c r="B20" s="446" t="n">
        <v>62.12</v>
      </c>
      <c r="C20" s="350"/>
      <c r="D20" s="350"/>
      <c r="E20" s="350"/>
      <c r="F20" s="350"/>
      <c r="G20" s="350"/>
      <c r="H20" s="350"/>
      <c r="I20" s="350"/>
      <c r="J20" s="350"/>
      <c r="K20" s="350"/>
      <c r="L20" s="350"/>
      <c r="M20" s="350"/>
      <c r="N20" s="350"/>
      <c r="O20" s="350"/>
      <c r="P20" s="350"/>
      <c r="Q20" s="350"/>
      <c r="R20" s="350"/>
      <c r="S20" s="350"/>
      <c r="T20" s="350"/>
      <c r="U20" s="350"/>
      <c r="V20" s="350"/>
      <c r="W20" s="350"/>
      <c r="X20" s="350"/>
      <c r="Y20" s="350"/>
      <c r="Z20" s="350"/>
    </row>
    <row r="21" customFormat="false" ht="19.5" hidden="false" customHeight="true" outlineLevel="0" collapsed="false">
      <c r="A21" s="445" t="n">
        <v>9</v>
      </c>
      <c r="B21" s="446" t="n">
        <v>63.73</v>
      </c>
      <c r="C21" s="350"/>
      <c r="D21" s="350"/>
      <c r="E21" s="350"/>
      <c r="F21" s="350"/>
      <c r="G21" s="350"/>
      <c r="H21" s="350"/>
      <c r="I21" s="350"/>
      <c r="J21" s="350"/>
      <c r="K21" s="350"/>
      <c r="L21" s="350"/>
      <c r="M21" s="350"/>
      <c r="N21" s="350"/>
      <c r="O21" s="350"/>
      <c r="P21" s="350"/>
      <c r="Q21" s="350"/>
      <c r="R21" s="350"/>
      <c r="S21" s="350"/>
      <c r="T21" s="350"/>
      <c r="U21" s="350"/>
      <c r="V21" s="350"/>
      <c r="W21" s="350"/>
      <c r="X21" s="350"/>
      <c r="Y21" s="350"/>
      <c r="Z21" s="350"/>
    </row>
    <row r="22" customFormat="false" ht="19.5" hidden="false" customHeight="true" outlineLevel="0" collapsed="false">
      <c r="A22" s="447" t="n">
        <v>10</v>
      </c>
      <c r="B22" s="448" t="n">
        <v>65.18</v>
      </c>
      <c r="C22" s="449" t="s">
        <v>298</v>
      </c>
      <c r="D22" s="449"/>
      <c r="E22" s="350"/>
      <c r="F22" s="350"/>
      <c r="G22" s="350"/>
      <c r="H22" s="350"/>
      <c r="I22" s="350"/>
      <c r="J22" s="350"/>
      <c r="K22" s="350"/>
      <c r="L22" s="350"/>
      <c r="M22" s="350"/>
      <c r="N22" s="350"/>
      <c r="O22" s="350"/>
      <c r="P22" s="350"/>
      <c r="Q22" s="350"/>
      <c r="R22" s="350"/>
      <c r="S22" s="350"/>
      <c r="T22" s="350"/>
      <c r="U22" s="350"/>
      <c r="V22" s="350"/>
      <c r="W22" s="350"/>
      <c r="X22" s="350"/>
      <c r="Y22" s="350"/>
      <c r="Z22" s="350"/>
    </row>
    <row r="23" customFormat="false" ht="19.5" hidden="false" customHeight="true" outlineLevel="0" collapsed="false">
      <c r="A23" s="445" t="n">
        <v>11</v>
      </c>
      <c r="B23" s="446" t="n">
        <v>66.48</v>
      </c>
      <c r="C23" s="350"/>
      <c r="D23" s="350"/>
      <c r="E23" s="350"/>
      <c r="F23" s="350"/>
      <c r="G23" s="350"/>
      <c r="H23" s="350"/>
      <c r="I23" s="350"/>
      <c r="J23" s="350"/>
      <c r="K23" s="350"/>
      <c r="L23" s="350"/>
      <c r="M23" s="350"/>
      <c r="N23" s="350"/>
      <c r="O23" s="350"/>
      <c r="P23" s="350"/>
      <c r="Q23" s="350"/>
      <c r="R23" s="350"/>
      <c r="S23" s="350"/>
      <c r="T23" s="350"/>
      <c r="U23" s="350"/>
      <c r="V23" s="350"/>
      <c r="W23" s="350"/>
      <c r="X23" s="350"/>
      <c r="Y23" s="350"/>
      <c r="Z23" s="350"/>
    </row>
    <row r="24" customFormat="false" ht="19.5" hidden="false" customHeight="true" outlineLevel="0" collapsed="false">
      <c r="A24" s="445" t="n">
        <v>12</v>
      </c>
      <c r="B24" s="446" t="n">
        <v>67.67</v>
      </c>
      <c r="C24" s="350"/>
      <c r="D24" s="350"/>
      <c r="E24" s="350"/>
      <c r="F24" s="350"/>
      <c r="G24" s="350"/>
      <c r="H24" s="350"/>
      <c r="I24" s="350"/>
      <c r="J24" s="350"/>
      <c r="K24" s="350"/>
      <c r="L24" s="350"/>
      <c r="M24" s="350"/>
      <c r="N24" s="350"/>
      <c r="O24" s="350"/>
      <c r="P24" s="350"/>
      <c r="Q24" s="350"/>
      <c r="R24" s="350"/>
      <c r="S24" s="350"/>
      <c r="T24" s="350"/>
      <c r="U24" s="350"/>
      <c r="V24" s="350"/>
      <c r="W24" s="350"/>
      <c r="X24" s="350"/>
      <c r="Y24" s="350"/>
      <c r="Z24" s="350"/>
    </row>
    <row r="25" customFormat="false" ht="19.5" hidden="false" customHeight="true" outlineLevel="0" collapsed="false">
      <c r="A25" s="445" t="n">
        <v>13</v>
      </c>
      <c r="B25" s="446" t="n">
        <v>68.77</v>
      </c>
      <c r="C25" s="350"/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0"/>
      <c r="P25" s="350"/>
      <c r="Q25" s="350"/>
      <c r="R25" s="350"/>
      <c r="S25" s="350"/>
      <c r="T25" s="350"/>
      <c r="U25" s="350"/>
      <c r="V25" s="350"/>
      <c r="W25" s="350"/>
      <c r="X25" s="350"/>
      <c r="Y25" s="350"/>
      <c r="Z25" s="350"/>
    </row>
    <row r="26" customFormat="false" ht="19.5" hidden="false" customHeight="true" outlineLevel="0" collapsed="false">
      <c r="A26" s="445" t="n">
        <v>14</v>
      </c>
      <c r="B26" s="446" t="n">
        <v>69.79</v>
      </c>
      <c r="C26" s="350"/>
      <c r="D26" s="350"/>
      <c r="E26" s="350"/>
      <c r="F26" s="350"/>
      <c r="G26" s="350"/>
      <c r="H26" s="350"/>
      <c r="I26" s="350"/>
      <c r="J26" s="350"/>
      <c r="K26" s="350"/>
      <c r="L26" s="350"/>
      <c r="M26" s="350"/>
      <c r="N26" s="350"/>
      <c r="O26" s="350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</row>
    <row r="27" customFormat="false" ht="19.5" hidden="false" customHeight="true" outlineLevel="0" collapsed="false">
      <c r="A27" s="450" t="n">
        <v>15</v>
      </c>
      <c r="B27" s="451" t="n">
        <v>70.73</v>
      </c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0"/>
      <c r="T27" s="350"/>
      <c r="U27" s="350"/>
      <c r="V27" s="350"/>
      <c r="W27" s="350"/>
      <c r="X27" s="350"/>
      <c r="Y27" s="350"/>
      <c r="Z27" s="350"/>
    </row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</sheetData>
  <mergeCells count="3">
    <mergeCell ref="A1:B9"/>
    <mergeCell ref="A11:B11"/>
    <mergeCell ref="C22:D22"/>
  </mergeCells>
  <printOptions headings="false" gridLines="false" gridLinesSet="true" horizontalCentered="false" verticalCentered="false"/>
  <pageMargins left="0.7875" right="0.590277777777778" top="0.7875" bottom="0.7875" header="0.511805555555555" footer="0.511805555555555"/>
  <pageSetup paperSize="9" scale="8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" colorId="64" zoomScale="72" zoomScaleNormal="72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78"/>
    <col collapsed="false" customWidth="true" hidden="false" outlineLevel="0" max="3" min="2" style="0" width="9.13"/>
    <col collapsed="false" customWidth="true" hidden="false" outlineLevel="0" max="4" min="4" style="0" width="12.88"/>
    <col collapsed="false" customWidth="true" hidden="false" outlineLevel="0" max="6" min="5" style="0" width="9.13"/>
    <col collapsed="false" customWidth="true" hidden="false" outlineLevel="0" max="26" min="7" style="0" width="8.63"/>
    <col collapsed="false" customWidth="true" hidden="false" outlineLevel="0" max="1025" min="27" style="0" width="12.63"/>
  </cols>
  <sheetData>
    <row r="1" customFormat="false" ht="12.75" hidden="false" customHeight="true" outlineLevel="0" collapsed="false">
      <c r="A1" s="452"/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</row>
    <row r="2" customFormat="false" ht="12.75" hidden="false" customHeight="true" outlineLevel="0" collapsed="false">
      <c r="A2" s="452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</row>
    <row r="3" customFormat="false" ht="12.75" hidden="false" customHeight="true" outlineLevel="0" collapsed="false">
      <c r="A3" s="452"/>
      <c r="B3" s="350"/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</row>
    <row r="4" customFormat="false" ht="12.75" hidden="false" customHeight="true" outlineLevel="0" collapsed="false">
      <c r="A4" s="452"/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</row>
    <row r="5" customFormat="false" ht="12.75" hidden="false" customHeight="true" outlineLevel="0" collapsed="false">
      <c r="A5" s="452"/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</row>
    <row r="6" customFormat="false" ht="12.75" hidden="false" customHeight="true" outlineLevel="0" collapsed="false">
      <c r="A6" s="452"/>
      <c r="B6" s="350"/>
      <c r="C6" s="350"/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</row>
    <row r="7" customFormat="false" ht="12.75" hidden="false" customHeight="true" outlineLevel="0" collapsed="false">
      <c r="A7" s="452"/>
      <c r="B7" s="350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</row>
    <row r="8" customFormat="false" ht="12.75" hidden="false" customHeight="true" outlineLevel="0" collapsed="false">
      <c r="A8" s="452"/>
      <c r="B8" s="350"/>
      <c r="C8" s="350"/>
      <c r="D8" s="350"/>
      <c r="E8" s="350"/>
      <c r="F8" s="350"/>
      <c r="G8" s="350"/>
      <c r="H8" s="350"/>
      <c r="I8" s="350"/>
      <c r="J8" s="350"/>
      <c r="K8" s="350"/>
      <c r="L8" s="350"/>
      <c r="M8" s="350"/>
      <c r="N8" s="350"/>
      <c r="O8" s="350"/>
      <c r="P8" s="350"/>
      <c r="Q8" s="350"/>
      <c r="R8" s="350"/>
      <c r="S8" s="350"/>
      <c r="T8" s="350"/>
      <c r="U8" s="350"/>
      <c r="V8" s="350"/>
      <c r="W8" s="350"/>
      <c r="X8" s="350"/>
      <c r="Y8" s="350"/>
      <c r="Z8" s="350"/>
    </row>
    <row r="9" customFormat="false" ht="12.75" hidden="false" customHeight="true" outlineLevel="0" collapsed="false">
      <c r="A9" s="452"/>
      <c r="B9" s="350"/>
      <c r="C9" s="350"/>
      <c r="D9" s="350"/>
      <c r="E9" s="350"/>
      <c r="F9" s="350"/>
      <c r="G9" s="350"/>
      <c r="H9" s="350"/>
      <c r="I9" s="350"/>
      <c r="J9" s="350"/>
      <c r="K9" s="350"/>
      <c r="L9" s="350"/>
      <c r="M9" s="350"/>
      <c r="N9" s="350"/>
      <c r="O9" s="350"/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</row>
    <row r="10" customFormat="false" ht="9.4" hidden="false" customHeight="true" outlineLevel="0" collapsed="false">
      <c r="A10" s="453"/>
      <c r="B10" s="350"/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</row>
    <row r="11" customFormat="false" ht="19.6" hidden="false" customHeight="true" outlineLevel="0" collapsed="false">
      <c r="A11" s="454" t="s">
        <v>299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0"/>
      <c r="N11" s="350"/>
      <c r="O11" s="350"/>
      <c r="P11" s="350"/>
      <c r="Q11" s="350"/>
      <c r="R11" s="350"/>
      <c r="S11" s="350"/>
      <c r="T11" s="350"/>
      <c r="U11" s="350"/>
      <c r="V11" s="350"/>
      <c r="W11" s="350"/>
      <c r="X11" s="350"/>
      <c r="Y11" s="350"/>
      <c r="Z11" s="350"/>
    </row>
    <row r="12" customFormat="false" ht="12.75" hidden="false" customHeight="true" outlineLevel="0" collapsed="false">
      <c r="A12" s="455"/>
      <c r="B12" s="350"/>
      <c r="C12" s="350"/>
      <c r="D12" s="350"/>
      <c r="E12" s="350"/>
      <c r="F12" s="350"/>
      <c r="G12" s="350"/>
      <c r="H12" s="350"/>
      <c r="I12" s="350"/>
      <c r="J12" s="350"/>
      <c r="K12" s="350"/>
      <c r="L12" s="350"/>
      <c r="M12" s="350"/>
      <c r="N12" s="350"/>
      <c r="O12" s="350"/>
      <c r="P12" s="350"/>
      <c r="Q12" s="350"/>
      <c r="R12" s="350"/>
      <c r="S12" s="350"/>
      <c r="T12" s="350"/>
      <c r="U12" s="350"/>
      <c r="V12" s="350"/>
      <c r="W12" s="350"/>
      <c r="X12" s="350"/>
      <c r="Y12" s="350"/>
      <c r="Z12" s="350"/>
    </row>
    <row r="13" customFormat="false" ht="12.75" hidden="false" customHeight="true" outlineLevel="0" collapsed="false">
      <c r="A13" s="455" t="s">
        <v>300</v>
      </c>
      <c r="B13" s="350"/>
      <c r="C13" s="350"/>
      <c r="D13" s="350"/>
      <c r="E13" s="350"/>
      <c r="F13" s="350"/>
      <c r="G13" s="350"/>
      <c r="H13" s="350"/>
      <c r="I13" s="350"/>
      <c r="J13" s="350"/>
      <c r="K13" s="350"/>
      <c r="L13" s="350"/>
      <c r="M13" s="350"/>
      <c r="N13" s="350"/>
      <c r="O13" s="350"/>
      <c r="P13" s="350"/>
      <c r="Q13" s="350"/>
      <c r="R13" s="350"/>
      <c r="S13" s="350"/>
      <c r="T13" s="350"/>
      <c r="U13" s="350"/>
      <c r="V13" s="350"/>
      <c r="W13" s="350"/>
      <c r="X13" s="350"/>
      <c r="Y13" s="350"/>
      <c r="Z13" s="350"/>
    </row>
    <row r="14" customFormat="false" ht="12.75" hidden="false" customHeight="true" outlineLevel="0" collapsed="false">
      <c r="A14" s="455"/>
      <c r="B14" s="350"/>
      <c r="C14" s="350"/>
      <c r="D14" s="350"/>
      <c r="E14" s="350"/>
      <c r="F14" s="350"/>
      <c r="G14" s="350"/>
      <c r="H14" s="350"/>
      <c r="I14" s="350"/>
      <c r="J14" s="350"/>
      <c r="K14" s="350"/>
      <c r="L14" s="350"/>
      <c r="M14" s="350"/>
      <c r="N14" s="350"/>
      <c r="O14" s="350"/>
      <c r="P14" s="350"/>
      <c r="Q14" s="350"/>
      <c r="R14" s="350"/>
      <c r="S14" s="350"/>
      <c r="T14" s="350"/>
      <c r="U14" s="350"/>
      <c r="V14" s="350"/>
      <c r="W14" s="350"/>
      <c r="X14" s="350"/>
      <c r="Y14" s="350"/>
      <c r="Z14" s="350"/>
    </row>
    <row r="15" customFormat="false" ht="12.75" hidden="false" customHeight="true" outlineLevel="0" collapsed="false">
      <c r="A15" s="455"/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</row>
    <row r="16" customFormat="false" ht="12.75" hidden="false" customHeight="true" outlineLevel="0" collapsed="false">
      <c r="A16" s="455"/>
      <c r="B16" s="350"/>
      <c r="C16" s="350"/>
      <c r="D16" s="350"/>
      <c r="E16" s="350"/>
      <c r="F16" s="350"/>
      <c r="G16" s="350"/>
      <c r="H16" s="350"/>
      <c r="I16" s="350"/>
      <c r="J16" s="350"/>
      <c r="K16" s="350"/>
      <c r="L16" s="350"/>
      <c r="M16" s="350"/>
      <c r="N16" s="350"/>
      <c r="O16" s="350"/>
      <c r="P16" s="350"/>
      <c r="Q16" s="350"/>
      <c r="R16" s="350"/>
      <c r="S16" s="350"/>
      <c r="T16" s="350"/>
      <c r="U16" s="350"/>
      <c r="V16" s="350"/>
      <c r="W16" s="350"/>
      <c r="X16" s="350"/>
      <c r="Y16" s="350"/>
      <c r="Z16" s="350"/>
    </row>
    <row r="17" customFormat="false" ht="12.75" hidden="false" customHeight="true" outlineLevel="0" collapsed="false">
      <c r="A17" s="455"/>
      <c r="B17" s="350"/>
      <c r="C17" s="350"/>
      <c r="D17" s="350"/>
      <c r="E17" s="350"/>
      <c r="F17" s="350"/>
      <c r="G17" s="350"/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0"/>
      <c r="T17" s="350"/>
      <c r="U17" s="350"/>
      <c r="V17" s="350"/>
      <c r="W17" s="350"/>
      <c r="X17" s="350"/>
      <c r="Y17" s="350"/>
      <c r="Z17" s="350"/>
    </row>
    <row r="18" customFormat="false" ht="12.75" hidden="false" customHeight="true" outlineLevel="0" collapsed="false">
      <c r="A18" s="455"/>
      <c r="B18" s="350"/>
      <c r="C18" s="350"/>
      <c r="D18" s="350"/>
      <c r="E18" s="350"/>
      <c r="F18" s="350"/>
      <c r="G18" s="350"/>
      <c r="H18" s="350"/>
      <c r="I18" s="350"/>
      <c r="J18" s="350"/>
      <c r="K18" s="350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</row>
    <row r="19" customFormat="false" ht="12.75" hidden="false" customHeight="true" outlineLevel="0" collapsed="false">
      <c r="A19" s="455"/>
      <c r="B19" s="350"/>
      <c r="C19" s="350"/>
      <c r="D19" s="350"/>
      <c r="E19" s="350"/>
      <c r="F19" s="350"/>
      <c r="G19" s="350"/>
      <c r="H19" s="350"/>
      <c r="I19" s="350"/>
      <c r="J19" s="350"/>
      <c r="K19" s="350"/>
      <c r="L19" s="350"/>
      <c r="M19" s="350"/>
      <c r="N19" s="350"/>
      <c r="O19" s="350"/>
      <c r="P19" s="350"/>
      <c r="Q19" s="350"/>
      <c r="R19" s="350"/>
      <c r="S19" s="350"/>
      <c r="T19" s="350"/>
      <c r="U19" s="350"/>
      <c r="V19" s="350"/>
      <c r="W19" s="350"/>
      <c r="X19" s="350"/>
      <c r="Y19" s="350"/>
      <c r="Z19" s="350"/>
    </row>
    <row r="20" customFormat="false" ht="12.75" hidden="false" customHeight="true" outlineLevel="0" collapsed="false">
      <c r="A20" s="455"/>
      <c r="B20" s="350"/>
      <c r="C20" s="350"/>
      <c r="D20" s="350"/>
      <c r="E20" s="350"/>
      <c r="F20" s="350"/>
      <c r="G20" s="350"/>
      <c r="H20" s="350"/>
      <c r="I20" s="350"/>
      <c r="J20" s="350"/>
      <c r="K20" s="350"/>
      <c r="L20" s="350"/>
      <c r="M20" s="350"/>
      <c r="N20" s="350"/>
      <c r="O20" s="350"/>
      <c r="P20" s="350"/>
      <c r="Q20" s="350"/>
      <c r="R20" s="350"/>
      <c r="S20" s="350"/>
      <c r="T20" s="350"/>
      <c r="U20" s="350"/>
      <c r="V20" s="350"/>
      <c r="W20" s="350"/>
      <c r="X20" s="350"/>
      <c r="Y20" s="350"/>
      <c r="Z20" s="350"/>
    </row>
    <row r="21" customFormat="false" ht="12.75" hidden="false" customHeight="true" outlineLevel="0" collapsed="false">
      <c r="A21" s="455"/>
      <c r="B21" s="350"/>
      <c r="C21" s="350"/>
      <c r="D21" s="350"/>
      <c r="E21" s="350"/>
      <c r="F21" s="350"/>
      <c r="G21" s="350"/>
      <c r="H21" s="350"/>
      <c r="I21" s="350"/>
      <c r="J21" s="350"/>
      <c r="K21" s="350"/>
      <c r="L21" s="350"/>
      <c r="M21" s="350"/>
      <c r="N21" s="350"/>
      <c r="O21" s="350"/>
      <c r="P21" s="350"/>
      <c r="Q21" s="350"/>
      <c r="R21" s="350"/>
      <c r="S21" s="350"/>
      <c r="T21" s="350"/>
      <c r="U21" s="350"/>
      <c r="V21" s="350"/>
      <c r="W21" s="350"/>
      <c r="X21" s="350"/>
      <c r="Y21" s="350"/>
      <c r="Z21" s="350"/>
    </row>
    <row r="22" customFormat="false" ht="12.75" hidden="false" customHeight="true" outlineLevel="0" collapsed="false">
      <c r="A22" s="455"/>
      <c r="B22" s="350"/>
      <c r="C22" s="350"/>
      <c r="D22" s="350"/>
      <c r="E22" s="350"/>
      <c r="F22" s="350"/>
      <c r="G22" s="350"/>
      <c r="H22" s="350"/>
      <c r="I22" s="350"/>
      <c r="J22" s="350"/>
      <c r="K22" s="350"/>
      <c r="L22" s="350"/>
      <c r="M22" s="350"/>
      <c r="N22" s="350"/>
      <c r="O22" s="350"/>
      <c r="P22" s="350"/>
      <c r="Q22" s="350"/>
      <c r="R22" s="350"/>
      <c r="S22" s="350"/>
      <c r="T22" s="350"/>
      <c r="U22" s="350"/>
      <c r="V22" s="350"/>
      <c r="W22" s="350"/>
      <c r="X22" s="350"/>
      <c r="Y22" s="350"/>
      <c r="Z22" s="350"/>
    </row>
    <row r="23" customFormat="false" ht="12.75" hidden="false" customHeight="true" outlineLevel="0" collapsed="false">
      <c r="A23" s="455"/>
      <c r="B23" s="350"/>
      <c r="C23" s="350"/>
      <c r="D23" s="350"/>
      <c r="E23" s="350"/>
      <c r="F23" s="350"/>
      <c r="G23" s="350"/>
      <c r="H23" s="350"/>
      <c r="I23" s="350"/>
      <c r="J23" s="350"/>
      <c r="K23" s="350"/>
      <c r="L23" s="350"/>
      <c r="M23" s="350"/>
      <c r="N23" s="350"/>
      <c r="O23" s="350"/>
      <c r="P23" s="350"/>
      <c r="Q23" s="350"/>
      <c r="R23" s="350"/>
      <c r="S23" s="350"/>
      <c r="T23" s="350"/>
      <c r="U23" s="350"/>
      <c r="V23" s="350"/>
      <c r="W23" s="350"/>
      <c r="X23" s="350"/>
      <c r="Y23" s="350"/>
      <c r="Z23" s="350"/>
    </row>
    <row r="24" customFormat="false" ht="17" hidden="false" customHeight="true" outlineLevel="0" collapsed="false">
      <c r="A24" s="455"/>
      <c r="B24" s="350"/>
      <c r="C24" s="350"/>
      <c r="D24" s="350"/>
      <c r="E24" s="350"/>
      <c r="F24" s="350"/>
      <c r="G24" s="350"/>
      <c r="H24" s="350"/>
      <c r="I24" s="350"/>
      <c r="J24" s="350"/>
      <c r="K24" s="350"/>
      <c r="L24" s="350"/>
      <c r="M24" s="350"/>
      <c r="N24" s="350"/>
      <c r="O24" s="350"/>
      <c r="P24" s="350"/>
      <c r="Q24" s="350"/>
      <c r="R24" s="350"/>
      <c r="S24" s="350"/>
      <c r="T24" s="350"/>
      <c r="U24" s="350"/>
      <c r="V24" s="350"/>
      <c r="W24" s="350"/>
      <c r="X24" s="350"/>
      <c r="Y24" s="350"/>
      <c r="Z24" s="350"/>
    </row>
    <row r="25" customFormat="false" ht="17" hidden="false" customHeight="true" outlineLevel="0" collapsed="false">
      <c r="A25" s="456" t="s">
        <v>301</v>
      </c>
      <c r="B25" s="350"/>
      <c r="C25" s="350"/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0"/>
      <c r="P25" s="350"/>
      <c r="Q25" s="350"/>
      <c r="R25" s="350"/>
      <c r="S25" s="350"/>
      <c r="T25" s="350"/>
      <c r="U25" s="350"/>
      <c r="V25" s="350"/>
      <c r="W25" s="350"/>
      <c r="X25" s="350"/>
      <c r="Y25" s="350"/>
      <c r="Z25" s="350"/>
    </row>
    <row r="26" customFormat="false" ht="17" hidden="false" customHeight="true" outlineLevel="0" collapsed="false">
      <c r="A26" s="456" t="s">
        <v>302</v>
      </c>
      <c r="B26" s="350"/>
      <c r="C26" s="350"/>
      <c r="D26" s="350"/>
      <c r="E26" s="350"/>
      <c r="F26" s="350"/>
      <c r="G26" s="350"/>
      <c r="H26" s="350"/>
      <c r="I26" s="350"/>
      <c r="J26" s="350"/>
      <c r="K26" s="350"/>
      <c r="L26" s="350"/>
      <c r="M26" s="350"/>
      <c r="N26" s="350"/>
      <c r="O26" s="350"/>
      <c r="P26" s="350"/>
      <c r="Q26" s="350"/>
      <c r="R26" s="350"/>
      <c r="S26" s="350"/>
      <c r="T26" s="350"/>
      <c r="U26" s="350"/>
      <c r="V26" s="350"/>
      <c r="W26" s="350"/>
      <c r="X26" s="350"/>
      <c r="Y26" s="350"/>
      <c r="Z26" s="350"/>
    </row>
    <row r="27" customFormat="false" ht="17" hidden="false" customHeight="true" outlineLevel="0" collapsed="false">
      <c r="A27" s="456" t="s">
        <v>303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0"/>
      <c r="T27" s="350"/>
      <c r="U27" s="350"/>
      <c r="V27" s="350"/>
      <c r="W27" s="350"/>
      <c r="X27" s="350"/>
      <c r="Y27" s="350"/>
      <c r="Z27" s="350"/>
    </row>
    <row r="28" customFormat="false" ht="17" hidden="false" customHeight="true" outlineLevel="0" collapsed="false">
      <c r="A28" s="456" t="s">
        <v>304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0"/>
      <c r="T28" s="350"/>
      <c r="U28" s="350"/>
      <c r="V28" s="350"/>
      <c r="W28" s="350"/>
      <c r="X28" s="350"/>
      <c r="Y28" s="350"/>
      <c r="Z28" s="350"/>
    </row>
    <row r="29" customFormat="false" ht="17" hidden="false" customHeight="true" outlineLevel="0" collapsed="false">
      <c r="A29" s="456" t="s">
        <v>305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0"/>
      <c r="T29" s="350"/>
      <c r="U29" s="350"/>
      <c r="V29" s="350"/>
      <c r="W29" s="350"/>
      <c r="X29" s="350"/>
      <c r="Y29" s="350"/>
      <c r="Z29" s="350"/>
    </row>
    <row r="30" customFormat="false" ht="17" hidden="false" customHeight="true" outlineLevel="0" collapsed="false">
      <c r="A30" s="457" t="s">
        <v>306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0"/>
      <c r="T30" s="350"/>
      <c r="U30" s="350"/>
      <c r="V30" s="350"/>
      <c r="W30" s="350"/>
      <c r="X30" s="350"/>
      <c r="Y30" s="350"/>
      <c r="Z30" s="350"/>
    </row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</sheetData>
  <mergeCells count="1">
    <mergeCell ref="A1:A9"/>
  </mergeCells>
  <printOptions headings="false" gridLines="false" gridLinesSet="true" horizontalCentered="false" verticalCentered="false"/>
  <pageMargins left="0.7875" right="0.590277777777778" top="0.7875" bottom="0.7875" header="0.511805555555555" footer="0.511805555555555"/>
  <pageSetup paperSize="9" scale="9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" colorId="64" zoomScale="72" zoomScaleNormal="72" zoomScalePageLayoutView="100" workbookViewId="0">
      <selection pane="topLeft" activeCell="A41" activeCellId="0" sqref="A41"/>
    </sheetView>
  </sheetViews>
  <sheetFormatPr defaultRowHeight="12.8" zeroHeight="false" outlineLevelRow="0" outlineLevelCol="0"/>
  <cols>
    <col collapsed="false" customWidth="true" hidden="false" outlineLevel="0" max="1" min="1" style="0" width="58.26"/>
    <col collapsed="false" customWidth="true" hidden="false" outlineLevel="0" max="2" min="2" style="0" width="11.12"/>
    <col collapsed="false" customWidth="true" hidden="false" outlineLevel="0" max="3" min="3" style="0" width="11.25"/>
    <col collapsed="false" customWidth="true" hidden="false" outlineLevel="0" max="7" min="4" style="0" width="9.13"/>
    <col collapsed="false" customWidth="true" hidden="false" outlineLevel="0" max="26" min="8" style="0" width="8.63"/>
    <col collapsed="false" customWidth="true" hidden="false" outlineLevel="0" max="1025" min="27" style="0" width="12.63"/>
  </cols>
  <sheetData>
    <row r="1" customFormat="false" ht="12.75" hidden="false" customHeight="true" outlineLevel="0" collapsed="false">
      <c r="A1" s="342"/>
      <c r="B1" s="342"/>
      <c r="C1" s="342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</row>
    <row r="2" customFormat="false" ht="12.75" hidden="false" customHeight="true" outlineLevel="0" collapsed="false">
      <c r="A2" s="342"/>
      <c r="B2" s="342"/>
      <c r="C2" s="342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</row>
    <row r="3" customFormat="false" ht="12.75" hidden="false" customHeight="true" outlineLevel="0" collapsed="false">
      <c r="A3" s="342"/>
      <c r="B3" s="342"/>
      <c r="C3" s="342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</row>
    <row r="4" customFormat="false" ht="12.75" hidden="false" customHeight="true" outlineLevel="0" collapsed="false">
      <c r="A4" s="342"/>
      <c r="B4" s="342"/>
      <c r="C4" s="342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</row>
    <row r="5" customFormat="false" ht="12.75" hidden="false" customHeight="true" outlineLevel="0" collapsed="false">
      <c r="A5" s="342"/>
      <c r="B5" s="342"/>
      <c r="C5" s="342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</row>
    <row r="6" customFormat="false" ht="12.75" hidden="false" customHeight="true" outlineLevel="0" collapsed="false">
      <c r="A6" s="342"/>
      <c r="B6" s="342"/>
      <c r="C6" s="342"/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</row>
    <row r="7" customFormat="false" ht="15" hidden="false" customHeight="true" outlineLevel="0" collapsed="false">
      <c r="A7" s="342"/>
      <c r="B7" s="342"/>
      <c r="C7" s="342"/>
      <c r="D7" s="351"/>
      <c r="E7" s="351"/>
      <c r="F7" s="351"/>
      <c r="G7" s="458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1"/>
      <c r="Z7" s="151"/>
    </row>
    <row r="8" customFormat="false" ht="16.5" hidden="false" customHeight="true" outlineLevel="0" collapsed="false">
      <c r="A8" s="342"/>
      <c r="B8" s="342"/>
      <c r="C8" s="342"/>
      <c r="D8" s="458"/>
      <c r="E8" s="458"/>
      <c r="F8" s="458"/>
      <c r="G8" s="458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</row>
    <row r="9" customFormat="false" ht="18.45" hidden="false" customHeight="true" outlineLevel="0" collapsed="false">
      <c r="A9" s="350"/>
      <c r="B9" s="350"/>
      <c r="C9" s="350"/>
      <c r="D9" s="350"/>
      <c r="E9" s="350"/>
      <c r="F9" s="350"/>
      <c r="G9" s="350"/>
      <c r="H9" s="350"/>
      <c r="I9" s="350"/>
      <c r="J9" s="350"/>
      <c r="K9" s="350"/>
      <c r="L9" s="350"/>
      <c r="M9" s="350"/>
      <c r="N9" s="350"/>
      <c r="O9" s="350"/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</row>
    <row r="10" customFormat="false" ht="18.45" hidden="false" customHeight="true" outlineLevel="0" collapsed="false">
      <c r="A10" s="372" t="s">
        <v>307</v>
      </c>
      <c r="B10" s="372"/>
      <c r="C10" s="372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</row>
    <row r="11" customFormat="false" ht="18.45" hidden="false" customHeight="true" outlineLevel="0" collapsed="false">
      <c r="A11" s="459"/>
      <c r="B11" s="460"/>
      <c r="C11" s="461"/>
      <c r="D11" s="350"/>
      <c r="E11" s="350"/>
      <c r="F11" s="350"/>
      <c r="G11" s="350"/>
      <c r="H11" s="350"/>
      <c r="I11" s="350"/>
      <c r="J11" s="350"/>
      <c r="K11" s="350"/>
      <c r="L11" s="350"/>
      <c r="M11" s="350"/>
      <c r="N11" s="350"/>
      <c r="O11" s="350"/>
      <c r="P11" s="350"/>
      <c r="Q11" s="350"/>
      <c r="R11" s="350"/>
      <c r="S11" s="350"/>
      <c r="T11" s="350"/>
      <c r="U11" s="350"/>
      <c r="V11" s="350"/>
      <c r="W11" s="350"/>
      <c r="X11" s="350"/>
      <c r="Y11" s="350"/>
      <c r="Z11" s="350"/>
    </row>
    <row r="12" customFormat="false" ht="18.45" hidden="false" customHeight="true" outlineLevel="0" collapsed="false">
      <c r="A12" s="377" t="s">
        <v>308</v>
      </c>
      <c r="B12" s="462" t="s">
        <v>309</v>
      </c>
      <c r="C12" s="392" t="s">
        <v>179</v>
      </c>
      <c r="D12" s="389"/>
      <c r="E12" s="389"/>
      <c r="F12" s="389"/>
      <c r="G12" s="389"/>
      <c r="H12" s="389"/>
      <c r="I12" s="389"/>
      <c r="J12" s="389"/>
      <c r="K12" s="389"/>
      <c r="L12" s="389"/>
      <c r="M12" s="389"/>
      <c r="N12" s="389"/>
      <c r="O12" s="389"/>
      <c r="P12" s="389"/>
      <c r="Q12" s="389"/>
      <c r="R12" s="389"/>
      <c r="S12" s="389"/>
      <c r="T12" s="389"/>
      <c r="U12" s="389"/>
      <c r="V12" s="389"/>
      <c r="W12" s="389"/>
      <c r="X12" s="389"/>
      <c r="Y12" s="389"/>
      <c r="Z12" s="389"/>
    </row>
    <row r="13" customFormat="false" ht="18.45" hidden="false" customHeight="true" outlineLevel="0" collapsed="false">
      <c r="A13" s="378" t="s">
        <v>310</v>
      </c>
      <c r="B13" s="410" t="s">
        <v>311</v>
      </c>
      <c r="C13" s="379" t="n">
        <v>80219</v>
      </c>
      <c r="D13" s="350"/>
      <c r="E13" s="350"/>
      <c r="F13" s="350"/>
      <c r="G13" s="350"/>
      <c r="H13" s="350"/>
      <c r="I13" s="350"/>
      <c r="J13" s="350"/>
      <c r="K13" s="350"/>
      <c r="L13" s="350"/>
      <c r="M13" s="350"/>
      <c r="N13" s="350"/>
      <c r="O13" s="350"/>
      <c r="P13" s="350"/>
      <c r="Q13" s="350"/>
      <c r="R13" s="350"/>
      <c r="S13" s="350"/>
      <c r="T13" s="350"/>
      <c r="U13" s="350"/>
      <c r="V13" s="350"/>
      <c r="W13" s="350"/>
      <c r="X13" s="350"/>
      <c r="Y13" s="350"/>
      <c r="Z13" s="350"/>
    </row>
    <row r="14" customFormat="false" ht="18.45" hidden="false" customHeight="true" outlineLevel="0" collapsed="false">
      <c r="A14" s="378" t="s">
        <v>312</v>
      </c>
      <c r="B14" s="410" t="s">
        <v>313</v>
      </c>
      <c r="C14" s="463" t="n">
        <v>0.7</v>
      </c>
      <c r="D14" s="350"/>
      <c r="E14" s="350"/>
      <c r="F14" s="350"/>
      <c r="G14" s="350"/>
      <c r="H14" s="350"/>
      <c r="I14" s="350"/>
      <c r="J14" s="350"/>
      <c r="K14" s="350"/>
      <c r="L14" s="350"/>
      <c r="M14" s="350"/>
      <c r="N14" s="350"/>
      <c r="O14" s="350"/>
      <c r="P14" s="350"/>
      <c r="Q14" s="350"/>
      <c r="R14" s="350"/>
      <c r="S14" s="350"/>
      <c r="T14" s="350"/>
      <c r="U14" s="350"/>
      <c r="V14" s="350"/>
      <c r="W14" s="350"/>
      <c r="X14" s="350"/>
      <c r="Y14" s="350"/>
      <c r="Z14" s="350"/>
    </row>
    <row r="15" customFormat="false" ht="18.45" hidden="false" customHeight="true" outlineLevel="0" collapsed="false">
      <c r="A15" s="378" t="s">
        <v>314</v>
      </c>
      <c r="B15" s="410" t="s">
        <v>315</v>
      </c>
      <c r="C15" s="464" t="n">
        <f aca="false">C13*C14/1000</f>
        <v>56.1533</v>
      </c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</row>
    <row r="16" customFormat="false" ht="18.45" hidden="false" customHeight="true" outlineLevel="0" collapsed="false">
      <c r="A16" s="378" t="s">
        <v>316</v>
      </c>
      <c r="B16" s="410" t="s">
        <v>317</v>
      </c>
      <c r="C16" s="465" t="n">
        <f aca="false">(C15*30)</f>
        <v>1684.599</v>
      </c>
      <c r="D16" s="350"/>
      <c r="E16" s="350"/>
      <c r="F16" s="350"/>
      <c r="G16" s="350"/>
      <c r="H16" s="350"/>
      <c r="I16" s="350"/>
      <c r="J16" s="350"/>
      <c r="K16" s="350"/>
      <c r="L16" s="350"/>
      <c r="M16" s="350"/>
      <c r="N16" s="350"/>
      <c r="O16" s="350"/>
      <c r="P16" s="350"/>
      <c r="Q16" s="350"/>
      <c r="R16" s="350"/>
      <c r="S16" s="350"/>
      <c r="T16" s="350"/>
      <c r="U16" s="350"/>
      <c r="V16" s="350"/>
      <c r="W16" s="350"/>
      <c r="X16" s="350"/>
      <c r="Y16" s="350"/>
      <c r="Z16" s="350"/>
    </row>
    <row r="17" customFormat="false" ht="18.45" hidden="false" customHeight="true" outlineLevel="0" collapsed="false">
      <c r="A17" s="378" t="s">
        <v>318</v>
      </c>
      <c r="B17" s="410" t="s">
        <v>45</v>
      </c>
      <c r="C17" s="466" t="n">
        <v>6</v>
      </c>
      <c r="D17" s="350"/>
      <c r="E17" s="350"/>
      <c r="F17" s="350"/>
      <c r="G17" s="350"/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0"/>
      <c r="T17" s="350"/>
      <c r="U17" s="350"/>
      <c r="V17" s="350"/>
      <c r="W17" s="350"/>
      <c r="X17" s="350"/>
      <c r="Y17" s="350"/>
      <c r="Z17" s="350"/>
    </row>
    <row r="18" customFormat="false" ht="18.45" hidden="false" customHeight="true" outlineLevel="0" collapsed="false">
      <c r="A18" s="378" t="s">
        <v>319</v>
      </c>
      <c r="B18" s="410" t="s">
        <v>315</v>
      </c>
      <c r="C18" s="464" t="n">
        <f aca="false">IFERROR(C15*7/C17,0)</f>
        <v>65.5121833333333</v>
      </c>
      <c r="D18" s="350"/>
      <c r="E18" s="350"/>
      <c r="F18" s="350"/>
      <c r="G18" s="350"/>
      <c r="H18" s="350"/>
      <c r="I18" s="350"/>
      <c r="J18" s="350"/>
      <c r="K18" s="350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</row>
    <row r="19" customFormat="false" ht="18.45" hidden="false" customHeight="true" outlineLevel="0" collapsed="false">
      <c r="A19" s="378" t="s">
        <v>320</v>
      </c>
      <c r="B19" s="410" t="s">
        <v>321</v>
      </c>
      <c r="C19" s="385" t="n">
        <v>500</v>
      </c>
      <c r="D19" s="350"/>
      <c r="E19" s="350"/>
      <c r="F19" s="350"/>
      <c r="G19" s="350"/>
      <c r="H19" s="350"/>
      <c r="I19" s="350"/>
      <c r="J19" s="350"/>
      <c r="K19" s="350"/>
      <c r="L19" s="350"/>
      <c r="M19" s="350"/>
      <c r="N19" s="350"/>
      <c r="O19" s="350"/>
      <c r="P19" s="350"/>
      <c r="Q19" s="350"/>
      <c r="R19" s="350"/>
      <c r="S19" s="350"/>
      <c r="T19" s="350"/>
      <c r="U19" s="350"/>
      <c r="V19" s="350"/>
      <c r="W19" s="350"/>
      <c r="X19" s="350"/>
      <c r="Y19" s="350"/>
      <c r="Z19" s="350"/>
    </row>
    <row r="20" customFormat="false" ht="18.45" hidden="false" customHeight="true" outlineLevel="0" collapsed="false">
      <c r="A20" s="378" t="s">
        <v>322</v>
      </c>
      <c r="B20" s="410"/>
      <c r="C20" s="379" t="n">
        <v>1</v>
      </c>
      <c r="D20" s="350"/>
      <c r="E20" s="350"/>
      <c r="F20" s="350"/>
      <c r="G20" s="350"/>
      <c r="H20" s="350"/>
      <c r="I20" s="350"/>
      <c r="J20" s="350"/>
      <c r="K20" s="350"/>
      <c r="L20" s="350"/>
      <c r="M20" s="350"/>
      <c r="N20" s="350"/>
      <c r="O20" s="350"/>
      <c r="P20" s="350"/>
      <c r="Q20" s="350"/>
      <c r="R20" s="350"/>
      <c r="S20" s="350"/>
      <c r="T20" s="350"/>
      <c r="U20" s="350"/>
      <c r="V20" s="350"/>
      <c r="W20" s="350"/>
      <c r="X20" s="350"/>
      <c r="Y20" s="350"/>
      <c r="Z20" s="350"/>
    </row>
    <row r="21" customFormat="false" ht="18.45" hidden="false" customHeight="true" outlineLevel="0" collapsed="false">
      <c r="A21" s="378" t="s">
        <v>323</v>
      </c>
      <c r="B21" s="410" t="s">
        <v>324</v>
      </c>
      <c r="C21" s="379" t="n">
        <v>12</v>
      </c>
      <c r="D21" s="350"/>
      <c r="E21" s="350"/>
      <c r="F21" s="350"/>
      <c r="G21" s="350"/>
      <c r="H21" s="350"/>
      <c r="I21" s="350"/>
      <c r="J21" s="350"/>
      <c r="K21" s="350"/>
      <c r="L21" s="350"/>
      <c r="M21" s="350"/>
      <c r="N21" s="350"/>
      <c r="O21" s="350"/>
      <c r="P21" s="350"/>
      <c r="Q21" s="350"/>
      <c r="R21" s="350"/>
      <c r="S21" s="350"/>
      <c r="T21" s="350"/>
      <c r="U21" s="350"/>
      <c r="V21" s="350"/>
      <c r="W21" s="350"/>
      <c r="X21" s="350"/>
      <c r="Y21" s="350"/>
      <c r="Z21" s="350"/>
    </row>
    <row r="22" customFormat="false" ht="18.45" hidden="false" customHeight="true" outlineLevel="0" collapsed="false">
      <c r="A22" s="378" t="s">
        <v>325</v>
      </c>
      <c r="B22" s="410" t="s">
        <v>317</v>
      </c>
      <c r="C22" s="385" t="n">
        <f aca="false">IF(AND(C21&gt;=15,C20=1),5.8,C21/2)</f>
        <v>6</v>
      </c>
      <c r="D22" s="350"/>
      <c r="E22" s="350"/>
      <c r="F22" s="350"/>
      <c r="G22" s="350"/>
      <c r="H22" s="350"/>
      <c r="I22" s="350"/>
      <c r="J22" s="350"/>
      <c r="K22" s="350"/>
      <c r="L22" s="350"/>
      <c r="M22" s="350"/>
      <c r="N22" s="350"/>
      <c r="O22" s="350"/>
      <c r="P22" s="350"/>
      <c r="Q22" s="350"/>
      <c r="R22" s="350"/>
      <c r="S22" s="350"/>
      <c r="T22" s="350"/>
      <c r="U22" s="350"/>
      <c r="V22" s="350"/>
      <c r="W22" s="350"/>
      <c r="X22" s="350"/>
      <c r="Y22" s="350"/>
      <c r="Z22" s="350"/>
    </row>
    <row r="23" customFormat="false" ht="18.45" hidden="false" customHeight="true" outlineLevel="0" collapsed="false">
      <c r="A23" s="378" t="s">
        <v>326</v>
      </c>
      <c r="B23" s="410"/>
      <c r="C23" s="464" t="n">
        <f aca="false">IFERROR(C18/C22,0)</f>
        <v>10.9186972222222</v>
      </c>
      <c r="D23" s="350"/>
      <c r="E23" s="350"/>
      <c r="F23" s="350"/>
      <c r="G23" s="350"/>
      <c r="H23" s="350"/>
      <c r="I23" s="350"/>
      <c r="J23" s="350"/>
      <c r="K23" s="350"/>
      <c r="L23" s="350"/>
      <c r="M23" s="350"/>
      <c r="N23" s="350"/>
      <c r="O23" s="350"/>
      <c r="P23" s="350"/>
      <c r="Q23" s="350"/>
      <c r="R23" s="350"/>
      <c r="S23" s="350"/>
      <c r="T23" s="350"/>
      <c r="U23" s="350"/>
      <c r="V23" s="350"/>
      <c r="W23" s="350"/>
      <c r="X23" s="350"/>
      <c r="Y23" s="350"/>
      <c r="Z23" s="350"/>
    </row>
    <row r="24" customFormat="false" ht="18.45" hidden="false" customHeight="true" outlineLevel="0" collapsed="false">
      <c r="A24" s="378" t="s">
        <v>327</v>
      </c>
      <c r="B24" s="410"/>
      <c r="C24" s="467" t="n">
        <v>3</v>
      </c>
      <c r="D24" s="350"/>
      <c r="E24" s="350"/>
      <c r="F24" s="350"/>
      <c r="G24" s="350"/>
      <c r="H24" s="350"/>
      <c r="I24" s="350"/>
      <c r="J24" s="350"/>
      <c r="K24" s="350"/>
      <c r="L24" s="350"/>
      <c r="M24" s="350"/>
      <c r="N24" s="350"/>
      <c r="O24" s="350"/>
      <c r="P24" s="350"/>
      <c r="Q24" s="350"/>
      <c r="R24" s="350"/>
      <c r="S24" s="350"/>
      <c r="T24" s="350"/>
      <c r="U24" s="350"/>
      <c r="V24" s="350"/>
      <c r="W24" s="350"/>
      <c r="X24" s="350"/>
      <c r="Y24" s="350"/>
      <c r="Z24" s="350"/>
    </row>
    <row r="25" customFormat="false" ht="18.45" hidden="false" customHeight="true" outlineLevel="0" collapsed="false">
      <c r="A25" s="468" t="s">
        <v>328</v>
      </c>
      <c r="B25" s="469"/>
      <c r="C25" s="470" t="n">
        <f aca="false">IFERROR(C23/C24,0)</f>
        <v>3.63956574074074</v>
      </c>
      <c r="D25" s="350"/>
      <c r="E25" s="350"/>
      <c r="F25" s="350"/>
      <c r="G25" s="350"/>
      <c r="H25" s="350"/>
      <c r="I25" s="350"/>
      <c r="J25" s="350"/>
      <c r="K25" s="350"/>
      <c r="L25" s="350"/>
      <c r="M25" s="350"/>
      <c r="N25" s="350"/>
      <c r="O25" s="350"/>
      <c r="P25" s="350"/>
      <c r="Q25" s="350"/>
      <c r="R25" s="350"/>
      <c r="S25" s="350"/>
      <c r="T25" s="350"/>
      <c r="U25" s="350"/>
      <c r="V25" s="350"/>
      <c r="W25" s="350"/>
      <c r="X25" s="350"/>
      <c r="Y25" s="350"/>
      <c r="Z25" s="350"/>
    </row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</sheetData>
  <mergeCells count="2">
    <mergeCell ref="A1:C8"/>
    <mergeCell ref="A10:C10"/>
  </mergeCells>
  <conditionalFormatting sqref="C22">
    <cfRule type="expression" priority="2" aboveAverage="0" equalAverage="0" bottom="0" percent="0" rank="0" text="" dxfId="0">
      <formula>"SE(E(C20&gt;=15;C19=1))"</formula>
    </cfRule>
  </conditionalFormatting>
  <printOptions headings="false" gridLines="false" gridLinesSet="true" horizontalCentered="false" verticalCentered="false"/>
  <pageMargins left="0.7875" right="0.590277777777778" top="0.7875" bottom="0.7875" header="0.511805555555555" footer="0.511805555555555"/>
  <pageSetup paperSize="9" scale="8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1449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lastPrinted>2026-05-28T10:37:17Z</cp:lastPrinted>
  <dcterms:modified xsi:type="dcterms:W3CDTF">2026-06-02T08:19:38Z</dcterms:modified>
  <cp:revision>38</cp:revision>
  <dc:subject/>
  <dc:title/>
</cp:coreProperties>
</file>