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oslengenharia/Desktop/MARIANA - OSL/MARIANA - OSL/ANAHY - BRASILANDIA/FEITO POR MIM/"/>
    </mc:Choice>
  </mc:AlternateContent>
  <xr:revisionPtr revIDLastSave="0" documentId="13_ncr:1_{2B13A776-DD4D-C149-B476-B926FC7BAA46}" xr6:coauthVersionLast="47" xr6:coauthVersionMax="47" xr10:uidLastSave="{00000000-0000-0000-0000-000000000000}"/>
  <bookViews>
    <workbookView xWindow="0" yWindow="520" windowWidth="31420" windowHeight="19380" activeTab="1" xr2:uid="{00000000-000D-0000-FFFF-FFFF00000000}"/>
  </bookViews>
  <sheets>
    <sheet name="COMP. ANAHY" sheetId="1" r:id="rId1"/>
    <sheet name="ORÇ. ANAHY" sheetId="8" r:id="rId2"/>
    <sheet name="PLANILHA FIS. ANAHY" sheetId="5" r:id="rId3"/>
    <sheet name="PLANILHA FIN. ANAHY" sheetId="11" r:id="rId4"/>
  </sheets>
  <definedNames>
    <definedName name="_xlnm._FilterDatabase" localSheetId="0" hidden="1">'COMP. ANAHY'!$A$7:$F$7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11" l="1"/>
  <c r="D8" i="11"/>
  <c r="F7" i="11"/>
  <c r="E7" i="11"/>
  <c r="D7" i="11"/>
  <c r="C7" i="11"/>
  <c r="G10" i="5"/>
  <c r="G11" i="5"/>
  <c r="G9" i="5"/>
  <c r="F11" i="5"/>
  <c r="E11" i="5"/>
  <c r="C11" i="5"/>
  <c r="F10" i="5"/>
  <c r="E10" i="5"/>
  <c r="C10" i="5"/>
  <c r="F9" i="5"/>
  <c r="E9" i="5"/>
  <c r="C9" i="5"/>
  <c r="F10" i="11"/>
  <c r="K37" i="8" l="1"/>
  <c r="H61" i="8" l="1"/>
  <c r="I61" i="8" s="1"/>
  <c r="J61" i="8" s="1"/>
  <c r="H60" i="8" l="1"/>
  <c r="I60" i="8" s="1"/>
  <c r="J60" i="8" s="1"/>
  <c r="H59" i="8"/>
  <c r="I59" i="8" s="1"/>
  <c r="J59" i="8" s="1"/>
  <c r="K58" i="8" l="1"/>
  <c r="G24" i="1"/>
  <c r="F53" i="8"/>
  <c r="H24" i="1"/>
  <c r="G53" i="8" s="1"/>
  <c r="H57" i="8"/>
  <c r="I57" i="8" s="1"/>
  <c r="J57" i="8" s="1"/>
  <c r="H56" i="8"/>
  <c r="I56" i="8" s="1"/>
  <c r="J56" i="8" s="1"/>
  <c r="H55" i="8"/>
  <c r="I55" i="8" s="1"/>
  <c r="J55" i="8" s="1"/>
  <c r="H51" i="8"/>
  <c r="I51" i="8" s="1"/>
  <c r="J51" i="8" s="1"/>
  <c r="H50" i="8"/>
  <c r="I50" i="8" s="1"/>
  <c r="J50" i="8" s="1"/>
  <c r="H49" i="8"/>
  <c r="I49" i="8" s="1"/>
  <c r="J49" i="8" s="1"/>
  <c r="H47" i="8"/>
  <c r="I47" i="8" s="1"/>
  <c r="J47" i="8" s="1"/>
  <c r="H46" i="8"/>
  <c r="I46" i="8" s="1"/>
  <c r="J46" i="8" s="1"/>
  <c r="H45" i="8"/>
  <c r="I45" i="8" s="1"/>
  <c r="J45" i="8" s="1"/>
  <c r="H44" i="8"/>
  <c r="I44" i="8" s="1"/>
  <c r="J44" i="8" s="1"/>
  <c r="H42" i="8"/>
  <c r="I42" i="8" s="1"/>
  <c r="J42" i="8" s="1"/>
  <c r="H41" i="8"/>
  <c r="I41" i="8" s="1"/>
  <c r="J41" i="8" s="1"/>
  <c r="H21" i="8"/>
  <c r="I21" i="8" s="1"/>
  <c r="J21" i="8" s="1"/>
  <c r="H20" i="8"/>
  <c r="I20" i="8" s="1"/>
  <c r="J20" i="8" s="1"/>
  <c r="H17" i="1"/>
  <c r="G38" i="8" s="1"/>
  <c r="G17" i="1"/>
  <c r="F38" i="8" s="1"/>
  <c r="H33" i="8"/>
  <c r="I33" i="8" s="1"/>
  <c r="J33" i="8" s="1"/>
  <c r="H34" i="8"/>
  <c r="I34" i="8" s="1"/>
  <c r="J34" i="8" s="1"/>
  <c r="H53" i="8" l="1"/>
  <c r="I53" i="8" s="1"/>
  <c r="J53" i="8" s="1"/>
  <c r="H32" i="8"/>
  <c r="I32" i="8" s="1"/>
  <c r="J32" i="8" s="1"/>
  <c r="H30" i="8"/>
  <c r="I30" i="8" s="1"/>
  <c r="J30" i="8" s="1"/>
  <c r="H29" i="8"/>
  <c r="I29" i="8" s="1"/>
  <c r="J29" i="8" s="1"/>
  <c r="H26" i="8"/>
  <c r="I26" i="8" s="1"/>
  <c r="J26" i="8" s="1"/>
  <c r="H28" i="8"/>
  <c r="I28" i="8" s="1"/>
  <c r="J28" i="8" s="1"/>
  <c r="H25" i="8"/>
  <c r="I25" i="8" s="1"/>
  <c r="J25" i="8" s="1"/>
  <c r="H24" i="8"/>
  <c r="I24" i="8" s="1"/>
  <c r="J24" i="8" s="1"/>
  <c r="H23" i="8"/>
  <c r="I23" i="8" s="1"/>
  <c r="J23" i="8" s="1"/>
  <c r="H38" i="8" l="1"/>
  <c r="I38" i="8" s="1"/>
  <c r="J38" i="8" s="1"/>
  <c r="H9" i="1" l="1"/>
  <c r="G9" i="1"/>
  <c r="H14" i="8"/>
  <c r="I14" i="8" s="1"/>
  <c r="J14" i="8" s="1"/>
  <c r="G17" i="8" l="1"/>
  <c r="F17" i="8"/>
  <c r="A9" i="5" l="1"/>
  <c r="A10" i="5" s="1"/>
  <c r="A11" i="5" s="1"/>
  <c r="H17" i="8" l="1"/>
  <c r="I17" i="8" s="1"/>
  <c r="H13" i="8"/>
  <c r="I13" i="8" s="1"/>
  <c r="J13" i="8" l="1"/>
  <c r="K10" i="8" s="1"/>
  <c r="J17" i="8"/>
  <c r="K16" i="8" l="1"/>
  <c r="K62" i="8" l="1"/>
  <c r="C8" i="11" l="1"/>
</calcChain>
</file>

<file path=xl/sharedStrings.xml><?xml version="1.0" encoding="utf-8"?>
<sst xmlns="http://schemas.openxmlformats.org/spreadsheetml/2006/main" count="327" uniqueCount="183">
  <si>
    <t>ITEM</t>
  </si>
  <si>
    <t>DESCRIÇÃO</t>
  </si>
  <si>
    <t>UNIDADE</t>
  </si>
  <si>
    <t>QUANTIDADE</t>
  </si>
  <si>
    <t>PREÇO UNITÁRIO (R$)</t>
  </si>
  <si>
    <t>SUBTOTAL (R$)</t>
  </si>
  <si>
    <t>m</t>
  </si>
  <si>
    <t>TOTAL</t>
  </si>
  <si>
    <t>MUNICÍPIO:</t>
  </si>
  <si>
    <t>OBJETO:</t>
  </si>
  <si>
    <t>1.1</t>
  </si>
  <si>
    <t>3.1</t>
  </si>
  <si>
    <t>3.2</t>
  </si>
  <si>
    <t xml:space="preserve">ITEM </t>
  </si>
  <si>
    <t xml:space="preserve">SERVIÇO </t>
  </si>
  <si>
    <t>2.1</t>
  </si>
  <si>
    <t xml:space="preserve">SERVIÇOS PRELIMINARES </t>
  </si>
  <si>
    <t xml:space="preserve">TOTAL </t>
  </si>
  <si>
    <t xml:space="preserve">ACUMULATIVO </t>
  </si>
  <si>
    <t>PARCELAS</t>
  </si>
  <si>
    <t xml:space="preserve">DEPARTAMENTO DE ENG </t>
  </si>
  <si>
    <t xml:space="preserve">Responsável Técnico </t>
  </si>
  <si>
    <t>CÓD. SINAP (NÃO DESONERADO)</t>
  </si>
  <si>
    <t>MATERIAL</t>
  </si>
  <si>
    <t>GUINDAUTO HIDRÁULICO, CAPACIDADE MÁXIMA DE CARGA 6200 KG, MOMENTO MÁXIMO DE CARGA 11,7 TM, ALCANCE MÁXIMO HORIZONTAL 9,70 M, INCLUSIVE CAMINHÃO TOCO PBT 16.000 KG, POTÊNCIA DE 189 CV - CHP DIURNO. AF_06/2014</t>
  </si>
  <si>
    <t>CHP</t>
  </si>
  <si>
    <t>ELETRICISTA COM ENCARGOS COMPLEMENTARES</t>
  </si>
  <si>
    <t>H</t>
  </si>
  <si>
    <t>UN</t>
  </si>
  <si>
    <t>SERVENTE COM ENCARGOS COMPLEMENTARES</t>
  </si>
  <si>
    <t>1.2</t>
  </si>
  <si>
    <t>m³</t>
  </si>
  <si>
    <t xml:space="preserve">UN </t>
  </si>
  <si>
    <t>CABO FLEXIVEL PVC 750 V, 3 CONDUTORES DE 1,5 MM2 (CABO PP)</t>
  </si>
  <si>
    <t>RESPONSÁVEL TÉCNICO</t>
  </si>
  <si>
    <t>COEF.</t>
  </si>
  <si>
    <t>COMP. 1</t>
  </si>
  <si>
    <t>COMP. 2</t>
  </si>
  <si>
    <t>COMP. 3</t>
  </si>
  <si>
    <t>M</t>
  </si>
  <si>
    <t>M²</t>
  </si>
  <si>
    <t>MÃO DE OBRA</t>
  </si>
  <si>
    <t>VALOR UNIT. (MAT+MO)</t>
  </si>
  <si>
    <t>VALOR UNIT. + BDI</t>
  </si>
  <si>
    <t>VALOR TOTAL</t>
  </si>
  <si>
    <t xml:space="preserve">BDI </t>
  </si>
  <si>
    <t>DEPARTAMENTO DE ENG.</t>
  </si>
  <si>
    <t>________________________________________</t>
  </si>
  <si>
    <t>__________________________________</t>
  </si>
  <si>
    <t>PADRÃO DE ENTRADA</t>
  </si>
  <si>
    <t>M³</t>
  </si>
  <si>
    <t>ESCAVAÇÃO MANUAL DE VALA COM PROFUNDIDADE MENOR OU IGUAL A 1,30 M. AF_ 02/2021</t>
  </si>
  <si>
    <t>INFRAESTRUTURA</t>
  </si>
  <si>
    <t>KG</t>
  </si>
  <si>
    <t>FITA ACO INOX PARA CINTAR POSTE, L = 19 MM, E = 0,5 MM (ROLO DE 30M)</t>
  </si>
  <si>
    <t>ELETRODUTO DE PVC RIGIDO ROSCAVEL DE 1 1/2 ", SEM LUVA</t>
  </si>
  <si>
    <t>LUVA EM PVC RIGIDO ROSCAVEL, DE 1 1/2", PARA ELETRODUTO</t>
  </si>
  <si>
    <t>CAIXA ENTERRADA ELÉTRICA RETANGULAR, EM CONCRETO PRÉ-MOLDADO, FUNDO COM BRITA, DIMENSÕES INTERNAS: 0,3X0,3X0,3 M. AF_12/2020</t>
  </si>
  <si>
    <t>VALOR MATERIAIS</t>
  </si>
  <si>
    <t>VALOR MÃO DE OBRA</t>
  </si>
  <si>
    <t>HASTE DE ATERRAMENTO 5/8 PARA SPDA - FORNECIMENTO E INSTALAÇÃO. AF_12/2017</t>
  </si>
  <si>
    <t>ARMAÇÃO SECUNDÁRIA, COM 1 ESTRIBO E 1 ISOLADOR - FORNECIMENTO E INSTALAÇÃO. AF_07/2020</t>
  </si>
  <si>
    <t>SEMANAS (MÊS)</t>
  </si>
  <si>
    <t>ACUMULATIVO POR PARCELA</t>
  </si>
  <si>
    <t>CRONOGRAMA FíSICO</t>
  </si>
  <si>
    <t>1° MÊS</t>
  </si>
  <si>
    <t>2° MÊS</t>
  </si>
  <si>
    <t>2.2</t>
  </si>
  <si>
    <t>LOCACAO DE CONTAINER 2,30 X 6,00 M, ALT. 2,50 M, PARA ESCRITORIO, SEM DIVISORIAS INTERNAS E SEM SANITARIO (NAO INCLUI MOBILIZACAO/DESMOBILIZACAO)</t>
  </si>
  <si>
    <t>MÊS</t>
  </si>
  <si>
    <t>ILUMINAÇÃO PÚBLICA</t>
  </si>
  <si>
    <t>1 MÊS</t>
  </si>
  <si>
    <t>GRAMPO CONECTOR GTDU PARA HASTE ATERRAMENTO TIPO GAR 5/8"</t>
  </si>
  <si>
    <t xml:space="preserve">CRONOGRAMA FINANCEIRO </t>
  </si>
  <si>
    <t>COTAÇÃO 1</t>
  </si>
  <si>
    <t>COTAÇÃO 2</t>
  </si>
  <si>
    <t>COTAÇÃO 7</t>
  </si>
  <si>
    <t>COTAÇÃO 8</t>
  </si>
  <si>
    <t>COTAÇÃO 9</t>
  </si>
  <si>
    <t>CONCRETO MAGRO PARA LASTRO, TRAÇO 1:4,5:4,5 (EM MASSA SECA DE CIMENTO/ M3 AREIA MÉDIA/ BRITA 1) - PREPARO MECÂNICO COM BETONEIRA 400 L. AF_05/2021</t>
  </si>
  <si>
    <t>ARMAÇÃO DE ESTRUTURAS DIVERSAS DE CONCRETO ARMADO, EXCETO VIGAS, PILARES, LAJES E FUNDAÇÕES, UTILIZANDO AÇO CA-50 DE 6,3 MM - MONTAGEM. AF_06/2022</t>
  </si>
  <si>
    <t>CAIXA CN METAL - BIFÁSICO (P/ DISJUNTOR 2X50A)</t>
  </si>
  <si>
    <t>CAIXA POLIFÁSICA COM LENTE COPEL CNPH</t>
  </si>
  <si>
    <t>DISJUNTOR BIPOLAR TIPO DIN, CORRENTE NOMINAL DE 50A - FORNECIMENTO E INSTALAÇÃO. AF_10/2020</t>
  </si>
  <si>
    <t>CABO DE COBRE, FLEXIVEL, CLASSE 4 OU 5, ISOLACAO EM PVC/A, ANTICHAMA BWF-B, COBERTURA PVC-ST1, ANTICHAMA BWF-B, 1 CONDUTOR, 0,6/1 KV, SECAO NOMINAL 10 MM2</t>
  </si>
  <si>
    <t>CABO DE COBRE FLEXÍVEL ISOLADO, 10 MM², ANTI-CHAMA 450/750 V, PARA CIRCUITOS TERMINAIS - FORNECIMENTO E INSTALAÇÃO. AF_03/2023</t>
  </si>
  <si>
    <t>CABECOTE PARA ENTRADA DE LINHA DE ALIMENTACAO PARA ELETRODUTO, EM LIGA DE ALUMINIO COM ACABAMENTO ANTI CORROSIVO, COM FIXACAO POR ENCAIXE LISO DE 360 GRAUS, DE 1 1/2"</t>
  </si>
  <si>
    <t>CONECTOR CUNHA DE ALUMÍNIO P: 4/0X4/0 D: 3/0X4/0 CADC-211 - INTELLI</t>
  </si>
  <si>
    <t>INSTALAÇÃO DE LUMINÁRIAS PARA ILUMINAÇÃO PÚBLICA EM LED</t>
  </si>
  <si>
    <t>COTAÇÃO 4</t>
  </si>
  <si>
    <t>CAIXA ENTERRADA ELÉTRICA RETANGULAR, EM ALVENARIA COM TIJOLOS CERÂMICOS MACIÇOS, FUNDO COM BRITA, DIMENSÕES INTERNAS: 0,3X0,3X0,3 M. AF_12/2020</t>
  </si>
  <si>
    <t>PADRÃO DE ENTRADA DE ENERGIA ELÉTRICA - AÉREA - SAÍDA SUBTERRÊNEA - DISJUNTOR 2X50A</t>
  </si>
  <si>
    <t>INFRAESTRUTURA - 2X50A</t>
  </si>
  <si>
    <t>RELE FOTOELETRICO PARA COMANDO DE ILUMINAÇÃO EXTERNA 1000W - FORNECIMENTO E INSTALAÇÃO. AF_08/2020</t>
  </si>
  <si>
    <t>COTAÇÃO 5</t>
  </si>
  <si>
    <t>COTAÇÃO 10</t>
  </si>
  <si>
    <t>CONECTOR PERFURANTE INCESA 16-120mm DERIVAÇÃO 16-120mm</t>
  </si>
  <si>
    <t>TESTE DE EQUIPAMENTOS</t>
  </si>
  <si>
    <t>2 MÊS</t>
  </si>
  <si>
    <t>1.1.1</t>
  </si>
  <si>
    <t>1.1.2</t>
  </si>
  <si>
    <t>1.1.3</t>
  </si>
  <si>
    <t>1.1.4</t>
  </si>
  <si>
    <t>1.1.5</t>
  </si>
  <si>
    <t>1.1.6</t>
  </si>
  <si>
    <t>2.2.1</t>
  </si>
  <si>
    <t>2.3.1</t>
  </si>
  <si>
    <t>2.4.1</t>
  </si>
  <si>
    <t>2.6.1</t>
  </si>
  <si>
    <t>3.2.1</t>
  </si>
  <si>
    <t>3° MÊS</t>
  </si>
  <si>
    <t>ANAHY - AGOSTO/2024</t>
  </si>
  <si>
    <r>
      <t xml:space="preserve">INSTALAÇÃO DE LUMINÁRIAS PARA ILUMINAÇÃO PÚBLICA EM LED - </t>
    </r>
    <r>
      <rPr>
        <b/>
        <sz val="12"/>
        <color rgb="FFFF0000"/>
        <rFont val="Arial"/>
        <family val="2"/>
      </rPr>
      <t>ANAHY</t>
    </r>
  </si>
  <si>
    <r>
      <t xml:space="preserve">INSTALAÇÃO DE LUMINÁRIAS PARA ILUMINAÇÃO PÚBLICA EM LED - </t>
    </r>
    <r>
      <rPr>
        <b/>
        <sz val="11"/>
        <color rgb="FFFF0000"/>
        <rFont val="Arial"/>
        <family val="2"/>
      </rPr>
      <t>ANAHY</t>
    </r>
  </si>
  <si>
    <r>
      <t xml:space="preserve">PLANILHA ORÇAMENTARIA -  </t>
    </r>
    <r>
      <rPr>
        <b/>
        <i/>
        <sz val="11"/>
        <color rgb="FFFF0000"/>
        <rFont val="Arial"/>
        <family val="2"/>
      </rPr>
      <t>ANAHY</t>
    </r>
  </si>
  <si>
    <t>COMPOSIÇÃO -  ANAHY</t>
  </si>
  <si>
    <t>SINAP - 06/2024</t>
  </si>
  <si>
    <t>FORNECIMENTO E INSTALAÇÃO DE PLACA DE OBRA COM CHAPA GALVANZADA E ESTRUTURA DE MADEIRA.AF_03/2022_PS</t>
  </si>
  <si>
    <t>SERVIÇOS PRELIMINARES</t>
  </si>
  <si>
    <t>SINAP</t>
  </si>
  <si>
    <t>ADMINISTRACAO E CANTEIRO DE OBRAS</t>
  </si>
  <si>
    <t>1.2.3</t>
  </si>
  <si>
    <t>PLACA DE IDENTIFICAÇÃO / LETREIRO</t>
  </si>
  <si>
    <t>PATIO PREFEITURA</t>
  </si>
  <si>
    <t>ORIGEM</t>
  </si>
  <si>
    <t>ITEM/CÓDIGO</t>
  </si>
  <si>
    <t>COMP.1</t>
  </si>
  <si>
    <t>SERVIÇOS</t>
  </si>
  <si>
    <t>CABOS</t>
  </si>
  <si>
    <t>X</t>
  </si>
  <si>
    <t>ACESSÓRIOS</t>
  </si>
  <si>
    <t>ROTATÓRIA E CANTEIROS</t>
  </si>
  <si>
    <t>3.3.1</t>
  </si>
  <si>
    <t>3.4.1</t>
  </si>
  <si>
    <t>3.5.1</t>
  </si>
  <si>
    <t>3.6.1</t>
  </si>
  <si>
    <t>DESCARTE DE CONJUNTO DE ILUMINAÇÃO PÚBLICA EXISTENTE, POR PONTO DE IP</t>
  </si>
  <si>
    <t>SERVIÇOS DE RETIRADA E TRANSPORTE DE CONJUNTO DE ILUMINAÇÃO PÚBLICA EXISTENTE, POR PONTO DE IP</t>
  </si>
  <si>
    <t>2. ROTATÓRIA E CANTEIROS</t>
  </si>
  <si>
    <t>1. PATIO PREFEITURA</t>
  </si>
  <si>
    <t>COTAÇÃO 3</t>
  </si>
  <si>
    <t>CABO DE COBRE FLEXÍVEL ISOLADO, 6MM², ANTI-CHAMA 00,6/1,0KV, PARA CIRCUITOS TERMINAIS - FORNECIMENTO E INSTALAÇÃO. AF_03/2023</t>
  </si>
  <si>
    <t>REATERRO MANUAL DE VALAS, COM COMPACTADOR DE SOLOS DE PERCUSSÃO. AF_08/2023</t>
  </si>
  <si>
    <t>ELETRODUTO FLEXÍVEL CORRUGADO, PEAD, DN 50 (1 1/2"), PARA REDE ENTERRADA DE DISTRIBUIÇÃO DE ENERGIA ELÉTRICA - FORNECIMENTO E INSTALAÇÃO. AF_12/2021</t>
  </si>
  <si>
    <t>2.1.1</t>
  </si>
  <si>
    <t>2.1.2</t>
  </si>
  <si>
    <t>2.1.3</t>
  </si>
  <si>
    <t>2.1.4</t>
  </si>
  <si>
    <t>2.1.5</t>
  </si>
  <si>
    <t>2.1.6</t>
  </si>
  <si>
    <t>2.2.2</t>
  </si>
  <si>
    <t>2.2.3</t>
  </si>
  <si>
    <t>2.2.4</t>
  </si>
  <si>
    <t>2.2.6</t>
  </si>
  <si>
    <t>2.2.7</t>
  </si>
  <si>
    <t>2.2.8</t>
  </si>
  <si>
    <t>2.2.9</t>
  </si>
  <si>
    <t>2.2.10</t>
  </si>
  <si>
    <t>2.2.12</t>
  </si>
  <si>
    <t>2.2.13</t>
  </si>
  <si>
    <t>2.2.14</t>
  </si>
  <si>
    <t>2.2.16</t>
  </si>
  <si>
    <t>2.2.17</t>
  </si>
  <si>
    <t>2.2.18</t>
  </si>
  <si>
    <t>COMP.2</t>
  </si>
  <si>
    <t>2.2.19</t>
  </si>
  <si>
    <t>CONTATORA 50A</t>
  </si>
  <si>
    <t>COTAÇÃO 6</t>
  </si>
  <si>
    <t>2.2.20</t>
  </si>
  <si>
    <t>2.2.21</t>
  </si>
  <si>
    <t>COTAÇÃO 11</t>
  </si>
  <si>
    <t>CIVIL</t>
  </si>
  <si>
    <t>MÁQUINA JATO DE PRESSÃO PORTÁTIL, CAMARA DE 1 SAIDA, CAPACIDADE 280L, DIAMETRO 670MM, BICO DE JATO CURTO MENTURI DE 5/16", MANGUEIRA DE 1" COM COMPRESSOR DE AR REBOCÁVEL 189 PCM E MOTOR DIESEL 63CV - MATERIAIS NA OPERAÇÃO. AF_05/2023</t>
  </si>
  <si>
    <t>PINTURA LÁTEX ACRILICA PREMIUM, APLICAÇÃO MNAUAL EM PAREDES, DUAS DEMÃOS.AF_04/2023</t>
  </si>
  <si>
    <t>RECOMPOSIÇÃO DE PAVIMENTOS EM PEDRA POLIÉDRICA, REJUNTAMENTO COM PÓ DE PEDRA, COM REAPROVEITAMENTO DAS PEDRAS POLIÉDRICA PARA O FECHAMENTO DE VALAS - INCLUSO RETIRADA E COLOCAÇÃO DO MATERIAL. AF_12/20</t>
  </si>
  <si>
    <t>CABO DE COBRE FLEXÍVEL ISOLADO, 6MM², ANTI-CHAMA 0,6/1,0KV, PARA CIRCUITOS TERMINAIS - FORNECIMENTO E INSTALAÇÃO. AF_03/2023</t>
  </si>
  <si>
    <t>INSTALAÇÃO DE LUMINÁRIAS PARA ILUMINAÇÃO PÚBLICA EM LED - ANAHY</t>
  </si>
  <si>
    <t>ANAHY , 28 DE AGOSTO DE  2024</t>
  </si>
  <si>
    <t xml:space="preserve">CONJUNTO ORNAMENTAL DE BASE, POSTE E LUMINÁRIA CÔNICA DE 140WATTS E ALTURA DE 5.500mm. </t>
  </si>
  <si>
    <t xml:space="preserve">CONJUNTO DE POSTE ORNAMENTAL E LUMINÁRIA EM LED PARA ILUMINAÇÃO PÚBLICA COM POTÊNCIA DE 200WATTS E ALTURA DE ATÉ 6.500MM. </t>
  </si>
  <si>
    <t xml:space="preserve">PATIO PREFEITURA </t>
  </si>
  <si>
    <t>ROTATÓRIA</t>
  </si>
  <si>
    <t>3 MÊS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</si>
</sst>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_-[$R$-416]\ * #,##0.00_-;\-[$R$-416]\ * #,##0.00_-;_-[$R$-416]\ * &quot;-&quot;??_-;_-@_-"/>
    <numFmt numFmtId="165" formatCode="&quot;R$&quot;\ #,##0.00"/>
  </numFmts>
  <fonts count="34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1"/>
      <color theme="1"/>
      <name val="Arial"/>
      <family val="2"/>
    </font>
    <font>
      <sz val="8"/>
      <color theme="1"/>
      <name val="Calibri"/>
      <family val="2"/>
      <scheme val="minor"/>
    </font>
    <font>
      <sz val="12"/>
      <color rgb="FFFF0000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name val="Arial"/>
      <family val="2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Times New Roman"/>
      <family val="1"/>
    </font>
    <font>
      <b/>
      <sz val="12"/>
      <color rgb="FFFF0000"/>
      <name val="Arial"/>
      <family val="2"/>
    </font>
    <font>
      <sz val="8"/>
      <name val="Calibri"/>
      <family val="2"/>
      <scheme val="minor"/>
    </font>
    <font>
      <b/>
      <i/>
      <sz val="11"/>
      <color theme="1"/>
      <name val="Arial"/>
      <family val="2"/>
    </font>
    <font>
      <b/>
      <i/>
      <sz val="11"/>
      <color rgb="FFFF0000"/>
      <name val="Arial"/>
      <family val="2"/>
    </font>
    <font>
      <b/>
      <sz val="11"/>
      <color rgb="FFFF0000"/>
      <name val="Arial"/>
      <family val="2"/>
    </font>
    <font>
      <sz val="11"/>
      <color rgb="FFFF0000"/>
      <name val="Times New Roman"/>
      <family val="1"/>
    </font>
    <font>
      <sz val="11"/>
      <color rgb="FFFF0000"/>
      <name val="Arial"/>
      <family val="2"/>
    </font>
    <font>
      <sz val="14"/>
      <color theme="1"/>
      <name val="Times New Roman"/>
      <family val="1"/>
    </font>
    <font>
      <b/>
      <sz val="11"/>
      <name val="Arial"/>
      <family val="2"/>
    </font>
    <font>
      <b/>
      <sz val="8"/>
      <color theme="1"/>
      <name val="Arial"/>
      <family val="2"/>
    </font>
    <font>
      <sz val="10"/>
      <name val="Calibri"/>
      <family val="2"/>
      <scheme val="minor"/>
    </font>
    <font>
      <sz val="9"/>
      <name val="Arial MT"/>
      <family val="2"/>
    </font>
    <font>
      <sz val="9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44" fontId="13" fillId="0" borderId="0" applyFont="0" applyFill="0" applyBorder="0" applyAlignment="0" applyProtection="0"/>
    <xf numFmtId="9" fontId="13" fillId="0" borderId="0" applyFont="0" applyFill="0" applyBorder="0" applyAlignment="0" applyProtection="0"/>
  </cellStyleXfs>
  <cellXfs count="191">
    <xf numFmtId="0" fontId="0" fillId="0" borderId="0" xfId="0"/>
    <xf numFmtId="0" fontId="2" fillId="0" borderId="0" xfId="0" applyFont="1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12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2" xfId="0" applyBorder="1"/>
    <xf numFmtId="0" fontId="18" fillId="0" borderId="2" xfId="0" applyFont="1" applyBorder="1" applyAlignment="1">
      <alignment wrapText="1"/>
    </xf>
    <xf numFmtId="0" fontId="14" fillId="0" borderId="2" xfId="0" applyFont="1" applyBorder="1"/>
    <xf numFmtId="0" fontId="14" fillId="0" borderId="2" xfId="0" applyFont="1" applyBorder="1" applyAlignment="1">
      <alignment horizontal="center"/>
    </xf>
    <xf numFmtId="0" fontId="5" fillId="0" borderId="2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2" fontId="3" fillId="2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vertical="center"/>
    </xf>
    <xf numFmtId="0" fontId="10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2" fontId="10" fillId="2" borderId="2" xfId="0" applyNumberFormat="1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8" fillId="0" borderId="0" xfId="0" applyFont="1"/>
    <xf numFmtId="0" fontId="9" fillId="3" borderId="2" xfId="0" applyFont="1" applyFill="1" applyBorder="1" applyAlignment="1">
      <alignment vertical="center"/>
    </xf>
    <xf numFmtId="0" fontId="9" fillId="3" borderId="2" xfId="0" applyFont="1" applyFill="1" applyBorder="1" applyAlignment="1">
      <alignment horizontal="center" vertical="center"/>
    </xf>
    <xf numFmtId="164" fontId="0" fillId="0" borderId="0" xfId="0" applyNumberFormat="1"/>
    <xf numFmtId="164" fontId="2" fillId="0" borderId="0" xfId="0" applyNumberFormat="1" applyFont="1" applyAlignment="1">
      <alignment vertical="center"/>
    </xf>
    <xf numFmtId="165" fontId="30" fillId="3" borderId="2" xfId="0" applyNumberFormat="1" applyFont="1" applyFill="1" applyBorder="1" applyAlignment="1">
      <alignment vertical="center"/>
    </xf>
    <xf numFmtId="165" fontId="0" fillId="0" borderId="2" xfId="1" applyNumberFormat="1" applyFont="1" applyBorder="1"/>
    <xf numFmtId="165" fontId="0" fillId="0" borderId="0" xfId="0" applyNumberFormat="1"/>
    <xf numFmtId="0" fontId="0" fillId="0" borderId="2" xfId="0" applyBorder="1" applyAlignment="1">
      <alignment horizontal="center" vertical="center"/>
    </xf>
    <xf numFmtId="10" fontId="10" fillId="0" borderId="3" xfId="0" applyNumberFormat="1" applyFont="1" applyBorder="1" applyAlignment="1">
      <alignment vertical="center"/>
    </xf>
    <xf numFmtId="10" fontId="10" fillId="0" borderId="2" xfId="0" applyNumberFormat="1" applyFont="1" applyBorder="1" applyAlignment="1">
      <alignment vertical="center"/>
    </xf>
    <xf numFmtId="164" fontId="18" fillId="0" borderId="0" xfId="0" applyNumberFormat="1" applyFont="1"/>
    <xf numFmtId="165" fontId="0" fillId="0" borderId="2" xfId="0" applyNumberFormat="1" applyBorder="1" applyAlignment="1">
      <alignment horizontal="center" vertical="center"/>
    </xf>
    <xf numFmtId="165" fontId="19" fillId="0" borderId="2" xfId="0" applyNumberFormat="1" applyFont="1" applyBorder="1"/>
    <xf numFmtId="0" fontId="7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right"/>
    </xf>
    <xf numFmtId="9" fontId="0" fillId="0" borderId="2" xfId="1" applyNumberFormat="1" applyFont="1" applyBorder="1" applyAlignment="1">
      <alignment horizontal="right" vertical="center"/>
    </xf>
    <xf numFmtId="165" fontId="0" fillId="0" borderId="2" xfId="1" applyNumberFormat="1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0" fillId="0" borderId="7" xfId="0" applyFont="1" applyBorder="1" applyAlignment="1">
      <alignment vertical="center"/>
    </xf>
    <xf numFmtId="2" fontId="2" fillId="0" borderId="7" xfId="0" applyNumberFormat="1" applyFont="1" applyBorder="1" applyAlignment="1">
      <alignment vertical="center"/>
    </xf>
    <xf numFmtId="0" fontId="2" fillId="0" borderId="7" xfId="0" applyFont="1" applyBorder="1"/>
    <xf numFmtId="0" fontId="2" fillId="0" borderId="11" xfId="0" applyFont="1" applyBorder="1"/>
    <xf numFmtId="0" fontId="2" fillId="0" borderId="15" xfId="0" applyFont="1" applyBorder="1" applyAlignment="1">
      <alignment vertical="center"/>
    </xf>
    <xf numFmtId="0" fontId="2" fillId="0" borderId="16" xfId="0" applyFont="1" applyBorder="1"/>
    <xf numFmtId="0" fontId="2" fillId="0" borderId="12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2" fontId="2" fillId="0" borderId="14" xfId="0" applyNumberFormat="1" applyFont="1" applyBorder="1" applyAlignment="1">
      <alignment vertical="center"/>
    </xf>
    <xf numFmtId="0" fontId="2" fillId="0" borderId="14" xfId="0" applyFont="1" applyBorder="1"/>
    <xf numFmtId="0" fontId="2" fillId="0" borderId="13" xfId="0" applyFont="1" applyBorder="1"/>
    <xf numFmtId="0" fontId="22" fillId="0" borderId="2" xfId="0" applyFont="1" applyBorder="1" applyAlignment="1">
      <alignment horizontal="center" vertical="center"/>
    </xf>
    <xf numFmtId="2" fontId="8" fillId="0" borderId="2" xfId="0" applyNumberFormat="1" applyFont="1" applyBorder="1" applyAlignment="1">
      <alignment vertical="center"/>
    </xf>
    <xf numFmtId="165" fontId="8" fillId="0" borderId="2" xfId="0" applyNumberFormat="1" applyFont="1" applyBorder="1" applyAlignment="1">
      <alignment vertical="center"/>
    </xf>
    <xf numFmtId="165" fontId="16" fillId="0" borderId="2" xfId="0" applyNumberFormat="1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left" vertical="center" wrapText="1"/>
    </xf>
    <xf numFmtId="2" fontId="16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31" fillId="0" borderId="2" xfId="0" applyFont="1" applyBorder="1"/>
    <xf numFmtId="0" fontId="31" fillId="0" borderId="2" xfId="0" applyFont="1" applyBorder="1" applyAlignment="1">
      <alignment wrapText="1"/>
    </xf>
    <xf numFmtId="0" fontId="0" fillId="0" borderId="5" xfId="0" applyBorder="1" applyAlignment="1">
      <alignment horizontal="center" vertical="center"/>
    </xf>
    <xf numFmtId="9" fontId="0" fillId="0" borderId="5" xfId="2" applyFont="1" applyBorder="1" applyAlignment="1">
      <alignment horizontal="center" vertical="center"/>
    </xf>
    <xf numFmtId="44" fontId="0" fillId="0" borderId="5" xfId="0" applyNumberForma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4" fillId="0" borderId="2" xfId="0" applyFont="1" applyBorder="1" applyAlignment="1">
      <alignment horizontal="center" vertical="center"/>
    </xf>
    <xf numFmtId="0" fontId="29" fillId="3" borderId="2" xfId="0" applyFont="1" applyFill="1" applyBorder="1" applyAlignment="1">
      <alignment vertical="center"/>
    </xf>
    <xf numFmtId="0" fontId="10" fillId="3" borderId="2" xfId="0" applyFont="1" applyFill="1" applyBorder="1" applyAlignment="1">
      <alignment vertical="center"/>
    </xf>
    <xf numFmtId="164" fontId="6" fillId="0" borderId="10" xfId="0" applyNumberFormat="1" applyFont="1" applyBorder="1" applyAlignment="1">
      <alignment horizontal="center" vertical="center"/>
    </xf>
    <xf numFmtId="0" fontId="33" fillId="0" borderId="0" xfId="0" applyFont="1" applyAlignment="1">
      <alignment horizontal="left" vertical="top"/>
    </xf>
    <xf numFmtId="0" fontId="32" fillId="0" borderId="3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/>
    </xf>
    <xf numFmtId="165" fontId="27" fillId="0" borderId="9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2" fontId="6" fillId="0" borderId="2" xfId="0" applyNumberFormat="1" applyFont="1" applyBorder="1" applyAlignment="1">
      <alignment horizontal="center" vertical="center"/>
    </xf>
    <xf numFmtId="165" fontId="6" fillId="0" borderId="2" xfId="0" applyNumberFormat="1" applyFont="1" applyBorder="1" applyAlignment="1">
      <alignment horizontal="center" vertical="center"/>
    </xf>
    <xf numFmtId="0" fontId="32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14" fillId="0" borderId="5" xfId="0" applyFont="1" applyBorder="1" applyAlignment="1">
      <alignment horizontal="center" vertical="center"/>
    </xf>
    <xf numFmtId="44" fontId="0" fillId="0" borderId="3" xfId="0" applyNumberFormat="1" applyBorder="1" applyAlignment="1">
      <alignment horizontal="center"/>
    </xf>
    <xf numFmtId="0" fontId="22" fillId="0" borderId="2" xfId="0" applyFont="1" applyBorder="1" applyAlignment="1">
      <alignment horizontal="left" vertical="center" wrapText="1"/>
    </xf>
    <xf numFmtId="1" fontId="22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 wrapText="1"/>
    </xf>
    <xf numFmtId="164" fontId="6" fillId="0" borderId="2" xfId="0" applyNumberFormat="1" applyFont="1" applyBorder="1" applyAlignment="1">
      <alignment vertical="center"/>
    </xf>
    <xf numFmtId="164" fontId="16" fillId="0" borderId="2" xfId="0" applyNumberFormat="1" applyFont="1" applyBorder="1" applyAlignment="1">
      <alignment vertical="center"/>
    </xf>
    <xf numFmtId="165" fontId="6" fillId="0" borderId="2" xfId="0" applyNumberFormat="1" applyFont="1" applyBorder="1" applyAlignment="1">
      <alignment vertical="center"/>
    </xf>
    <xf numFmtId="10" fontId="0" fillId="0" borderId="3" xfId="2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9" fillId="3" borderId="2" xfId="0" applyFont="1" applyFill="1" applyBorder="1" applyAlignment="1">
      <alignment horizontal="left" vertical="center"/>
    </xf>
    <xf numFmtId="165" fontId="30" fillId="0" borderId="6" xfId="0" applyNumberFormat="1" applyFont="1" applyBorder="1" applyAlignment="1">
      <alignment horizontal="center" vertical="center"/>
    </xf>
    <xf numFmtId="165" fontId="30" fillId="0" borderId="11" xfId="0" applyNumberFormat="1" applyFont="1" applyBorder="1" applyAlignment="1">
      <alignment horizontal="center" vertical="center"/>
    </xf>
    <xf numFmtId="165" fontId="30" fillId="0" borderId="15" xfId="0" applyNumberFormat="1" applyFont="1" applyBorder="1" applyAlignment="1">
      <alignment horizontal="center" vertical="center"/>
    </xf>
    <xf numFmtId="165" fontId="30" fillId="0" borderId="16" xfId="0" applyNumberFormat="1" applyFont="1" applyBorder="1" applyAlignment="1">
      <alignment horizontal="center" vertical="center"/>
    </xf>
    <xf numFmtId="165" fontId="30" fillId="0" borderId="12" xfId="0" applyNumberFormat="1" applyFont="1" applyBorder="1" applyAlignment="1">
      <alignment horizontal="center" vertical="center"/>
    </xf>
    <xf numFmtId="165" fontId="30" fillId="0" borderId="13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/>
    </xf>
    <xf numFmtId="0" fontId="10" fillId="3" borderId="3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left" vertical="center"/>
    </xf>
    <xf numFmtId="0" fontId="10" fillId="3" borderId="4" xfId="0" applyFont="1" applyFill="1" applyBorder="1" applyAlignment="1">
      <alignment horizontal="left" vertical="center"/>
    </xf>
    <xf numFmtId="0" fontId="10" fillId="3" borderId="5" xfId="0" applyFont="1" applyFill="1" applyBorder="1" applyAlignment="1">
      <alignment horizontal="left" vertical="center"/>
    </xf>
    <xf numFmtId="0" fontId="29" fillId="0" borderId="2" xfId="0" applyFont="1" applyBorder="1" applyAlignment="1">
      <alignment horizontal="right" vertical="center"/>
    </xf>
    <xf numFmtId="0" fontId="10" fillId="0" borderId="6" xfId="0" applyFont="1" applyBorder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26" fillId="0" borderId="1" xfId="0" applyFont="1" applyBorder="1" applyAlignment="1">
      <alignment horizontal="center"/>
    </xf>
    <xf numFmtId="165" fontId="27" fillId="0" borderId="9" xfId="0" applyNumberFormat="1" applyFont="1" applyBorder="1" applyAlignment="1">
      <alignment horizontal="center" vertical="center"/>
    </xf>
    <xf numFmtId="165" fontId="27" fillId="0" borderId="8" xfId="0" applyNumberFormat="1" applyFont="1" applyBorder="1" applyAlignment="1">
      <alignment horizontal="center" vertical="center"/>
    </xf>
    <xf numFmtId="165" fontId="27" fillId="0" borderId="10" xfId="0" applyNumberFormat="1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29" fillId="0" borderId="3" xfId="0" applyFont="1" applyBorder="1" applyAlignment="1">
      <alignment horizontal="left" vertical="center"/>
    </xf>
    <xf numFmtId="0" fontId="29" fillId="0" borderId="4" xfId="0" applyFont="1" applyBorder="1" applyAlignment="1">
      <alignment horizontal="left" vertical="center"/>
    </xf>
    <xf numFmtId="0" fontId="29" fillId="0" borderId="5" xfId="0" applyFont="1" applyBorder="1" applyAlignment="1">
      <alignment horizontal="left" vertical="center"/>
    </xf>
    <xf numFmtId="0" fontId="10" fillId="0" borderId="3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  <xf numFmtId="164" fontId="6" fillId="0" borderId="8" xfId="0" applyNumberFormat="1" applyFont="1" applyBorder="1" applyAlignment="1">
      <alignment horizontal="center" vertical="center"/>
    </xf>
    <xf numFmtId="164" fontId="6" fillId="0" borderId="9" xfId="0" applyNumberFormat="1" applyFont="1" applyBorder="1" applyAlignment="1">
      <alignment horizontal="center" vertical="center"/>
    </xf>
    <xf numFmtId="164" fontId="6" fillId="0" borderId="10" xfId="0" applyNumberFormat="1" applyFont="1" applyBorder="1" applyAlignment="1">
      <alignment horizontal="center" vertical="center"/>
    </xf>
    <xf numFmtId="0" fontId="29" fillId="3" borderId="3" xfId="0" applyFont="1" applyFill="1" applyBorder="1" applyAlignment="1">
      <alignment horizontal="center" vertical="center"/>
    </xf>
    <xf numFmtId="0" fontId="29" fillId="3" borderId="5" xfId="0" applyFont="1" applyFill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/>
    </xf>
    <xf numFmtId="0" fontId="14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15" fillId="0" borderId="3" xfId="0" applyFont="1" applyBorder="1" applyAlignment="1">
      <alignment horizontal="left" vertical="center" wrapText="1"/>
    </xf>
    <xf numFmtId="0" fontId="15" fillId="0" borderId="4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left" vertical="center"/>
    </xf>
    <xf numFmtId="0" fontId="15" fillId="0" borderId="4" xfId="0" applyFont="1" applyBorder="1" applyAlignment="1">
      <alignment horizontal="left" vertical="center"/>
    </xf>
    <xf numFmtId="0" fontId="15" fillId="0" borderId="5" xfId="0" applyFont="1" applyBorder="1" applyAlignment="1">
      <alignment horizontal="left" vertical="center"/>
    </xf>
    <xf numFmtId="0" fontId="14" fillId="0" borderId="3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9" fontId="0" fillId="0" borderId="3" xfId="2" applyFont="1" applyBorder="1" applyAlignment="1">
      <alignment horizontal="center" vertical="center"/>
    </xf>
    <xf numFmtId="9" fontId="0" fillId="0" borderId="5" xfId="2" applyFont="1" applyBorder="1" applyAlignment="1">
      <alignment horizontal="center" vertical="center"/>
    </xf>
    <xf numFmtId="10" fontId="0" fillId="0" borderId="3" xfId="2" applyNumberFormat="1" applyFont="1" applyBorder="1" applyAlignment="1">
      <alignment horizontal="center" vertical="center"/>
    </xf>
    <xf numFmtId="10" fontId="0" fillId="0" borderId="5" xfId="2" applyNumberFormat="1" applyFont="1" applyBorder="1" applyAlignment="1">
      <alignment horizontal="center" vertical="center"/>
    </xf>
    <xf numFmtId="44" fontId="0" fillId="0" borderId="3" xfId="0" applyNumberFormat="1" applyBorder="1" applyAlignment="1">
      <alignment horizontal="center" vertical="center"/>
    </xf>
    <xf numFmtId="44" fontId="0" fillId="0" borderId="5" xfId="0" applyNumberForma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19" fillId="0" borderId="2" xfId="0" applyFont="1" applyBorder="1" applyAlignment="1">
      <alignment horizontal="left"/>
    </xf>
    <xf numFmtId="0" fontId="14" fillId="0" borderId="2" xfId="0" applyFont="1" applyBorder="1" applyAlignment="1">
      <alignment horizontal="center"/>
    </xf>
    <xf numFmtId="0" fontId="14" fillId="0" borderId="2" xfId="0" applyFont="1" applyBorder="1" applyAlignment="1">
      <alignment horizontal="left"/>
    </xf>
  </cellXfs>
  <cellStyles count="3">
    <cellStyle name="Moeda" xfId="1" builtinId="4"/>
    <cellStyle name="Normal" xfId="0" builtinId="0"/>
    <cellStyle name="Porcentagem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2"/>
  <sheetViews>
    <sheetView zoomScale="110" zoomScaleNormal="110" workbookViewId="0">
      <selection activeCell="C20" sqref="C20"/>
    </sheetView>
  </sheetViews>
  <sheetFormatPr baseColWidth="10" defaultColWidth="9.1640625" defaultRowHeight="14"/>
  <cols>
    <col min="1" max="1" width="11.5" style="4" customWidth="1"/>
    <col min="2" max="2" width="18.83203125" style="4" customWidth="1"/>
    <col min="3" max="3" width="90.1640625" style="4" customWidth="1"/>
    <col min="4" max="4" width="11.6640625" style="4" customWidth="1"/>
    <col min="5" max="5" width="15.5" style="5" customWidth="1"/>
    <col min="6" max="6" width="15.6640625" style="4" customWidth="1"/>
    <col min="7" max="7" width="14.1640625" style="1" customWidth="1"/>
    <col min="8" max="8" width="14" style="1" bestFit="1" customWidth="1"/>
    <col min="9" max="10" width="9.1640625" style="1"/>
    <col min="11" max="11" width="10.83203125" style="1" bestFit="1" customWidth="1"/>
    <col min="12" max="16384" width="9.1640625" style="1"/>
  </cols>
  <sheetData>
    <row r="1" spans="1:8">
      <c r="A1" s="116"/>
      <c r="B1" s="116"/>
      <c r="C1" s="116"/>
      <c r="D1" s="116"/>
      <c r="E1" s="116"/>
      <c r="F1" s="116"/>
      <c r="G1" s="116"/>
      <c r="H1" s="116"/>
    </row>
    <row r="2" spans="1:8" ht="15.75" customHeight="1">
      <c r="A2" s="121" t="s">
        <v>115</v>
      </c>
      <c r="B2" s="121"/>
      <c r="C2" s="121"/>
      <c r="D2" s="121"/>
      <c r="E2" s="121"/>
      <c r="F2" s="121"/>
      <c r="G2" s="121"/>
      <c r="H2" s="121"/>
    </row>
    <row r="3" spans="1:8" ht="15" customHeight="1">
      <c r="A3" s="12" t="s">
        <v>8</v>
      </c>
      <c r="B3" s="12"/>
      <c r="C3" s="122" t="s">
        <v>111</v>
      </c>
      <c r="D3" s="122"/>
      <c r="E3" s="122"/>
      <c r="F3" s="122"/>
      <c r="G3" s="122"/>
      <c r="H3" s="122"/>
    </row>
    <row r="4" spans="1:8" ht="27.75" customHeight="1">
      <c r="A4" s="117" t="s">
        <v>9</v>
      </c>
      <c r="B4" s="118"/>
      <c r="C4" s="123" t="s">
        <v>112</v>
      </c>
      <c r="D4" s="123"/>
      <c r="E4" s="123"/>
      <c r="F4" s="123"/>
      <c r="G4" s="123"/>
      <c r="H4" s="123"/>
    </row>
    <row r="5" spans="1:8" ht="16">
      <c r="A5" s="119"/>
      <c r="B5" s="120"/>
      <c r="C5" s="124" t="s">
        <v>116</v>
      </c>
      <c r="D5" s="124"/>
      <c r="E5" s="124"/>
      <c r="F5" s="124"/>
      <c r="G5" s="124"/>
      <c r="H5" s="124"/>
    </row>
    <row r="6" spans="1:8">
      <c r="A6" s="113"/>
      <c r="B6" s="114"/>
      <c r="C6" s="114"/>
      <c r="D6" s="114"/>
      <c r="E6" s="114"/>
      <c r="F6" s="114"/>
      <c r="G6" s="114"/>
      <c r="H6" s="115"/>
    </row>
    <row r="7" spans="1:8" s="2" customFormat="1" ht="51">
      <c r="A7" s="14" t="s">
        <v>0</v>
      </c>
      <c r="B7" s="14" t="s">
        <v>22</v>
      </c>
      <c r="C7" s="14" t="s">
        <v>1</v>
      </c>
      <c r="D7" s="14" t="s">
        <v>2</v>
      </c>
      <c r="E7" s="15" t="s">
        <v>35</v>
      </c>
      <c r="F7" s="14" t="s">
        <v>4</v>
      </c>
      <c r="G7" s="14" t="s">
        <v>58</v>
      </c>
      <c r="H7" s="14" t="s">
        <v>59</v>
      </c>
    </row>
    <row r="8" spans="1:8" s="2" customFormat="1" ht="16">
      <c r="A8" s="100" t="s">
        <v>139</v>
      </c>
      <c r="B8" s="100"/>
      <c r="C8" s="100"/>
      <c r="D8" s="100"/>
      <c r="E8" s="100"/>
      <c r="F8" s="100"/>
      <c r="G8" s="100"/>
      <c r="H8" s="100"/>
    </row>
    <row r="9" spans="1:8" ht="34" customHeight="1">
      <c r="A9" s="19" t="s">
        <v>10</v>
      </c>
      <c r="B9" s="19" t="s">
        <v>36</v>
      </c>
      <c r="C9" s="83" t="s">
        <v>179</v>
      </c>
      <c r="D9" s="16"/>
      <c r="E9" s="16"/>
      <c r="F9" s="16"/>
      <c r="G9" s="29">
        <f>F10*E10+F13*E13+F14*E14+F15*E15</f>
        <v>8607.3416000000016</v>
      </c>
      <c r="H9" s="29">
        <f>F11*E11+F12*E12</f>
        <v>21.734999999999999</v>
      </c>
    </row>
    <row r="10" spans="1:8">
      <c r="A10" s="62" t="s">
        <v>99</v>
      </c>
      <c r="B10" s="55" t="s">
        <v>74</v>
      </c>
      <c r="C10" s="86" t="s">
        <v>179</v>
      </c>
      <c r="D10" s="55" t="s">
        <v>32</v>
      </c>
      <c r="E10" s="56">
        <v>1</v>
      </c>
      <c r="F10" s="57">
        <v>8450</v>
      </c>
      <c r="G10" s="101"/>
      <c r="H10" s="102"/>
    </row>
    <row r="11" spans="1:8">
      <c r="A11" s="62" t="s">
        <v>100</v>
      </c>
      <c r="B11" s="55">
        <v>88264</v>
      </c>
      <c r="C11" s="86" t="s">
        <v>26</v>
      </c>
      <c r="D11" s="55" t="s">
        <v>27</v>
      </c>
      <c r="E11" s="56">
        <v>0.35</v>
      </c>
      <c r="F11" s="57">
        <v>35.200000000000003</v>
      </c>
      <c r="G11" s="103"/>
      <c r="H11" s="104"/>
    </row>
    <row r="12" spans="1:8">
      <c r="A12" s="62" t="s">
        <v>101</v>
      </c>
      <c r="B12" s="55">
        <v>88316</v>
      </c>
      <c r="C12" s="86" t="s">
        <v>29</v>
      </c>
      <c r="D12" s="55" t="s">
        <v>27</v>
      </c>
      <c r="E12" s="56">
        <v>0.35</v>
      </c>
      <c r="F12" s="57">
        <v>26.9</v>
      </c>
      <c r="G12" s="103"/>
      <c r="H12" s="104"/>
    </row>
    <row r="13" spans="1:8" ht="24">
      <c r="A13" s="62" t="s">
        <v>102</v>
      </c>
      <c r="B13" s="55">
        <v>5928</v>
      </c>
      <c r="C13" s="86" t="s">
        <v>24</v>
      </c>
      <c r="D13" s="55" t="s">
        <v>25</v>
      </c>
      <c r="E13" s="56">
        <v>0.35</v>
      </c>
      <c r="F13" s="57">
        <v>277.77999999999997</v>
      </c>
      <c r="G13" s="103"/>
      <c r="H13" s="104"/>
    </row>
    <row r="14" spans="1:8" ht="24">
      <c r="A14" s="62" t="s">
        <v>103</v>
      </c>
      <c r="B14" s="87">
        <v>92916</v>
      </c>
      <c r="C14" s="86" t="s">
        <v>80</v>
      </c>
      <c r="D14" s="55" t="s">
        <v>53</v>
      </c>
      <c r="E14" s="56">
        <v>3.5</v>
      </c>
      <c r="F14" s="57">
        <v>16.07</v>
      </c>
      <c r="G14" s="103"/>
      <c r="H14" s="104"/>
    </row>
    <row r="15" spans="1:8" ht="24">
      <c r="A15" s="62" t="s">
        <v>104</v>
      </c>
      <c r="B15" s="38">
        <v>94962</v>
      </c>
      <c r="C15" s="88" t="s">
        <v>79</v>
      </c>
      <c r="D15" s="62" t="s">
        <v>31</v>
      </c>
      <c r="E15" s="56">
        <v>0.01</v>
      </c>
      <c r="F15" s="57">
        <v>387.36</v>
      </c>
      <c r="G15" s="105"/>
      <c r="H15" s="106"/>
    </row>
    <row r="16" spans="1:8" s="2" customFormat="1" ht="16">
      <c r="A16" s="100" t="s">
        <v>138</v>
      </c>
      <c r="B16" s="100"/>
      <c r="C16" s="100"/>
      <c r="D16" s="100"/>
      <c r="E16" s="100"/>
      <c r="F16" s="100"/>
      <c r="G16" s="100"/>
      <c r="H16" s="100"/>
    </row>
    <row r="17" spans="1:8" ht="34">
      <c r="A17" s="19" t="s">
        <v>15</v>
      </c>
      <c r="B17" s="19" t="s">
        <v>37</v>
      </c>
      <c r="C17" s="83" t="s">
        <v>178</v>
      </c>
      <c r="D17" s="16"/>
      <c r="E17" s="16"/>
      <c r="F17" s="16"/>
      <c r="G17" s="29">
        <f>F18*E18+F21*E21+F22*E22+F23*E23</f>
        <v>4707.3415999999997</v>
      </c>
      <c r="H17" s="29">
        <f>F19*E19+F20*E20</f>
        <v>21.734999999999999</v>
      </c>
    </row>
    <row r="18" spans="1:8">
      <c r="A18" s="62" t="s">
        <v>144</v>
      </c>
      <c r="B18" s="55" t="s">
        <v>75</v>
      </c>
      <c r="C18" s="86" t="s">
        <v>178</v>
      </c>
      <c r="D18" s="55" t="s">
        <v>32</v>
      </c>
      <c r="E18" s="56">
        <v>1</v>
      </c>
      <c r="F18" s="57">
        <v>4550</v>
      </c>
      <c r="G18" s="101"/>
      <c r="H18" s="102"/>
    </row>
    <row r="19" spans="1:8">
      <c r="A19" s="62" t="s">
        <v>145</v>
      </c>
      <c r="B19" s="55">
        <v>88264</v>
      </c>
      <c r="C19" s="86" t="s">
        <v>26</v>
      </c>
      <c r="D19" s="55" t="s">
        <v>27</v>
      </c>
      <c r="E19" s="56">
        <v>0.35</v>
      </c>
      <c r="F19" s="57">
        <v>35.200000000000003</v>
      </c>
      <c r="G19" s="103"/>
      <c r="H19" s="104"/>
    </row>
    <row r="20" spans="1:8">
      <c r="A20" s="62" t="s">
        <v>146</v>
      </c>
      <c r="B20" s="55">
        <v>88316</v>
      </c>
      <c r="C20" s="86" t="s">
        <v>29</v>
      </c>
      <c r="D20" s="55" t="s">
        <v>27</v>
      </c>
      <c r="E20" s="56">
        <v>0.35</v>
      </c>
      <c r="F20" s="57">
        <v>26.9</v>
      </c>
      <c r="G20" s="103"/>
      <c r="H20" s="104"/>
    </row>
    <row r="21" spans="1:8" ht="24">
      <c r="A21" s="62" t="s">
        <v>147</v>
      </c>
      <c r="B21" s="55">
        <v>5928</v>
      </c>
      <c r="C21" s="86" t="s">
        <v>24</v>
      </c>
      <c r="D21" s="55" t="s">
        <v>25</v>
      </c>
      <c r="E21" s="56">
        <v>0.35</v>
      </c>
      <c r="F21" s="57">
        <v>277.77999999999997</v>
      </c>
      <c r="G21" s="103"/>
      <c r="H21" s="104"/>
    </row>
    <row r="22" spans="1:8" ht="24">
      <c r="A22" s="62" t="s">
        <v>148</v>
      </c>
      <c r="B22" s="87">
        <v>92916</v>
      </c>
      <c r="C22" s="86" t="s">
        <v>80</v>
      </c>
      <c r="D22" s="55" t="s">
        <v>53</v>
      </c>
      <c r="E22" s="56">
        <v>3.5</v>
      </c>
      <c r="F22" s="57">
        <v>16.07</v>
      </c>
      <c r="G22" s="103"/>
      <c r="H22" s="104"/>
    </row>
    <row r="23" spans="1:8" ht="24">
      <c r="A23" s="62" t="s">
        <v>149</v>
      </c>
      <c r="B23" s="38">
        <v>94962</v>
      </c>
      <c r="C23" s="88" t="s">
        <v>79</v>
      </c>
      <c r="D23" s="62" t="s">
        <v>31</v>
      </c>
      <c r="E23" s="56">
        <v>0.01</v>
      </c>
      <c r="F23" s="57">
        <v>387.36</v>
      </c>
      <c r="G23" s="105"/>
      <c r="H23" s="106"/>
    </row>
    <row r="24" spans="1:8" ht="16">
      <c r="A24" s="26" t="s">
        <v>67</v>
      </c>
      <c r="B24" s="26" t="s">
        <v>38</v>
      </c>
      <c r="C24" s="25" t="s">
        <v>92</v>
      </c>
      <c r="D24" s="25"/>
      <c r="E24" s="25"/>
      <c r="F24" s="25"/>
      <c r="G24" s="29">
        <f>E25*F25+E26*F26+E27*F27+E28*F28+E29*F29+E30*F30+E31*F31+E32*F32+E33*F33+E34*F34+E35*F35+E36*F36+E39*F39+E40*F40+E41*F41+E42*F42</f>
        <v>2661.1600000000003</v>
      </c>
      <c r="H24" s="29">
        <f>E37*F37+E38*F38</f>
        <v>217.35000000000002</v>
      </c>
    </row>
    <row r="25" spans="1:8">
      <c r="A25" s="55" t="s">
        <v>105</v>
      </c>
      <c r="B25" s="55" t="s">
        <v>76</v>
      </c>
      <c r="C25" s="86" t="s">
        <v>81</v>
      </c>
      <c r="D25" s="55" t="s">
        <v>28</v>
      </c>
      <c r="E25" s="56">
        <v>1</v>
      </c>
      <c r="F25" s="57">
        <v>213.87</v>
      </c>
      <c r="G25" s="107"/>
      <c r="H25" s="108"/>
    </row>
    <row r="26" spans="1:8">
      <c r="A26" s="55" t="s">
        <v>150</v>
      </c>
      <c r="B26" s="55" t="s">
        <v>77</v>
      </c>
      <c r="C26" s="86" t="s">
        <v>82</v>
      </c>
      <c r="D26" s="55" t="s">
        <v>28</v>
      </c>
      <c r="E26" s="56">
        <v>1</v>
      </c>
      <c r="F26" s="57">
        <v>406.17</v>
      </c>
      <c r="G26" s="109"/>
      <c r="H26" s="110"/>
    </row>
    <row r="27" spans="1:8">
      <c r="A27" s="55" t="s">
        <v>151</v>
      </c>
      <c r="B27" s="55">
        <v>406</v>
      </c>
      <c r="C27" s="86" t="s">
        <v>54</v>
      </c>
      <c r="D27" s="55" t="s">
        <v>28</v>
      </c>
      <c r="E27" s="56">
        <v>1</v>
      </c>
      <c r="F27" s="57">
        <v>92.38</v>
      </c>
      <c r="G27" s="109"/>
      <c r="H27" s="110"/>
    </row>
    <row r="28" spans="1:8">
      <c r="A28" s="55" t="s">
        <v>152</v>
      </c>
      <c r="B28" s="55">
        <v>93666</v>
      </c>
      <c r="C28" s="86" t="s">
        <v>83</v>
      </c>
      <c r="D28" s="55" t="s">
        <v>28</v>
      </c>
      <c r="E28" s="56">
        <v>2</v>
      </c>
      <c r="F28" s="57">
        <v>80.23</v>
      </c>
      <c r="G28" s="109"/>
      <c r="H28" s="110"/>
    </row>
    <row r="29" spans="1:8" ht="24">
      <c r="A29" s="55" t="s">
        <v>153</v>
      </c>
      <c r="B29" s="55">
        <v>1020</v>
      </c>
      <c r="C29" s="86" t="s">
        <v>84</v>
      </c>
      <c r="D29" s="55" t="s">
        <v>6</v>
      </c>
      <c r="E29" s="56">
        <v>15</v>
      </c>
      <c r="F29" s="57">
        <v>9.51</v>
      </c>
      <c r="G29" s="109"/>
      <c r="H29" s="110"/>
    </row>
    <row r="30" spans="1:8">
      <c r="A30" s="55" t="s">
        <v>154</v>
      </c>
      <c r="B30" s="55">
        <v>91932</v>
      </c>
      <c r="C30" s="86" t="s">
        <v>85</v>
      </c>
      <c r="D30" s="55" t="s">
        <v>6</v>
      </c>
      <c r="E30" s="56">
        <v>30</v>
      </c>
      <c r="F30" s="57">
        <v>17.29</v>
      </c>
      <c r="G30" s="109"/>
      <c r="H30" s="110"/>
    </row>
    <row r="31" spans="1:8" ht="24">
      <c r="A31" s="55" t="s">
        <v>155</v>
      </c>
      <c r="B31" s="55">
        <v>1049</v>
      </c>
      <c r="C31" s="86" t="s">
        <v>86</v>
      </c>
      <c r="D31" s="55" t="s">
        <v>28</v>
      </c>
      <c r="E31" s="56">
        <v>1</v>
      </c>
      <c r="F31" s="57">
        <v>10.89</v>
      </c>
      <c r="G31" s="109"/>
      <c r="H31" s="110"/>
    </row>
    <row r="32" spans="1:8">
      <c r="A32" s="55" t="s">
        <v>156</v>
      </c>
      <c r="B32" s="55">
        <v>1893</v>
      </c>
      <c r="C32" s="86" t="s">
        <v>56</v>
      </c>
      <c r="D32" s="55" t="s">
        <v>6</v>
      </c>
      <c r="E32" s="56">
        <v>6</v>
      </c>
      <c r="F32" s="57">
        <v>4.7</v>
      </c>
      <c r="G32" s="109"/>
      <c r="H32" s="110"/>
    </row>
    <row r="33" spans="1:8">
      <c r="A33" s="55" t="s">
        <v>157</v>
      </c>
      <c r="B33" s="55">
        <v>2680</v>
      </c>
      <c r="C33" s="86" t="s">
        <v>55</v>
      </c>
      <c r="D33" s="55" t="s">
        <v>6</v>
      </c>
      <c r="E33" s="56">
        <v>12</v>
      </c>
      <c r="F33" s="57">
        <v>13.92</v>
      </c>
      <c r="G33" s="109"/>
      <c r="H33" s="110"/>
    </row>
    <row r="34" spans="1:8">
      <c r="A34" s="55" t="s">
        <v>158</v>
      </c>
      <c r="B34" s="55">
        <v>101538</v>
      </c>
      <c r="C34" s="86" t="s">
        <v>61</v>
      </c>
      <c r="D34" s="55" t="s">
        <v>28</v>
      </c>
      <c r="E34" s="56">
        <v>1</v>
      </c>
      <c r="F34" s="57">
        <v>40.229999999999997</v>
      </c>
      <c r="G34" s="109"/>
      <c r="H34" s="110"/>
    </row>
    <row r="35" spans="1:8">
      <c r="A35" s="55" t="s">
        <v>159</v>
      </c>
      <c r="B35" s="55">
        <v>97881</v>
      </c>
      <c r="C35" s="86" t="s">
        <v>57</v>
      </c>
      <c r="D35" s="55" t="s">
        <v>28</v>
      </c>
      <c r="E35" s="56">
        <v>1</v>
      </c>
      <c r="F35" s="57">
        <v>144.19</v>
      </c>
      <c r="G35" s="109"/>
      <c r="H35" s="110"/>
    </row>
    <row r="36" spans="1:8">
      <c r="A36" s="55" t="s">
        <v>160</v>
      </c>
      <c r="B36" s="55" t="s">
        <v>78</v>
      </c>
      <c r="C36" s="86" t="s">
        <v>87</v>
      </c>
      <c r="D36" s="55" t="s">
        <v>28</v>
      </c>
      <c r="E36" s="56">
        <v>4</v>
      </c>
      <c r="F36" s="57">
        <v>19.09</v>
      </c>
      <c r="G36" s="109"/>
      <c r="H36" s="110"/>
    </row>
    <row r="37" spans="1:8">
      <c r="A37" s="55" t="s">
        <v>161</v>
      </c>
      <c r="B37" s="55">
        <v>88264</v>
      </c>
      <c r="C37" s="86" t="s">
        <v>26</v>
      </c>
      <c r="D37" s="55" t="s">
        <v>27</v>
      </c>
      <c r="E37" s="56">
        <v>3.5</v>
      </c>
      <c r="F37" s="57">
        <v>35.200000000000003</v>
      </c>
      <c r="G37" s="109"/>
      <c r="H37" s="110"/>
    </row>
    <row r="38" spans="1:8">
      <c r="A38" s="55" t="s">
        <v>162</v>
      </c>
      <c r="B38" s="55">
        <v>88316</v>
      </c>
      <c r="C38" s="86" t="s">
        <v>29</v>
      </c>
      <c r="D38" s="55" t="s">
        <v>27</v>
      </c>
      <c r="E38" s="56">
        <v>3.5</v>
      </c>
      <c r="F38" s="57">
        <v>26.9</v>
      </c>
      <c r="G38" s="109"/>
      <c r="H38" s="110"/>
    </row>
    <row r="39" spans="1:8">
      <c r="A39" s="55" t="s">
        <v>163</v>
      </c>
      <c r="B39" s="55" t="s">
        <v>95</v>
      </c>
      <c r="C39" s="86" t="s">
        <v>96</v>
      </c>
      <c r="D39" s="55" t="s">
        <v>28</v>
      </c>
      <c r="E39" s="56">
        <v>4</v>
      </c>
      <c r="F39" s="57">
        <v>38.57</v>
      </c>
      <c r="G39" s="109"/>
      <c r="H39" s="110"/>
    </row>
    <row r="40" spans="1:8">
      <c r="A40" s="55" t="s">
        <v>165</v>
      </c>
      <c r="B40" s="55" t="s">
        <v>170</v>
      </c>
      <c r="C40" s="86" t="s">
        <v>166</v>
      </c>
      <c r="D40" s="55" t="s">
        <v>28</v>
      </c>
      <c r="E40" s="56">
        <v>1</v>
      </c>
      <c r="F40" s="57">
        <v>409.9</v>
      </c>
      <c r="G40" s="109"/>
      <c r="H40" s="110"/>
    </row>
    <row r="41" spans="1:8">
      <c r="A41" s="55" t="s">
        <v>168</v>
      </c>
      <c r="B41" s="55">
        <v>96985</v>
      </c>
      <c r="C41" s="86" t="s">
        <v>60</v>
      </c>
      <c r="D41" s="55" t="s">
        <v>28</v>
      </c>
      <c r="E41" s="56">
        <v>1</v>
      </c>
      <c r="F41" s="57">
        <v>81.260000000000005</v>
      </c>
      <c r="G41" s="109"/>
      <c r="H41" s="110"/>
    </row>
    <row r="42" spans="1:8">
      <c r="A42" s="55" t="s">
        <v>169</v>
      </c>
      <c r="B42" s="55" t="s">
        <v>167</v>
      </c>
      <c r="C42" s="86" t="s">
        <v>72</v>
      </c>
      <c r="D42" s="55" t="s">
        <v>28</v>
      </c>
      <c r="E42" s="56">
        <v>1</v>
      </c>
      <c r="F42" s="57">
        <v>14.58</v>
      </c>
      <c r="G42" s="111"/>
      <c r="H42" s="112"/>
    </row>
    <row r="43" spans="1:8" s="2" customFormat="1" ht="16">
      <c r="A43" s="98"/>
      <c r="B43" s="98"/>
      <c r="C43" s="98"/>
      <c r="D43" s="98"/>
      <c r="E43" s="98"/>
      <c r="F43" s="98"/>
      <c r="G43" s="98"/>
      <c r="H43" s="98"/>
    </row>
    <row r="44" spans="1:8" ht="16">
      <c r="A44" s="95"/>
      <c r="B44" s="96"/>
      <c r="C44" s="96"/>
      <c r="D44" s="96"/>
      <c r="E44" s="96"/>
      <c r="F44" s="96"/>
      <c r="G44" s="96"/>
      <c r="H44" s="97"/>
    </row>
    <row r="45" spans="1:8">
      <c r="A45" s="42"/>
      <c r="B45" s="43"/>
      <c r="C45" s="44" t="s">
        <v>177</v>
      </c>
      <c r="D45" s="43"/>
      <c r="E45" s="45"/>
      <c r="F45" s="43"/>
      <c r="G45" s="46"/>
      <c r="H45" s="47"/>
    </row>
    <row r="46" spans="1:8">
      <c r="A46" s="48"/>
      <c r="H46" s="49"/>
    </row>
    <row r="47" spans="1:8">
      <c r="A47" s="48"/>
      <c r="H47" s="49"/>
    </row>
    <row r="48" spans="1:8">
      <c r="A48" s="48"/>
      <c r="H48" s="49"/>
    </row>
    <row r="49" spans="1:8" ht="15.75" customHeight="1">
      <c r="A49" s="48"/>
      <c r="B49" s="94" t="s">
        <v>47</v>
      </c>
      <c r="C49" s="94"/>
      <c r="D49" s="94" t="s">
        <v>48</v>
      </c>
      <c r="E49" s="94"/>
      <c r="F49" s="94"/>
      <c r="H49" s="49"/>
    </row>
    <row r="50" spans="1:8" ht="18">
      <c r="A50" s="48"/>
      <c r="B50" s="99" t="s">
        <v>46</v>
      </c>
      <c r="C50" s="99"/>
      <c r="D50" s="99" t="s">
        <v>34</v>
      </c>
      <c r="E50" s="99"/>
      <c r="F50" s="99"/>
      <c r="H50" s="49"/>
    </row>
    <row r="51" spans="1:8">
      <c r="A51" s="48"/>
      <c r="B51" s="94"/>
      <c r="C51" s="94"/>
      <c r="F51" s="3"/>
      <c r="H51" s="49"/>
    </row>
    <row r="52" spans="1:8">
      <c r="A52" s="50"/>
      <c r="B52" s="51"/>
      <c r="C52" s="51"/>
      <c r="D52" s="51"/>
      <c r="E52" s="52"/>
      <c r="F52" s="51"/>
      <c r="G52" s="53"/>
      <c r="H52" s="54"/>
    </row>
  </sheetData>
  <autoFilter ref="A7:F7" xr:uid="{00000000-0009-0000-0000-000000000000}"/>
  <mergeCells count="20">
    <mergeCell ref="A6:H6"/>
    <mergeCell ref="A1:H1"/>
    <mergeCell ref="A4:B4"/>
    <mergeCell ref="A5:B5"/>
    <mergeCell ref="A2:H2"/>
    <mergeCell ref="C3:H3"/>
    <mergeCell ref="C4:H4"/>
    <mergeCell ref="C5:H5"/>
    <mergeCell ref="A16:H16"/>
    <mergeCell ref="G18:H23"/>
    <mergeCell ref="A8:H8"/>
    <mergeCell ref="G10:H15"/>
    <mergeCell ref="G25:H42"/>
    <mergeCell ref="B51:C51"/>
    <mergeCell ref="A44:H44"/>
    <mergeCell ref="A43:H43"/>
    <mergeCell ref="B49:C49"/>
    <mergeCell ref="B50:C50"/>
    <mergeCell ref="D49:F49"/>
    <mergeCell ref="D50:F50"/>
  </mergeCells>
  <phoneticPr fontId="22" type="noConversion"/>
  <printOptions verticalCentered="1"/>
  <pageMargins left="0.70866141732283472" right="0.70866141732283472" top="0.74803149606299213" bottom="0.74803149606299213" header="0.31496062992125984" footer="0.31496062992125984"/>
  <pageSetup paperSize="9" scale="4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CDA2B-62C0-4C22-B8A4-B21751E8923E}">
  <sheetPr>
    <pageSetUpPr fitToPage="1"/>
  </sheetPr>
  <dimension ref="A1:M91"/>
  <sheetViews>
    <sheetView tabSelected="1" zoomScale="90" zoomScaleNormal="90" workbookViewId="0">
      <selection activeCell="C41" sqref="C41"/>
    </sheetView>
  </sheetViews>
  <sheetFormatPr baseColWidth="10" defaultColWidth="8.83203125" defaultRowHeight="15"/>
  <cols>
    <col min="1" max="1" width="11.1640625" customWidth="1"/>
    <col min="2" max="2" width="14.5" customWidth="1"/>
    <col min="3" max="3" width="122.5" customWidth="1"/>
    <col min="4" max="4" width="7.33203125" customWidth="1"/>
    <col min="5" max="5" width="8.6640625" bestFit="1" customWidth="1"/>
    <col min="6" max="6" width="15.5" customWidth="1"/>
    <col min="7" max="7" width="10.6640625" bestFit="1" customWidth="1"/>
    <col min="8" max="8" width="14.1640625" customWidth="1"/>
    <col min="9" max="9" width="13.83203125" customWidth="1"/>
    <col min="10" max="10" width="16.5" customWidth="1"/>
    <col min="11" max="11" width="17.83203125" bestFit="1" customWidth="1"/>
    <col min="13" max="13" width="16" bestFit="1" customWidth="1"/>
    <col min="15" max="15" width="9" bestFit="1" customWidth="1"/>
    <col min="16" max="16" width="26.5" bestFit="1" customWidth="1"/>
    <col min="17" max="17" width="3.33203125" bestFit="1" customWidth="1"/>
    <col min="18" max="18" width="4" bestFit="1" customWidth="1"/>
    <col min="19" max="19" width="8.1640625" bestFit="1" customWidth="1"/>
  </cols>
  <sheetData>
    <row r="1" spans="1:11">
      <c r="A1" s="137" t="s">
        <v>114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</row>
    <row r="2" spans="1:11">
      <c r="A2" s="137"/>
      <c r="B2" s="137"/>
      <c r="C2" s="137"/>
      <c r="D2" s="137"/>
      <c r="E2" s="137"/>
      <c r="F2" s="137"/>
      <c r="G2" s="137"/>
      <c r="H2" s="137"/>
      <c r="I2" s="137"/>
      <c r="J2" s="137"/>
      <c r="K2" s="137"/>
    </row>
    <row r="3" spans="1:11">
      <c r="A3" s="137"/>
      <c r="B3" s="137"/>
      <c r="C3" s="137"/>
      <c r="D3" s="137"/>
      <c r="E3" s="137"/>
      <c r="F3" s="137"/>
      <c r="G3" s="137"/>
      <c r="H3" s="137"/>
      <c r="I3" s="137"/>
      <c r="J3" s="137"/>
      <c r="K3" s="137"/>
    </row>
    <row r="4" spans="1:11">
      <c r="A4" s="139"/>
      <c r="B4" s="140"/>
      <c r="C4" s="140"/>
      <c r="D4" s="140"/>
      <c r="E4" s="140"/>
      <c r="F4" s="140"/>
      <c r="G4" s="140"/>
      <c r="H4" s="140"/>
      <c r="I4" s="140"/>
      <c r="J4" s="140"/>
      <c r="K4" s="141"/>
    </row>
    <row r="5" spans="1:11">
      <c r="A5" s="13" t="s">
        <v>8</v>
      </c>
      <c r="B5" s="13"/>
      <c r="C5" s="142" t="s">
        <v>111</v>
      </c>
      <c r="D5" s="143"/>
      <c r="E5" s="143"/>
      <c r="F5" s="143"/>
      <c r="G5" s="143"/>
      <c r="H5" s="144"/>
      <c r="I5" s="17" t="s">
        <v>45</v>
      </c>
      <c r="J5" s="33">
        <v>0.16800000000000001</v>
      </c>
      <c r="K5" s="34">
        <v>0.27860000000000001</v>
      </c>
    </row>
    <row r="6" spans="1:11" ht="25.5" customHeight="1">
      <c r="A6" s="13" t="s">
        <v>9</v>
      </c>
      <c r="B6" s="13"/>
      <c r="C6" s="150" t="s">
        <v>113</v>
      </c>
      <c r="D6" s="151"/>
      <c r="E6" s="151"/>
      <c r="F6" s="151"/>
      <c r="G6" s="151"/>
      <c r="H6" s="151"/>
      <c r="I6" s="151"/>
      <c r="J6" s="151"/>
      <c r="K6" s="152"/>
    </row>
    <row r="7" spans="1:11">
      <c r="A7" s="145"/>
      <c r="B7" s="146"/>
      <c r="C7" s="147" t="s">
        <v>116</v>
      </c>
      <c r="D7" s="148"/>
      <c r="E7" s="148"/>
      <c r="F7" s="148"/>
      <c r="G7" s="148"/>
      <c r="H7" s="148"/>
      <c r="I7" s="148"/>
      <c r="J7" s="148"/>
      <c r="K7" s="149"/>
    </row>
    <row r="8" spans="1:11">
      <c r="A8" s="138"/>
      <c r="B8" s="138"/>
      <c r="C8" s="138"/>
      <c r="D8" s="138"/>
      <c r="E8" s="138"/>
      <c r="F8" s="138"/>
      <c r="G8" s="138"/>
      <c r="H8" s="138"/>
      <c r="I8" s="138"/>
      <c r="J8" s="138"/>
      <c r="K8" s="138"/>
    </row>
    <row r="9" spans="1:11" ht="30">
      <c r="A9" s="20" t="s">
        <v>124</v>
      </c>
      <c r="B9" s="20" t="s">
        <v>125</v>
      </c>
      <c r="C9" s="20" t="s">
        <v>1</v>
      </c>
      <c r="D9" s="20" t="s">
        <v>2</v>
      </c>
      <c r="E9" s="21" t="s">
        <v>3</v>
      </c>
      <c r="F9" s="21" t="s">
        <v>23</v>
      </c>
      <c r="G9" s="21" t="s">
        <v>41</v>
      </c>
      <c r="H9" s="20" t="s">
        <v>42</v>
      </c>
      <c r="I9" s="20" t="s">
        <v>43</v>
      </c>
      <c r="J9" s="20" t="s">
        <v>44</v>
      </c>
      <c r="K9" s="20" t="s">
        <v>5</v>
      </c>
    </row>
    <row r="10" spans="1:11">
      <c r="A10" s="125">
        <v>1</v>
      </c>
      <c r="B10" s="126"/>
      <c r="C10" s="71" t="s">
        <v>118</v>
      </c>
      <c r="D10" s="71"/>
      <c r="E10" s="71"/>
      <c r="F10" s="71"/>
      <c r="G10" s="71"/>
      <c r="H10" s="71"/>
      <c r="I10" s="71"/>
      <c r="J10" s="71"/>
      <c r="K10" s="89">
        <f>J13+J14</f>
        <v>4020.5832719999999</v>
      </c>
    </row>
    <row r="11" spans="1:11">
      <c r="A11" s="125" t="s">
        <v>30</v>
      </c>
      <c r="B11" s="126"/>
      <c r="C11" s="127" t="s">
        <v>120</v>
      </c>
      <c r="D11" s="128"/>
      <c r="E11" s="128"/>
      <c r="F11" s="128"/>
      <c r="G11" s="128"/>
      <c r="H11" s="128"/>
      <c r="I11" s="128"/>
      <c r="J11" s="129"/>
      <c r="K11" s="153"/>
    </row>
    <row r="12" spans="1:11">
      <c r="A12" s="125" t="s">
        <v>121</v>
      </c>
      <c r="B12" s="126"/>
      <c r="C12" s="127" t="s">
        <v>122</v>
      </c>
      <c r="D12" s="128"/>
      <c r="E12" s="128"/>
      <c r="F12" s="128"/>
      <c r="G12" s="128"/>
      <c r="H12" s="128"/>
      <c r="I12" s="128"/>
      <c r="J12" s="129"/>
      <c r="K12" s="154"/>
    </row>
    <row r="13" spans="1:11">
      <c r="A13" s="78" t="s">
        <v>119</v>
      </c>
      <c r="B13" s="78">
        <v>103689</v>
      </c>
      <c r="C13" s="79" t="s">
        <v>117</v>
      </c>
      <c r="D13" s="78" t="s">
        <v>40</v>
      </c>
      <c r="E13" s="80">
        <v>4</v>
      </c>
      <c r="F13" s="81">
        <v>317.38</v>
      </c>
      <c r="G13" s="81">
        <v>0</v>
      </c>
      <c r="H13" s="81">
        <f>F13+G13</f>
        <v>317.38</v>
      </c>
      <c r="I13" s="58">
        <f>H13*1.2786</f>
        <v>405.80206799999996</v>
      </c>
      <c r="J13" s="81">
        <f>I13*E13</f>
        <v>1623.2082719999999</v>
      </c>
      <c r="K13" s="154"/>
    </row>
    <row r="14" spans="1:11" ht="30">
      <c r="A14" s="78" t="s">
        <v>119</v>
      </c>
      <c r="B14" s="78">
        <v>10776</v>
      </c>
      <c r="C14" s="79" t="s">
        <v>68</v>
      </c>
      <c r="D14" s="78" t="s">
        <v>69</v>
      </c>
      <c r="E14" s="80">
        <v>3</v>
      </c>
      <c r="F14" s="81">
        <v>625</v>
      </c>
      <c r="G14" s="81">
        <v>0</v>
      </c>
      <c r="H14" s="81">
        <f>F14+G14</f>
        <v>625</v>
      </c>
      <c r="I14" s="58">
        <f>H14*1.2786</f>
        <v>799.125</v>
      </c>
      <c r="J14" s="81">
        <f>I14*E14</f>
        <v>2397.375</v>
      </c>
      <c r="K14" s="155"/>
    </row>
    <row r="15" spans="1:11">
      <c r="A15" s="125">
        <v>2</v>
      </c>
      <c r="B15" s="126"/>
      <c r="C15" s="71" t="s">
        <v>123</v>
      </c>
      <c r="D15" s="71"/>
      <c r="E15" s="71"/>
      <c r="F15" s="71"/>
      <c r="G15" s="71"/>
      <c r="H15" s="71"/>
      <c r="I15" s="71"/>
      <c r="J15" s="71"/>
      <c r="K15" s="72"/>
    </row>
    <row r="16" spans="1:11">
      <c r="A16" s="156" t="s">
        <v>15</v>
      </c>
      <c r="B16" s="157"/>
      <c r="C16" s="70" t="s">
        <v>70</v>
      </c>
      <c r="D16" s="70"/>
      <c r="E16" s="70"/>
      <c r="F16" s="70"/>
      <c r="G16" s="70"/>
      <c r="H16" s="70"/>
      <c r="I16" s="70"/>
      <c r="J16" s="70"/>
      <c r="K16" s="90">
        <f>J17+J20+J21+J23+J24+J25+J26+J28+J29+J30+J32+J33+J34</f>
        <v>142840.15253160006</v>
      </c>
    </row>
    <row r="17" spans="1:11" ht="30">
      <c r="A17" s="59" t="s">
        <v>129</v>
      </c>
      <c r="B17" s="59" t="s">
        <v>126</v>
      </c>
      <c r="C17" s="60" t="s">
        <v>179</v>
      </c>
      <c r="D17" s="59" t="s">
        <v>28</v>
      </c>
      <c r="E17" s="61">
        <v>12</v>
      </c>
      <c r="F17" s="58">
        <f>'COMP. ANAHY'!G9</f>
        <v>8607.3416000000016</v>
      </c>
      <c r="G17" s="58">
        <f>'COMP. ANAHY'!H9</f>
        <v>21.734999999999999</v>
      </c>
      <c r="H17" s="58">
        <f t="shared" ref="H17" si="0">G17+F17</f>
        <v>8629.0766000000021</v>
      </c>
      <c r="I17" s="58">
        <f>H17*1.168</f>
        <v>10078.761468800001</v>
      </c>
      <c r="J17" s="58">
        <f t="shared" ref="J17" si="1">I17*E17</f>
        <v>120945.13762560001</v>
      </c>
      <c r="K17" s="135"/>
    </row>
    <row r="18" spans="1:11">
      <c r="A18" s="125" t="s">
        <v>67</v>
      </c>
      <c r="B18" s="126"/>
      <c r="C18" s="127" t="s">
        <v>127</v>
      </c>
      <c r="D18" s="128"/>
      <c r="E18" s="128"/>
      <c r="F18" s="128"/>
      <c r="G18" s="128"/>
      <c r="H18" s="128"/>
      <c r="I18" s="128"/>
      <c r="J18" s="129"/>
      <c r="K18" s="134"/>
    </row>
    <row r="19" spans="1:11">
      <c r="A19" s="125" t="s">
        <v>105</v>
      </c>
      <c r="B19" s="126"/>
      <c r="C19" s="127" t="s">
        <v>128</v>
      </c>
      <c r="D19" s="128"/>
      <c r="E19" s="128"/>
      <c r="F19" s="128"/>
      <c r="G19" s="128"/>
      <c r="H19" s="128"/>
      <c r="I19" s="128"/>
      <c r="J19" s="129"/>
      <c r="K19" s="134"/>
    </row>
    <row r="20" spans="1:11">
      <c r="A20" s="59" t="s">
        <v>119</v>
      </c>
      <c r="B20" s="59">
        <v>34618</v>
      </c>
      <c r="C20" s="60" t="s">
        <v>33</v>
      </c>
      <c r="D20" s="59" t="s">
        <v>39</v>
      </c>
      <c r="E20" s="61">
        <v>100</v>
      </c>
      <c r="F20" s="81">
        <v>5.51</v>
      </c>
      <c r="G20" s="81">
        <v>0</v>
      </c>
      <c r="H20" s="81">
        <f>F20+G20</f>
        <v>5.51</v>
      </c>
      <c r="I20" s="58">
        <f>H20*1.2786</f>
        <v>7.0450859999999995</v>
      </c>
      <c r="J20" s="81">
        <f>I20*E20</f>
        <v>704.5086</v>
      </c>
      <c r="K20" s="134"/>
    </row>
    <row r="21" spans="1:11" ht="30" customHeight="1">
      <c r="A21" s="59" t="s">
        <v>119</v>
      </c>
      <c r="B21" s="59">
        <v>91931</v>
      </c>
      <c r="C21" s="79" t="s">
        <v>175</v>
      </c>
      <c r="D21" s="59" t="s">
        <v>39</v>
      </c>
      <c r="E21" s="61">
        <v>460</v>
      </c>
      <c r="F21" s="81">
        <v>10.51</v>
      </c>
      <c r="G21" s="81">
        <v>0</v>
      </c>
      <c r="H21" s="81">
        <f>F21+G21</f>
        <v>10.51</v>
      </c>
      <c r="I21" s="58">
        <f>H21*1.2786</f>
        <v>13.438085999999998</v>
      </c>
      <c r="J21" s="81">
        <f>I21*E21</f>
        <v>6181.5195599999988</v>
      </c>
      <c r="K21" s="134"/>
    </row>
    <row r="22" spans="1:11">
      <c r="A22" s="125" t="s">
        <v>106</v>
      </c>
      <c r="B22" s="126"/>
      <c r="C22" s="127" t="s">
        <v>52</v>
      </c>
      <c r="D22" s="128"/>
      <c r="E22" s="128"/>
      <c r="F22" s="128"/>
      <c r="G22" s="128"/>
      <c r="H22" s="128"/>
      <c r="I22" s="128"/>
      <c r="J22" s="129"/>
      <c r="K22" s="134"/>
    </row>
    <row r="23" spans="1:11">
      <c r="A23" s="59" t="s">
        <v>119</v>
      </c>
      <c r="B23" s="59">
        <v>93358</v>
      </c>
      <c r="C23" s="79" t="s">
        <v>51</v>
      </c>
      <c r="D23" s="59" t="s">
        <v>50</v>
      </c>
      <c r="E23" s="61">
        <v>15</v>
      </c>
      <c r="F23" s="58">
        <v>106.41</v>
      </c>
      <c r="G23" s="58">
        <v>0</v>
      </c>
      <c r="H23" s="58">
        <f t="shared" ref="H23:H26" si="2">G23+F23</f>
        <v>106.41</v>
      </c>
      <c r="I23" s="58">
        <f t="shared" ref="I23:I25" si="3">H23*1.2786</f>
        <v>136.055826</v>
      </c>
      <c r="J23" s="58">
        <f t="shared" ref="J23:J26" si="4">I23*E23</f>
        <v>2040.8373899999999</v>
      </c>
      <c r="K23" s="134"/>
    </row>
    <row r="24" spans="1:11">
      <c r="A24" s="59" t="s">
        <v>119</v>
      </c>
      <c r="B24" s="59">
        <v>93382</v>
      </c>
      <c r="C24" s="79" t="s">
        <v>142</v>
      </c>
      <c r="D24" s="59" t="s">
        <v>50</v>
      </c>
      <c r="E24" s="61">
        <v>15</v>
      </c>
      <c r="F24" s="58">
        <v>30.94</v>
      </c>
      <c r="G24" s="58">
        <v>0</v>
      </c>
      <c r="H24" s="58">
        <f t="shared" si="2"/>
        <v>30.94</v>
      </c>
      <c r="I24" s="58">
        <f t="shared" si="3"/>
        <v>39.559884000000004</v>
      </c>
      <c r="J24" s="58">
        <f t="shared" si="4"/>
        <v>593.39826000000005</v>
      </c>
      <c r="K24" s="134"/>
    </row>
    <row r="25" spans="1:11" ht="30">
      <c r="A25" s="59" t="s">
        <v>119</v>
      </c>
      <c r="B25" s="59">
        <v>97667</v>
      </c>
      <c r="C25" s="79" t="s">
        <v>143</v>
      </c>
      <c r="D25" s="59" t="s">
        <v>39</v>
      </c>
      <c r="E25" s="61">
        <v>160</v>
      </c>
      <c r="F25" s="58">
        <v>10.36</v>
      </c>
      <c r="G25" s="58">
        <v>0</v>
      </c>
      <c r="H25" s="58">
        <f t="shared" si="2"/>
        <v>10.36</v>
      </c>
      <c r="I25" s="58">
        <f t="shared" si="3"/>
        <v>13.246295999999999</v>
      </c>
      <c r="J25" s="58">
        <f t="shared" si="4"/>
        <v>2119.4073599999997</v>
      </c>
      <c r="K25" s="134"/>
    </row>
    <row r="26" spans="1:11" ht="30">
      <c r="A26" s="59" t="s">
        <v>119</v>
      </c>
      <c r="B26" s="78">
        <v>97886</v>
      </c>
      <c r="C26" s="79" t="s">
        <v>90</v>
      </c>
      <c r="D26" s="78" t="s">
        <v>28</v>
      </c>
      <c r="E26" s="61">
        <v>12</v>
      </c>
      <c r="F26" s="58">
        <v>187.33</v>
      </c>
      <c r="G26" s="58">
        <v>0</v>
      </c>
      <c r="H26" s="58">
        <f t="shared" si="2"/>
        <v>187.33</v>
      </c>
      <c r="I26" s="58">
        <f>H26*1.2786</f>
        <v>239.520138</v>
      </c>
      <c r="J26" s="58">
        <f t="shared" si="4"/>
        <v>2874.2416560000001</v>
      </c>
      <c r="K26" s="134"/>
    </row>
    <row r="27" spans="1:11">
      <c r="A27" s="125" t="s">
        <v>107</v>
      </c>
      <c r="B27" s="126"/>
      <c r="C27" s="127" t="s">
        <v>130</v>
      </c>
      <c r="D27" s="128"/>
      <c r="E27" s="128"/>
      <c r="F27" s="128"/>
      <c r="G27" s="128"/>
      <c r="H27" s="128"/>
      <c r="I27" s="128"/>
      <c r="J27" s="129"/>
      <c r="K27" s="134"/>
    </row>
    <row r="28" spans="1:11">
      <c r="A28" s="59" t="s">
        <v>119</v>
      </c>
      <c r="B28" s="59">
        <v>101632</v>
      </c>
      <c r="C28" s="60" t="s">
        <v>93</v>
      </c>
      <c r="D28" s="59" t="s">
        <v>28</v>
      </c>
      <c r="E28" s="61">
        <v>2</v>
      </c>
      <c r="F28" s="58">
        <v>38.200000000000003</v>
      </c>
      <c r="G28" s="58">
        <v>0</v>
      </c>
      <c r="H28" s="58">
        <f t="shared" ref="H28:H30" si="5">G28+F28</f>
        <v>38.200000000000003</v>
      </c>
      <c r="I28" s="58">
        <f>H28*1.2786</f>
        <v>48.84252</v>
      </c>
      <c r="J28" s="58">
        <f t="shared" ref="J28:J30" si="6">I28*E28</f>
        <v>97.685040000000001</v>
      </c>
      <c r="K28" s="134"/>
    </row>
    <row r="29" spans="1:11">
      <c r="A29" s="59" t="s">
        <v>119</v>
      </c>
      <c r="B29" s="78">
        <v>96985</v>
      </c>
      <c r="C29" s="79" t="s">
        <v>60</v>
      </c>
      <c r="D29" s="78" t="s">
        <v>28</v>
      </c>
      <c r="E29" s="61">
        <v>12</v>
      </c>
      <c r="F29" s="58">
        <v>81.260000000000005</v>
      </c>
      <c r="G29" s="58">
        <v>0</v>
      </c>
      <c r="H29" s="58">
        <f t="shared" si="5"/>
        <v>81.260000000000005</v>
      </c>
      <c r="I29" s="58">
        <f>H29*1.2786</f>
        <v>103.89903600000001</v>
      </c>
      <c r="J29" s="58">
        <f t="shared" si="6"/>
        <v>1246.7884320000001</v>
      </c>
      <c r="K29" s="134"/>
    </row>
    <row r="30" spans="1:11">
      <c r="A30" s="59" t="s">
        <v>129</v>
      </c>
      <c r="B30" s="78" t="s">
        <v>167</v>
      </c>
      <c r="C30" s="79" t="s">
        <v>72</v>
      </c>
      <c r="D30" s="78" t="s">
        <v>28</v>
      </c>
      <c r="E30" s="61">
        <v>12</v>
      </c>
      <c r="F30" s="58">
        <v>14.58</v>
      </c>
      <c r="G30" s="58">
        <v>0</v>
      </c>
      <c r="H30" s="58">
        <f t="shared" si="5"/>
        <v>14.58</v>
      </c>
      <c r="I30" s="58">
        <f>H30*1.2786</f>
        <v>18.641987999999998</v>
      </c>
      <c r="J30" s="58">
        <f t="shared" si="6"/>
        <v>223.70385599999997</v>
      </c>
      <c r="K30" s="134"/>
    </row>
    <row r="31" spans="1:11">
      <c r="A31" s="125" t="s">
        <v>108</v>
      </c>
      <c r="B31" s="126"/>
      <c r="C31" s="127" t="s">
        <v>97</v>
      </c>
      <c r="D31" s="128"/>
      <c r="E31" s="128"/>
      <c r="F31" s="128"/>
      <c r="G31" s="128"/>
      <c r="H31" s="128"/>
      <c r="I31" s="128"/>
      <c r="J31" s="129"/>
      <c r="K31" s="134"/>
    </row>
    <row r="32" spans="1:11" s="73" customFormat="1">
      <c r="A32" s="82" t="s">
        <v>129</v>
      </c>
      <c r="B32" s="59" t="s">
        <v>140</v>
      </c>
      <c r="C32" s="60" t="s">
        <v>97</v>
      </c>
      <c r="D32" s="59" t="s">
        <v>28</v>
      </c>
      <c r="E32" s="61">
        <v>12</v>
      </c>
      <c r="F32" s="58">
        <v>149.86000000000001</v>
      </c>
      <c r="G32" s="58">
        <v>0</v>
      </c>
      <c r="H32" s="58">
        <f t="shared" ref="H32" si="7">G32+F32</f>
        <v>149.86000000000001</v>
      </c>
      <c r="I32" s="58">
        <f t="shared" ref="I32" si="8">H32*1.2786</f>
        <v>191.610996</v>
      </c>
      <c r="J32" s="58">
        <f t="shared" ref="J32" si="9">I32*E32</f>
        <v>2299.331952</v>
      </c>
      <c r="K32" s="134"/>
    </row>
    <row r="33" spans="1:11" s="73" customFormat="1">
      <c r="A33" s="82" t="s">
        <v>129</v>
      </c>
      <c r="B33" s="59" t="s">
        <v>89</v>
      </c>
      <c r="C33" s="60" t="s">
        <v>136</v>
      </c>
      <c r="D33" s="59" t="s">
        <v>28</v>
      </c>
      <c r="E33" s="61">
        <v>10</v>
      </c>
      <c r="F33" s="58">
        <v>76.459999999999994</v>
      </c>
      <c r="G33" s="58">
        <v>0</v>
      </c>
      <c r="H33" s="58">
        <f t="shared" ref="H33:H34" si="10">G33+F33</f>
        <v>76.459999999999994</v>
      </c>
      <c r="I33" s="58">
        <f t="shared" ref="I33:I34" si="11">H33*1.2786</f>
        <v>97.761755999999991</v>
      </c>
      <c r="J33" s="58">
        <f t="shared" ref="J33:J34" si="12">I33*E33</f>
        <v>977.61755999999991</v>
      </c>
      <c r="K33" s="134"/>
    </row>
    <row r="34" spans="1:11" s="73" customFormat="1">
      <c r="A34" s="82" t="s">
        <v>129</v>
      </c>
      <c r="B34" s="59" t="s">
        <v>94</v>
      </c>
      <c r="C34" s="60" t="s">
        <v>137</v>
      </c>
      <c r="D34" s="59" t="s">
        <v>28</v>
      </c>
      <c r="E34" s="61">
        <v>10</v>
      </c>
      <c r="F34" s="58">
        <v>198.34</v>
      </c>
      <c r="G34" s="58">
        <v>0</v>
      </c>
      <c r="H34" s="58">
        <f t="shared" si="10"/>
        <v>198.34</v>
      </c>
      <c r="I34" s="58">
        <f t="shared" si="11"/>
        <v>253.59752399999999</v>
      </c>
      <c r="J34" s="58">
        <f t="shared" si="12"/>
        <v>2535.9752399999998</v>
      </c>
      <c r="K34" s="134"/>
    </row>
    <row r="35" spans="1:11" s="73" customFormat="1" ht="14">
      <c r="A35" s="74"/>
      <c r="B35" s="75"/>
      <c r="C35" s="60"/>
      <c r="D35" s="59"/>
      <c r="E35" s="61"/>
      <c r="F35" s="58"/>
      <c r="G35" s="58"/>
      <c r="H35" s="58"/>
      <c r="I35" s="58"/>
      <c r="J35" s="58"/>
      <c r="K35" s="134"/>
    </row>
    <row r="36" spans="1:11">
      <c r="A36" s="125">
        <v>3</v>
      </c>
      <c r="B36" s="126"/>
      <c r="C36" s="71" t="s">
        <v>131</v>
      </c>
      <c r="D36" s="71"/>
      <c r="E36" s="71"/>
      <c r="F36" s="71"/>
      <c r="G36" s="71"/>
      <c r="H36" s="71"/>
      <c r="I36" s="71"/>
      <c r="J36" s="71"/>
      <c r="K36" s="76"/>
    </row>
    <row r="37" spans="1:11">
      <c r="A37" s="156" t="s">
        <v>11</v>
      </c>
      <c r="B37" s="157"/>
      <c r="C37" s="70" t="s">
        <v>70</v>
      </c>
      <c r="D37" s="70"/>
      <c r="E37" s="70"/>
      <c r="F37" s="70"/>
      <c r="G37" s="70"/>
      <c r="H37" s="70"/>
      <c r="I37" s="70"/>
      <c r="J37" s="70"/>
      <c r="K37" s="91">
        <f>J38+J41+J42+J44+J45+J46+J47+J49+J50+J51+J53+J55+J56+J57</f>
        <v>175803.11482240001</v>
      </c>
    </row>
    <row r="38" spans="1:11">
      <c r="A38" s="59" t="s">
        <v>129</v>
      </c>
      <c r="B38" s="59" t="s">
        <v>164</v>
      </c>
      <c r="C38" s="60" t="s">
        <v>178</v>
      </c>
      <c r="D38" s="59" t="s">
        <v>28</v>
      </c>
      <c r="E38" s="61">
        <v>23</v>
      </c>
      <c r="F38" s="58">
        <f>'COMP. ANAHY'!G17</f>
        <v>4707.3415999999997</v>
      </c>
      <c r="G38" s="58">
        <f>'COMP. ANAHY'!H17</f>
        <v>21.734999999999999</v>
      </c>
      <c r="H38" s="58">
        <f t="shared" ref="H38" si="13">G38+F38</f>
        <v>4729.0765999999994</v>
      </c>
      <c r="I38" s="58">
        <f t="shared" ref="I38" si="14">H38*1.168</f>
        <v>5523.5614687999987</v>
      </c>
      <c r="J38" s="58">
        <f t="shared" ref="J38" si="15">I38*E38</f>
        <v>127041.91378239996</v>
      </c>
      <c r="K38" s="135"/>
    </row>
    <row r="39" spans="1:11">
      <c r="A39" s="125" t="s">
        <v>12</v>
      </c>
      <c r="B39" s="126"/>
      <c r="C39" s="127" t="s">
        <v>127</v>
      </c>
      <c r="D39" s="128"/>
      <c r="E39" s="128"/>
      <c r="F39" s="128"/>
      <c r="G39" s="128"/>
      <c r="H39" s="128"/>
      <c r="I39" s="128"/>
      <c r="J39" s="129"/>
      <c r="K39" s="134"/>
    </row>
    <row r="40" spans="1:11">
      <c r="A40" s="125" t="s">
        <v>109</v>
      </c>
      <c r="B40" s="126"/>
      <c r="C40" s="127" t="s">
        <v>128</v>
      </c>
      <c r="D40" s="128"/>
      <c r="E40" s="128"/>
      <c r="F40" s="128"/>
      <c r="G40" s="128"/>
      <c r="H40" s="128"/>
      <c r="I40" s="128"/>
      <c r="J40" s="129"/>
      <c r="K40" s="134"/>
    </row>
    <row r="41" spans="1:11" ht="26.25" customHeight="1">
      <c r="A41" s="59" t="s">
        <v>119</v>
      </c>
      <c r="B41" s="59">
        <v>34618</v>
      </c>
      <c r="C41" s="60" t="s">
        <v>33</v>
      </c>
      <c r="D41" s="59" t="s">
        <v>39</v>
      </c>
      <c r="E41" s="61">
        <v>150</v>
      </c>
      <c r="F41" s="81">
        <v>5.51</v>
      </c>
      <c r="G41" s="81">
        <v>0</v>
      </c>
      <c r="H41" s="81">
        <f>F41+G41</f>
        <v>5.51</v>
      </c>
      <c r="I41" s="58">
        <f>H41*1.2786</f>
        <v>7.0450859999999995</v>
      </c>
      <c r="J41" s="81">
        <f>I41*E41</f>
        <v>1056.7628999999999</v>
      </c>
      <c r="K41" s="134"/>
    </row>
    <row r="42" spans="1:11" ht="30" customHeight="1">
      <c r="A42" s="59" t="s">
        <v>119</v>
      </c>
      <c r="B42" s="59">
        <v>91931</v>
      </c>
      <c r="C42" s="79" t="s">
        <v>141</v>
      </c>
      <c r="D42" s="59" t="s">
        <v>39</v>
      </c>
      <c r="E42" s="61">
        <v>820</v>
      </c>
      <c r="F42" s="81">
        <v>10.51</v>
      </c>
      <c r="G42" s="81">
        <v>0</v>
      </c>
      <c r="H42" s="81">
        <f>F42+G42</f>
        <v>10.51</v>
      </c>
      <c r="I42" s="58">
        <f>H42*1.2786</f>
        <v>13.438085999999998</v>
      </c>
      <c r="J42" s="81">
        <f>I42*E42</f>
        <v>11019.230519999999</v>
      </c>
      <c r="K42" s="134"/>
    </row>
    <row r="43" spans="1:11">
      <c r="A43" s="125" t="s">
        <v>132</v>
      </c>
      <c r="B43" s="126"/>
      <c r="C43" s="127" t="s">
        <v>52</v>
      </c>
      <c r="D43" s="128"/>
      <c r="E43" s="128"/>
      <c r="F43" s="128"/>
      <c r="G43" s="128"/>
      <c r="H43" s="128"/>
      <c r="I43" s="128"/>
      <c r="J43" s="129"/>
      <c r="K43" s="134"/>
    </row>
    <row r="44" spans="1:11">
      <c r="A44" s="59" t="s">
        <v>119</v>
      </c>
      <c r="B44" s="59">
        <v>93358</v>
      </c>
      <c r="C44" s="79" t="s">
        <v>51</v>
      </c>
      <c r="D44" s="59" t="s">
        <v>50</v>
      </c>
      <c r="E44" s="61">
        <v>22</v>
      </c>
      <c r="F44" s="58">
        <v>106.41</v>
      </c>
      <c r="G44" s="58">
        <v>0</v>
      </c>
      <c r="H44" s="58">
        <f t="shared" ref="H44:H47" si="16">G44+F44</f>
        <v>106.41</v>
      </c>
      <c r="I44" s="58">
        <f t="shared" ref="I44:I46" si="17">H44*1.2786</f>
        <v>136.055826</v>
      </c>
      <c r="J44" s="58">
        <f t="shared" ref="J44:J47" si="18">I44*E44</f>
        <v>2993.2281720000001</v>
      </c>
      <c r="K44" s="134"/>
    </row>
    <row r="45" spans="1:11">
      <c r="A45" s="59" t="s">
        <v>119</v>
      </c>
      <c r="B45" s="59">
        <v>93382</v>
      </c>
      <c r="C45" s="79" t="s">
        <v>142</v>
      </c>
      <c r="D45" s="59" t="s">
        <v>50</v>
      </c>
      <c r="E45" s="61">
        <v>22</v>
      </c>
      <c r="F45" s="58">
        <v>30.94</v>
      </c>
      <c r="G45" s="58">
        <v>0</v>
      </c>
      <c r="H45" s="58">
        <f t="shared" si="16"/>
        <v>30.94</v>
      </c>
      <c r="I45" s="58">
        <f t="shared" si="17"/>
        <v>39.559884000000004</v>
      </c>
      <c r="J45" s="58">
        <f t="shared" si="18"/>
        <v>870.31744800000013</v>
      </c>
      <c r="K45" s="134"/>
    </row>
    <row r="46" spans="1:11" ht="38" customHeight="1">
      <c r="A46" s="59" t="s">
        <v>119</v>
      </c>
      <c r="B46" s="59">
        <v>97667</v>
      </c>
      <c r="C46" s="79" t="s">
        <v>143</v>
      </c>
      <c r="D46" s="59" t="s">
        <v>39</v>
      </c>
      <c r="E46" s="61">
        <v>280</v>
      </c>
      <c r="F46" s="58">
        <v>10.36</v>
      </c>
      <c r="G46" s="58">
        <v>0</v>
      </c>
      <c r="H46" s="58">
        <f t="shared" si="16"/>
        <v>10.36</v>
      </c>
      <c r="I46" s="58">
        <f t="shared" si="17"/>
        <v>13.246295999999999</v>
      </c>
      <c r="J46" s="58">
        <f t="shared" si="18"/>
        <v>3708.9628799999996</v>
      </c>
      <c r="K46" s="134"/>
    </row>
    <row r="47" spans="1:11" ht="30">
      <c r="A47" s="59" t="s">
        <v>119</v>
      </c>
      <c r="B47" s="78">
        <v>97886</v>
      </c>
      <c r="C47" s="79" t="s">
        <v>90</v>
      </c>
      <c r="D47" s="78" t="s">
        <v>28</v>
      </c>
      <c r="E47" s="61">
        <v>23</v>
      </c>
      <c r="F47" s="58">
        <v>187.33</v>
      </c>
      <c r="G47" s="58">
        <v>0</v>
      </c>
      <c r="H47" s="58">
        <f t="shared" si="16"/>
        <v>187.33</v>
      </c>
      <c r="I47" s="58">
        <f>H47*1.2786</f>
        <v>239.520138</v>
      </c>
      <c r="J47" s="58">
        <f t="shared" si="18"/>
        <v>5508.9631740000004</v>
      </c>
      <c r="K47" s="134"/>
    </row>
    <row r="48" spans="1:11">
      <c r="A48" s="125" t="s">
        <v>133</v>
      </c>
      <c r="B48" s="126"/>
      <c r="C48" s="127" t="s">
        <v>130</v>
      </c>
      <c r="D48" s="128"/>
      <c r="E48" s="128"/>
      <c r="F48" s="128"/>
      <c r="G48" s="128"/>
      <c r="H48" s="128"/>
      <c r="I48" s="128"/>
      <c r="J48" s="129"/>
      <c r="K48" s="134"/>
    </row>
    <row r="49" spans="1:13">
      <c r="A49" s="59" t="s">
        <v>119</v>
      </c>
      <c r="B49" s="59">
        <v>101632</v>
      </c>
      <c r="C49" s="60" t="s">
        <v>93</v>
      </c>
      <c r="D49" s="59" t="s">
        <v>28</v>
      </c>
      <c r="E49" s="61">
        <v>1</v>
      </c>
      <c r="F49" s="58">
        <v>38.200000000000003</v>
      </c>
      <c r="G49" s="58">
        <v>0</v>
      </c>
      <c r="H49" s="58">
        <f t="shared" ref="H49:H51" si="19">G49+F49</f>
        <v>38.200000000000003</v>
      </c>
      <c r="I49" s="58">
        <f>H49*1.2786</f>
        <v>48.84252</v>
      </c>
      <c r="J49" s="58">
        <f t="shared" ref="J49:J51" si="20">I49*E49</f>
        <v>48.84252</v>
      </c>
      <c r="K49" s="134"/>
    </row>
    <row r="50" spans="1:13" ht="23.25" customHeight="1">
      <c r="A50" s="59" t="s">
        <v>119</v>
      </c>
      <c r="B50" s="78">
        <v>96985</v>
      </c>
      <c r="C50" s="79" t="s">
        <v>60</v>
      </c>
      <c r="D50" s="78" t="s">
        <v>28</v>
      </c>
      <c r="E50" s="61">
        <v>23</v>
      </c>
      <c r="F50" s="58">
        <v>81.260000000000005</v>
      </c>
      <c r="G50" s="58">
        <v>0</v>
      </c>
      <c r="H50" s="58">
        <f t="shared" si="19"/>
        <v>81.260000000000005</v>
      </c>
      <c r="I50" s="58">
        <f>H50*1.2786</f>
        <v>103.89903600000001</v>
      </c>
      <c r="J50" s="58">
        <f t="shared" si="20"/>
        <v>2389.6778280000003</v>
      </c>
      <c r="K50" s="134"/>
    </row>
    <row r="51" spans="1:13">
      <c r="A51" s="59" t="s">
        <v>129</v>
      </c>
      <c r="B51" s="78" t="s">
        <v>167</v>
      </c>
      <c r="C51" s="79" t="s">
        <v>72</v>
      </c>
      <c r="D51" s="78" t="s">
        <v>28</v>
      </c>
      <c r="E51" s="61">
        <v>23</v>
      </c>
      <c r="F51" s="58">
        <v>14.58</v>
      </c>
      <c r="G51" s="58">
        <v>0</v>
      </c>
      <c r="H51" s="58">
        <f t="shared" si="19"/>
        <v>14.58</v>
      </c>
      <c r="I51" s="58">
        <f>H51*1.2786</f>
        <v>18.641987999999998</v>
      </c>
      <c r="J51" s="58">
        <f t="shared" si="20"/>
        <v>428.76572399999998</v>
      </c>
      <c r="K51" s="134"/>
    </row>
    <row r="52" spans="1:13">
      <c r="A52" s="125" t="s">
        <v>134</v>
      </c>
      <c r="B52" s="126"/>
      <c r="C52" s="127" t="s">
        <v>49</v>
      </c>
      <c r="D52" s="128"/>
      <c r="E52" s="128"/>
      <c r="F52" s="128"/>
      <c r="G52" s="128"/>
      <c r="H52" s="128"/>
      <c r="I52" s="128"/>
      <c r="J52" s="129"/>
      <c r="K52" s="134"/>
    </row>
    <row r="53" spans="1:13">
      <c r="A53" s="59" t="s">
        <v>129</v>
      </c>
      <c r="B53" s="59" t="s">
        <v>38</v>
      </c>
      <c r="C53" s="60" t="s">
        <v>91</v>
      </c>
      <c r="D53" s="59" t="s">
        <v>28</v>
      </c>
      <c r="E53" s="61">
        <v>1</v>
      </c>
      <c r="F53" s="58">
        <f>'COMP. ANAHY'!G24</f>
        <v>2661.1600000000003</v>
      </c>
      <c r="G53" s="58">
        <f>'COMP. ANAHY'!H24</f>
        <v>217.35000000000002</v>
      </c>
      <c r="H53" s="58">
        <f t="shared" ref="H53" si="21">G53+F53</f>
        <v>2878.51</v>
      </c>
      <c r="I53" s="58">
        <f>H53*1.2786</f>
        <v>3680.4628860000003</v>
      </c>
      <c r="J53" s="58">
        <f t="shared" ref="J53" si="22">I53*E53</f>
        <v>3680.4628860000003</v>
      </c>
      <c r="K53" s="134"/>
    </row>
    <row r="54" spans="1:13">
      <c r="A54" s="125" t="s">
        <v>135</v>
      </c>
      <c r="B54" s="126"/>
      <c r="C54" s="127" t="s">
        <v>97</v>
      </c>
      <c r="D54" s="128"/>
      <c r="E54" s="128"/>
      <c r="F54" s="128"/>
      <c r="G54" s="128"/>
      <c r="H54" s="128"/>
      <c r="I54" s="128"/>
      <c r="J54" s="129"/>
      <c r="K54" s="134"/>
    </row>
    <row r="55" spans="1:13" s="73" customFormat="1">
      <c r="A55" s="82" t="s">
        <v>129</v>
      </c>
      <c r="B55" s="59" t="s">
        <v>140</v>
      </c>
      <c r="C55" s="60" t="s">
        <v>97</v>
      </c>
      <c r="D55" s="59" t="s">
        <v>28</v>
      </c>
      <c r="E55" s="61">
        <v>23</v>
      </c>
      <c r="F55" s="58">
        <v>149.86000000000001</v>
      </c>
      <c r="G55" s="58">
        <v>0</v>
      </c>
      <c r="H55" s="58">
        <f t="shared" ref="H55:H57" si="23">G55+F55</f>
        <v>149.86000000000001</v>
      </c>
      <c r="I55" s="58">
        <f t="shared" ref="I55:I57" si="24">H55*1.2786</f>
        <v>191.610996</v>
      </c>
      <c r="J55" s="58">
        <f t="shared" ref="J55:J57" si="25">I55*E55</f>
        <v>4407.0529079999997</v>
      </c>
      <c r="K55" s="134"/>
    </row>
    <row r="56" spans="1:13" s="73" customFormat="1">
      <c r="A56" s="82" t="s">
        <v>129</v>
      </c>
      <c r="B56" s="59" t="s">
        <v>89</v>
      </c>
      <c r="C56" s="60" t="s">
        <v>136</v>
      </c>
      <c r="D56" s="59" t="s">
        <v>28</v>
      </c>
      <c r="E56" s="61">
        <v>36</v>
      </c>
      <c r="F56" s="58">
        <v>76.459999999999994</v>
      </c>
      <c r="G56" s="58">
        <v>0</v>
      </c>
      <c r="H56" s="58">
        <f t="shared" si="23"/>
        <v>76.459999999999994</v>
      </c>
      <c r="I56" s="58">
        <f t="shared" si="24"/>
        <v>97.761755999999991</v>
      </c>
      <c r="J56" s="58">
        <f t="shared" si="25"/>
        <v>3519.4232159999997</v>
      </c>
      <c r="K56" s="134"/>
    </row>
    <row r="57" spans="1:13" s="73" customFormat="1">
      <c r="A57" s="82" t="s">
        <v>129</v>
      </c>
      <c r="B57" s="59" t="s">
        <v>94</v>
      </c>
      <c r="C57" s="60" t="s">
        <v>137</v>
      </c>
      <c r="D57" s="59" t="s">
        <v>28</v>
      </c>
      <c r="E57" s="61">
        <v>36</v>
      </c>
      <c r="F57" s="58">
        <v>198.34</v>
      </c>
      <c r="G57" s="58">
        <v>0</v>
      </c>
      <c r="H57" s="58">
        <f t="shared" si="23"/>
        <v>198.34</v>
      </c>
      <c r="I57" s="58">
        <f t="shared" si="24"/>
        <v>253.59752399999999</v>
      </c>
      <c r="J57" s="58">
        <f t="shared" si="25"/>
        <v>9129.5108639999999</v>
      </c>
      <c r="K57" s="136"/>
    </row>
    <row r="58" spans="1:13">
      <c r="A58" s="125">
        <v>4</v>
      </c>
      <c r="B58" s="126"/>
      <c r="C58" s="127" t="s">
        <v>171</v>
      </c>
      <c r="D58" s="128"/>
      <c r="E58" s="128"/>
      <c r="F58" s="128"/>
      <c r="G58" s="128"/>
      <c r="H58" s="128"/>
      <c r="I58" s="128"/>
      <c r="J58" s="129"/>
      <c r="K58" s="91">
        <f>J59+J60+J61</f>
        <v>24016.455239999999</v>
      </c>
    </row>
    <row r="59" spans="1:13" s="73" customFormat="1" ht="45">
      <c r="A59" s="59" t="s">
        <v>119</v>
      </c>
      <c r="B59" s="78">
        <v>93407</v>
      </c>
      <c r="C59" s="60" t="s">
        <v>172</v>
      </c>
      <c r="D59" s="59" t="s">
        <v>27</v>
      </c>
      <c r="E59" s="61">
        <v>36</v>
      </c>
      <c r="F59" s="58">
        <v>45.56</v>
      </c>
      <c r="G59" s="58">
        <v>0</v>
      </c>
      <c r="H59" s="58">
        <f t="shared" ref="H59" si="26">G59+F59</f>
        <v>45.56</v>
      </c>
      <c r="I59" s="58">
        <f t="shared" ref="I59" si="27">H59*1.2786</f>
        <v>58.253016000000002</v>
      </c>
      <c r="J59" s="58">
        <f t="shared" ref="J59" si="28">I59*E59</f>
        <v>2097.1085760000001</v>
      </c>
      <c r="K59" s="134"/>
    </row>
    <row r="60" spans="1:13" s="73" customFormat="1">
      <c r="A60" s="59" t="s">
        <v>119</v>
      </c>
      <c r="B60" s="78">
        <v>88489</v>
      </c>
      <c r="C60" s="60" t="s">
        <v>173</v>
      </c>
      <c r="D60" s="59" t="s">
        <v>40</v>
      </c>
      <c r="E60" s="61">
        <v>350</v>
      </c>
      <c r="F60" s="58">
        <v>45.56</v>
      </c>
      <c r="G60" s="58">
        <v>0</v>
      </c>
      <c r="H60" s="58">
        <f t="shared" ref="H60" si="29">G60+F60</f>
        <v>45.56</v>
      </c>
      <c r="I60" s="58">
        <f t="shared" ref="I60" si="30">H60*1.2786</f>
        <v>58.253016000000002</v>
      </c>
      <c r="J60" s="58">
        <f t="shared" ref="J60" si="31">I60*E60</f>
        <v>20388.5556</v>
      </c>
      <c r="K60" s="134"/>
    </row>
    <row r="61" spans="1:13" s="73" customFormat="1" ht="30">
      <c r="A61" s="59" t="s">
        <v>119</v>
      </c>
      <c r="B61" s="59">
        <v>101814</v>
      </c>
      <c r="C61" s="60" t="s">
        <v>174</v>
      </c>
      <c r="D61" s="59" t="s">
        <v>40</v>
      </c>
      <c r="E61" s="61">
        <v>22</v>
      </c>
      <c r="F61" s="58">
        <v>54.42</v>
      </c>
      <c r="G61" s="58">
        <v>0</v>
      </c>
      <c r="H61" s="58">
        <f t="shared" ref="H61" si="32">G61+F61</f>
        <v>54.42</v>
      </c>
      <c r="I61" s="58">
        <f t="shared" ref="I61" si="33">H61*1.2786</f>
        <v>69.581412</v>
      </c>
      <c r="J61" s="58">
        <f t="shared" ref="J61" si="34">I61*E61</f>
        <v>1530.791064</v>
      </c>
      <c r="K61" s="134"/>
    </row>
    <row r="62" spans="1:13">
      <c r="A62" s="130" t="s">
        <v>7</v>
      </c>
      <c r="B62" s="130"/>
      <c r="C62" s="130"/>
      <c r="D62" s="130"/>
      <c r="E62" s="130"/>
      <c r="F62" s="130"/>
      <c r="G62" s="130"/>
      <c r="H62" s="130"/>
      <c r="I62" s="130"/>
      <c r="J62" s="130"/>
      <c r="K62" s="90">
        <f>K10+K16+K37+K58</f>
        <v>346680.30586600007</v>
      </c>
    </row>
    <row r="63" spans="1:13">
      <c r="A63" s="131" t="s">
        <v>7</v>
      </c>
      <c r="B63" s="132"/>
      <c r="C63" s="132"/>
      <c r="D63" s="132"/>
      <c r="E63" s="132"/>
      <c r="F63" s="132"/>
      <c r="G63" s="132"/>
      <c r="H63" s="132"/>
      <c r="I63" s="132"/>
      <c r="J63" s="132"/>
      <c r="K63" s="132"/>
    </row>
    <row r="64" spans="1:13" ht="16">
      <c r="A64" s="4"/>
      <c r="B64" s="4"/>
      <c r="C64" s="77" t="s">
        <v>177</v>
      </c>
      <c r="D64" s="4"/>
      <c r="E64" s="5"/>
      <c r="F64" s="5"/>
      <c r="G64" s="5"/>
      <c r="H64" s="4"/>
      <c r="I64" s="4"/>
      <c r="J64" s="4"/>
      <c r="K64" s="28"/>
      <c r="M64" s="27"/>
    </row>
    <row r="65" spans="1:11">
      <c r="A65" s="4"/>
      <c r="B65" s="4"/>
      <c r="C65" s="4"/>
      <c r="D65" s="4"/>
      <c r="E65" s="5"/>
      <c r="F65" s="5"/>
      <c r="G65" s="5"/>
      <c r="H65" s="4"/>
      <c r="I65" s="4"/>
      <c r="J65" s="4"/>
      <c r="K65" s="4"/>
    </row>
    <row r="66" spans="1:11">
      <c r="A66" s="4"/>
      <c r="B66" s="4"/>
      <c r="C66" s="22"/>
      <c r="D66" s="4"/>
      <c r="E66" s="133"/>
      <c r="F66" s="133"/>
      <c r="G66" s="133"/>
      <c r="H66" s="133"/>
      <c r="I66" s="133"/>
      <c r="J66" s="133"/>
      <c r="K66" s="5"/>
    </row>
    <row r="67" spans="1:11">
      <c r="A67" s="4"/>
      <c r="B67" s="4"/>
      <c r="C67" s="23" t="s">
        <v>20</v>
      </c>
      <c r="D67" s="4"/>
      <c r="E67" s="94" t="s">
        <v>34</v>
      </c>
      <c r="F67" s="94"/>
      <c r="G67" s="94"/>
      <c r="H67" s="94"/>
      <c r="I67" s="94"/>
      <c r="J67" s="94"/>
      <c r="K67" s="5"/>
    </row>
    <row r="70" spans="1:11">
      <c r="A70" s="24"/>
      <c r="B70" s="24"/>
      <c r="C70" s="24"/>
      <c r="D70" s="24"/>
      <c r="E70" s="24"/>
      <c r="F70" s="24"/>
      <c r="G70" s="24"/>
      <c r="H70" s="24"/>
      <c r="I70" s="24"/>
      <c r="J70" s="24"/>
      <c r="K70" s="24"/>
    </row>
    <row r="71" spans="1:11">
      <c r="A71" s="24"/>
      <c r="B71" s="24"/>
      <c r="C71" s="24"/>
      <c r="D71" s="24"/>
      <c r="E71" s="24"/>
      <c r="F71" s="24"/>
      <c r="G71" s="24"/>
      <c r="H71" s="24"/>
      <c r="I71" s="24"/>
      <c r="J71" s="24"/>
      <c r="K71" s="24"/>
    </row>
    <row r="72" spans="1:11">
      <c r="A72" s="24"/>
      <c r="B72" s="24"/>
      <c r="C72" s="24"/>
      <c r="D72" s="24"/>
      <c r="E72" s="24"/>
      <c r="F72" s="24"/>
      <c r="G72" s="24"/>
      <c r="H72" s="24"/>
      <c r="I72" s="24"/>
      <c r="J72" s="24"/>
      <c r="K72" s="24"/>
    </row>
    <row r="73" spans="1:11">
      <c r="A73" s="24"/>
      <c r="B73" s="24"/>
      <c r="C73" s="24"/>
      <c r="D73" s="24"/>
      <c r="E73" s="24"/>
      <c r="F73" s="24"/>
      <c r="G73" s="24"/>
      <c r="H73" s="24"/>
      <c r="I73" s="24"/>
      <c r="J73" s="24"/>
      <c r="K73" s="24"/>
    </row>
    <row r="74" spans="1:11">
      <c r="A74" s="24"/>
      <c r="B74" s="24"/>
      <c r="C74" s="24"/>
      <c r="D74" s="24"/>
      <c r="E74" s="24"/>
      <c r="F74" s="24"/>
      <c r="G74" s="24"/>
      <c r="H74" s="24"/>
      <c r="I74" s="24"/>
      <c r="J74" s="24"/>
      <c r="K74" s="24"/>
    </row>
    <row r="75" spans="1:11">
      <c r="A75" s="24"/>
      <c r="B75" s="24"/>
      <c r="C75" s="24"/>
      <c r="D75" s="24"/>
      <c r="E75" s="24"/>
      <c r="F75" s="24"/>
      <c r="G75" s="24"/>
      <c r="H75" s="24"/>
      <c r="I75" s="24"/>
      <c r="J75" s="24"/>
      <c r="K75" s="24"/>
    </row>
    <row r="76" spans="1:11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35"/>
    </row>
    <row r="77" spans="1:11">
      <c r="A77" s="24"/>
      <c r="B77" s="24"/>
      <c r="C77" s="24"/>
      <c r="D77" s="24"/>
      <c r="E77" s="24"/>
      <c r="F77" s="24"/>
      <c r="G77" s="24"/>
      <c r="H77" s="24"/>
      <c r="I77" s="24"/>
      <c r="J77" s="24"/>
      <c r="K77" s="24"/>
    </row>
    <row r="78" spans="1:11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</row>
    <row r="79" spans="1:11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</row>
    <row r="80" spans="1:11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</row>
    <row r="81" spans="1:11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</row>
    <row r="82" spans="1:11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</row>
    <row r="83" spans="1:11">
      <c r="A83" s="24"/>
      <c r="B83" s="24"/>
      <c r="C83" s="24"/>
      <c r="D83" s="24"/>
      <c r="E83" s="24"/>
      <c r="F83" s="24"/>
      <c r="G83" s="24"/>
      <c r="H83" s="24"/>
      <c r="I83" s="24"/>
      <c r="J83" s="24"/>
      <c r="K83" s="24"/>
    </row>
    <row r="84" spans="1:11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</row>
    <row r="85" spans="1:11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</row>
    <row r="86" spans="1:11">
      <c r="A86" s="24"/>
      <c r="B86" s="24"/>
      <c r="C86" s="24"/>
      <c r="D86" s="24"/>
      <c r="E86" s="24"/>
      <c r="F86" s="24"/>
      <c r="G86" s="24"/>
      <c r="H86" s="24"/>
      <c r="I86" s="24"/>
      <c r="J86" s="24"/>
      <c r="K86" s="24"/>
    </row>
    <row r="87" spans="1:11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</row>
    <row r="88" spans="1:11">
      <c r="A88" s="24"/>
      <c r="B88" s="24"/>
      <c r="C88" s="24"/>
      <c r="D88" s="24"/>
      <c r="E88" s="24"/>
      <c r="F88" s="24"/>
      <c r="G88" s="24"/>
      <c r="H88" s="24"/>
      <c r="I88" s="24"/>
      <c r="J88" s="24"/>
      <c r="K88" s="24"/>
    </row>
    <row r="89" spans="1:11">
      <c r="A89" s="24"/>
      <c r="B89" s="24"/>
      <c r="C89" s="24"/>
      <c r="D89" s="24"/>
      <c r="E89" s="24"/>
      <c r="F89" s="24"/>
      <c r="G89" s="24"/>
      <c r="H89" s="24"/>
      <c r="I89" s="24"/>
      <c r="J89" s="24"/>
      <c r="K89" s="24"/>
    </row>
    <row r="90" spans="1:11">
      <c r="A90" s="24"/>
      <c r="B90" s="24"/>
      <c r="C90" s="24"/>
      <c r="D90" s="24"/>
      <c r="E90" s="24"/>
      <c r="F90" s="24"/>
      <c r="G90" s="24"/>
      <c r="H90" s="24"/>
      <c r="I90" s="24"/>
      <c r="J90" s="24"/>
      <c r="K90" s="24"/>
    </row>
    <row r="91" spans="1:11">
      <c r="A91" s="24"/>
      <c r="B91" s="24"/>
      <c r="C91" s="24"/>
      <c r="D91" s="24"/>
      <c r="E91" s="24"/>
      <c r="F91" s="24"/>
      <c r="G91" s="24"/>
      <c r="H91" s="24"/>
      <c r="I91" s="24"/>
      <c r="J91" s="24"/>
      <c r="K91" s="24"/>
    </row>
  </sheetData>
  <mergeCells count="48">
    <mergeCell ref="A36:B36"/>
    <mergeCell ref="A37:B37"/>
    <mergeCell ref="A39:B39"/>
    <mergeCell ref="C39:J39"/>
    <mergeCell ref="A40:B40"/>
    <mergeCell ref="C40:J40"/>
    <mergeCell ref="A27:B27"/>
    <mergeCell ref="C27:J27"/>
    <mergeCell ref="K11:K14"/>
    <mergeCell ref="A15:B15"/>
    <mergeCell ref="A16:B16"/>
    <mergeCell ref="K17:K35"/>
    <mergeCell ref="A31:B31"/>
    <mergeCell ref="C31:J31"/>
    <mergeCell ref="A18:B18"/>
    <mergeCell ref="A19:B19"/>
    <mergeCell ref="C18:J18"/>
    <mergeCell ref="C19:J19"/>
    <mergeCell ref="A22:B22"/>
    <mergeCell ref="C22:J22"/>
    <mergeCell ref="A1:K3"/>
    <mergeCell ref="A8:K8"/>
    <mergeCell ref="A4:K4"/>
    <mergeCell ref="C5:H5"/>
    <mergeCell ref="A7:B7"/>
    <mergeCell ref="C7:K7"/>
    <mergeCell ref="C6:K6"/>
    <mergeCell ref="E67:J67"/>
    <mergeCell ref="A62:J62"/>
    <mergeCell ref="A63:K63"/>
    <mergeCell ref="E66:J66"/>
    <mergeCell ref="A52:B52"/>
    <mergeCell ref="C52:J52"/>
    <mergeCell ref="A54:B54"/>
    <mergeCell ref="C54:J54"/>
    <mergeCell ref="A58:B58"/>
    <mergeCell ref="C58:J58"/>
    <mergeCell ref="K59:K61"/>
    <mergeCell ref="K38:K57"/>
    <mergeCell ref="A48:B48"/>
    <mergeCell ref="C48:J48"/>
    <mergeCell ref="A43:B43"/>
    <mergeCell ref="C43:J43"/>
    <mergeCell ref="A10:B10"/>
    <mergeCell ref="A11:B11"/>
    <mergeCell ref="C11:J11"/>
    <mergeCell ref="A12:B12"/>
    <mergeCell ref="C12:J12"/>
  </mergeCells>
  <phoneticPr fontId="22" type="noConversion"/>
  <pageMargins left="0.39370078740157483" right="0.39370078740157483" top="0.39370078740157483" bottom="0.39370078740157483" header="0.51181102362204722" footer="0.51181102362204722"/>
  <pageSetup paperSize="9" scale="4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45ED2-CED2-4F02-9021-477DE0D2131A}">
  <dimension ref="A1:G20"/>
  <sheetViews>
    <sheetView showGridLines="0" workbookViewId="0">
      <selection activeCell="A6" sqref="A6:B7"/>
    </sheetView>
  </sheetViews>
  <sheetFormatPr baseColWidth="10" defaultColWidth="8.83203125" defaultRowHeight="15"/>
  <cols>
    <col min="1" max="1" width="10.5" customWidth="1"/>
    <col min="2" max="2" width="71.33203125" customWidth="1"/>
    <col min="3" max="3" width="13.5" customWidth="1"/>
    <col min="4" max="4" width="7.83203125" customWidth="1"/>
    <col min="5" max="6" width="15.5" customWidth="1"/>
    <col min="7" max="7" width="19.1640625" customWidth="1"/>
  </cols>
  <sheetData>
    <row r="1" spans="1:7" ht="21">
      <c r="A1" s="161" t="s">
        <v>64</v>
      </c>
      <c r="B1" s="161"/>
      <c r="C1" s="161"/>
      <c r="D1" s="161"/>
      <c r="E1" s="161"/>
      <c r="F1" s="161"/>
      <c r="G1" s="161"/>
    </row>
    <row r="2" spans="1:7" ht="15.75" customHeight="1">
      <c r="A2" s="158"/>
      <c r="B2" s="159"/>
      <c r="C2" s="159"/>
      <c r="D2" s="159"/>
      <c r="E2" s="159"/>
      <c r="F2" s="159"/>
      <c r="G2" s="160"/>
    </row>
    <row r="3" spans="1:7" ht="15.75" customHeight="1">
      <c r="A3" s="18" t="s">
        <v>8</v>
      </c>
      <c r="B3" s="171" t="s">
        <v>111</v>
      </c>
      <c r="C3" s="172"/>
      <c r="D3" s="172"/>
      <c r="E3" s="172"/>
      <c r="F3" s="172"/>
      <c r="G3" s="173"/>
    </row>
    <row r="4" spans="1:7" ht="21.75" customHeight="1">
      <c r="A4" s="18" t="s">
        <v>9</v>
      </c>
      <c r="B4" s="168" t="s">
        <v>176</v>
      </c>
      <c r="C4" s="169"/>
      <c r="D4" s="169"/>
      <c r="E4" s="169"/>
      <c r="F4" s="169"/>
      <c r="G4" s="170"/>
    </row>
    <row r="5" spans="1:7">
      <c r="A5" s="10" t="s">
        <v>13</v>
      </c>
      <c r="B5" s="10" t="s">
        <v>14</v>
      </c>
      <c r="C5" s="174" t="s">
        <v>62</v>
      </c>
      <c r="D5" s="184"/>
      <c r="E5" s="175"/>
      <c r="F5" s="84"/>
      <c r="G5" s="10"/>
    </row>
    <row r="6" spans="1:7">
      <c r="A6" s="164"/>
      <c r="B6" s="165"/>
      <c r="C6" s="174" t="s">
        <v>71</v>
      </c>
      <c r="D6" s="175"/>
      <c r="E6" s="69" t="s">
        <v>98</v>
      </c>
      <c r="F6" s="69" t="s">
        <v>182</v>
      </c>
      <c r="G6" s="68"/>
    </row>
    <row r="7" spans="1:7">
      <c r="A7" s="166"/>
      <c r="B7" s="167"/>
      <c r="C7" s="176"/>
      <c r="D7" s="177"/>
      <c r="E7" s="65"/>
      <c r="F7" s="65"/>
      <c r="G7" s="10"/>
    </row>
    <row r="8" spans="1:7">
      <c r="A8" s="32">
        <v>1</v>
      </c>
      <c r="B8" s="63" t="s">
        <v>16</v>
      </c>
      <c r="C8" s="178">
        <v>1</v>
      </c>
      <c r="D8" s="179"/>
      <c r="E8" s="66"/>
      <c r="F8" s="66"/>
      <c r="G8" s="40">
        <v>1</v>
      </c>
    </row>
    <row r="9" spans="1:7">
      <c r="A9" s="32">
        <f>A8+1</f>
        <v>2</v>
      </c>
      <c r="B9" s="64" t="s">
        <v>180</v>
      </c>
      <c r="C9" s="180">
        <f>100/300</f>
        <v>0.33333333333333331</v>
      </c>
      <c r="D9" s="181"/>
      <c r="E9" s="92">
        <f t="shared" ref="E9:F11" si="0">100/300</f>
        <v>0.33333333333333331</v>
      </c>
      <c r="F9" s="92">
        <f t="shared" si="0"/>
        <v>0.33333333333333331</v>
      </c>
      <c r="G9" s="40">
        <f>F9+E9+C9</f>
        <v>1</v>
      </c>
    </row>
    <row r="10" spans="1:7">
      <c r="A10" s="32">
        <f t="shared" ref="A10:A11" si="1">A9+1</f>
        <v>3</v>
      </c>
      <c r="B10" s="63" t="s">
        <v>181</v>
      </c>
      <c r="C10" s="180">
        <f>100/300</f>
        <v>0.33333333333333331</v>
      </c>
      <c r="D10" s="181"/>
      <c r="E10" s="92">
        <f t="shared" si="0"/>
        <v>0.33333333333333331</v>
      </c>
      <c r="F10" s="92">
        <f t="shared" si="0"/>
        <v>0.33333333333333331</v>
      </c>
      <c r="G10" s="40">
        <f t="shared" ref="G10:G11" si="2">F10+E10+C10</f>
        <v>1</v>
      </c>
    </row>
    <row r="11" spans="1:7">
      <c r="A11" s="32">
        <f t="shared" si="1"/>
        <v>4</v>
      </c>
      <c r="B11" s="63" t="s">
        <v>171</v>
      </c>
      <c r="C11" s="180">
        <f>100/300</f>
        <v>0.33333333333333331</v>
      </c>
      <c r="D11" s="181"/>
      <c r="E11" s="92">
        <f t="shared" si="0"/>
        <v>0.33333333333333331</v>
      </c>
      <c r="F11" s="92">
        <f t="shared" si="0"/>
        <v>0.33333333333333331</v>
      </c>
      <c r="G11" s="40">
        <f t="shared" si="2"/>
        <v>1</v>
      </c>
    </row>
    <row r="12" spans="1:7">
      <c r="A12" s="162" t="s">
        <v>18</v>
      </c>
      <c r="B12" s="162"/>
      <c r="C12" s="182"/>
      <c r="D12" s="183"/>
      <c r="E12" s="67"/>
      <c r="F12" s="67"/>
      <c r="G12" s="40">
        <v>1</v>
      </c>
    </row>
    <row r="13" spans="1:7">
      <c r="A13" s="163"/>
      <c r="B13" s="163"/>
      <c r="C13" s="163"/>
      <c r="D13" s="163"/>
      <c r="E13" s="163"/>
      <c r="F13" s="163"/>
      <c r="G13" s="163"/>
    </row>
    <row r="16" spans="1:7">
      <c r="B16" s="4"/>
      <c r="C16" s="4"/>
      <c r="D16" s="5"/>
      <c r="E16" s="5"/>
      <c r="F16" s="5"/>
    </row>
    <row r="17" spans="2:7">
      <c r="B17" s="4"/>
      <c r="C17" s="4"/>
      <c r="D17" s="5"/>
      <c r="E17" s="5"/>
      <c r="F17" s="5"/>
    </row>
    <row r="18" spans="2:7" ht="17" thickBot="1">
      <c r="B18" s="6"/>
      <c r="C18" s="4"/>
      <c r="D18" s="185"/>
      <c r="E18" s="185"/>
      <c r="F18" s="185"/>
      <c r="G18" s="185"/>
    </row>
    <row r="19" spans="2:7" ht="16">
      <c r="B19" s="7" t="s">
        <v>20</v>
      </c>
      <c r="C19" s="4"/>
      <c r="D19" s="186" t="s">
        <v>21</v>
      </c>
      <c r="E19" s="186"/>
      <c r="F19" s="186"/>
      <c r="G19" s="186"/>
    </row>
    <row r="20" spans="2:7">
      <c r="B20" s="4"/>
      <c r="C20" s="4"/>
      <c r="D20" s="5"/>
      <c r="E20" s="5"/>
      <c r="F20" s="5"/>
    </row>
  </sheetData>
  <mergeCells count="17">
    <mergeCell ref="D18:G18"/>
    <mergeCell ref="D19:G19"/>
    <mergeCell ref="C10:D10"/>
    <mergeCell ref="C11:D11"/>
    <mergeCell ref="A2:G2"/>
    <mergeCell ref="A1:G1"/>
    <mergeCell ref="A12:B12"/>
    <mergeCell ref="A13:G13"/>
    <mergeCell ref="A6:B7"/>
    <mergeCell ref="B4:G4"/>
    <mergeCell ref="B3:G3"/>
    <mergeCell ref="C6:D6"/>
    <mergeCell ref="C7:D7"/>
    <mergeCell ref="C8:D8"/>
    <mergeCell ref="C9:D9"/>
    <mergeCell ref="C12:D12"/>
    <mergeCell ref="C5:E5"/>
  </mergeCells>
  <phoneticPr fontId="22" type="noConversion"/>
  <pageMargins left="1.1023622047244095" right="0.51181102362204722" top="0.78740157480314965" bottom="0.78740157480314965" header="0.31496062992125984" footer="0.31496062992125984"/>
  <pageSetup paperSize="9"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B3344-D342-418D-B65B-1234B1D76218}">
  <dimension ref="A1:H17"/>
  <sheetViews>
    <sheetView workbookViewId="0">
      <selection activeCell="F29" sqref="F29"/>
    </sheetView>
  </sheetViews>
  <sheetFormatPr baseColWidth="10" defaultColWidth="8.83203125" defaultRowHeight="15"/>
  <cols>
    <col min="1" max="1" width="11" bestFit="1" customWidth="1"/>
    <col min="2" max="2" width="43.5" customWidth="1"/>
    <col min="3" max="3" width="13.33203125" bestFit="1" customWidth="1"/>
    <col min="4" max="5" width="13.33203125" customWidth="1"/>
    <col min="6" max="6" width="23.5" customWidth="1"/>
    <col min="8" max="8" width="17" customWidth="1"/>
  </cols>
  <sheetData>
    <row r="1" spans="1:8" ht="21">
      <c r="A1" s="161" t="s">
        <v>73</v>
      </c>
      <c r="B1" s="161"/>
      <c r="C1" s="161"/>
      <c r="D1" s="161"/>
      <c r="E1" s="161"/>
      <c r="F1" s="161"/>
    </row>
    <row r="2" spans="1:8">
      <c r="A2" s="158"/>
      <c r="B2" s="159"/>
      <c r="C2" s="159"/>
      <c r="D2" s="159"/>
      <c r="E2" s="159"/>
      <c r="F2" s="160"/>
    </row>
    <row r="3" spans="1:8" ht="15.75" customHeight="1">
      <c r="A3" s="18" t="s">
        <v>8</v>
      </c>
      <c r="B3" s="171" t="s">
        <v>111</v>
      </c>
      <c r="C3" s="172"/>
      <c r="D3" s="172"/>
      <c r="E3" s="172"/>
      <c r="F3" s="173"/>
    </row>
    <row r="4" spans="1:8">
      <c r="A4" s="18" t="s">
        <v>9</v>
      </c>
      <c r="B4" s="168" t="s">
        <v>176</v>
      </c>
      <c r="C4" s="169"/>
      <c r="D4" s="169"/>
      <c r="E4" s="169"/>
      <c r="F4" s="170"/>
    </row>
    <row r="5" spans="1:8">
      <c r="A5" s="10" t="s">
        <v>13</v>
      </c>
      <c r="B5" s="10" t="s">
        <v>14</v>
      </c>
      <c r="C5" s="189" t="s">
        <v>19</v>
      </c>
      <c r="D5" s="189"/>
      <c r="E5" s="189"/>
      <c r="F5" s="189"/>
    </row>
    <row r="6" spans="1:8">
      <c r="A6" s="8"/>
      <c r="B6" s="8"/>
      <c r="C6" s="11" t="s">
        <v>65</v>
      </c>
      <c r="D6" s="11" t="s">
        <v>66</v>
      </c>
      <c r="E6" s="11" t="s">
        <v>110</v>
      </c>
      <c r="F6" s="39" t="s">
        <v>7</v>
      </c>
    </row>
    <row r="7" spans="1:8" ht="30">
      <c r="A7" s="32">
        <v>1</v>
      </c>
      <c r="B7" s="9" t="s">
        <v>88</v>
      </c>
      <c r="C7" s="36">
        <f>F10/3</f>
        <v>115560.10195533336</v>
      </c>
      <c r="D7" s="36">
        <f>F10/3</f>
        <v>115560.10195533336</v>
      </c>
      <c r="E7" s="36">
        <f>F10/3</f>
        <v>115560.10195533336</v>
      </c>
      <c r="F7" s="41">
        <f>C7+D7+E7</f>
        <v>346680.30586600007</v>
      </c>
    </row>
    <row r="8" spans="1:8">
      <c r="A8" s="190" t="s">
        <v>63</v>
      </c>
      <c r="B8" s="190"/>
      <c r="C8" s="36">
        <f>SUM(C7:C7)</f>
        <v>115560.10195533336</v>
      </c>
      <c r="D8" s="36">
        <f>C8+D7</f>
        <v>231120.20391066672</v>
      </c>
      <c r="E8" s="36">
        <f>D8+E7</f>
        <v>346680.30586600007</v>
      </c>
      <c r="F8" s="30"/>
    </row>
    <row r="9" spans="1:8">
      <c r="A9" s="163"/>
      <c r="B9" s="163"/>
      <c r="C9" s="163"/>
      <c r="D9" s="163"/>
      <c r="E9" s="163"/>
      <c r="F9" s="163"/>
    </row>
    <row r="10" spans="1:8" ht="16">
      <c r="A10" s="188" t="s">
        <v>17</v>
      </c>
      <c r="B10" s="188"/>
      <c r="C10" s="85"/>
      <c r="D10" s="85"/>
      <c r="E10" s="85"/>
      <c r="F10" s="37">
        <f>'ORÇ. ANAHY'!K62</f>
        <v>346680.30586600007</v>
      </c>
    </row>
    <row r="12" spans="1:8">
      <c r="H12" s="31"/>
    </row>
    <row r="13" spans="1:8">
      <c r="B13" s="4"/>
      <c r="C13" s="4"/>
      <c r="D13" s="4"/>
      <c r="E13" s="4"/>
    </row>
    <row r="14" spans="1:8">
      <c r="B14" s="4"/>
      <c r="C14" s="4"/>
      <c r="D14" s="4"/>
      <c r="E14" s="4"/>
    </row>
    <row r="15" spans="1:8" ht="17" thickBot="1">
      <c r="B15" s="6"/>
      <c r="C15" s="4"/>
      <c r="D15" s="4"/>
      <c r="E15" s="93"/>
      <c r="F15" s="6"/>
    </row>
    <row r="16" spans="1:8" ht="16">
      <c r="B16" s="7" t="s">
        <v>20</v>
      </c>
      <c r="C16" s="4"/>
      <c r="D16" s="4"/>
      <c r="E16" s="187" t="s">
        <v>34</v>
      </c>
      <c r="F16" s="187"/>
    </row>
    <row r="17" spans="2:5">
      <c r="B17" s="4"/>
      <c r="C17" s="4"/>
      <c r="D17" s="4"/>
      <c r="E17" s="4"/>
    </row>
  </sheetData>
  <mergeCells count="9">
    <mergeCell ref="E16:F16"/>
    <mergeCell ref="A10:B10"/>
    <mergeCell ref="B3:F3"/>
    <mergeCell ref="B4:F4"/>
    <mergeCell ref="A1:F1"/>
    <mergeCell ref="A2:F2"/>
    <mergeCell ref="C5:F5"/>
    <mergeCell ref="A8:B8"/>
    <mergeCell ref="A9:F9"/>
  </mergeCells>
  <pageMargins left="0.51181102362204722" right="0.51181102362204722" top="0.78740157480314965" bottom="0.78740157480314965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COMP. ANAHY</vt:lpstr>
      <vt:lpstr>ORÇ. ANAHY</vt:lpstr>
      <vt:lpstr>PLANILHA FIS. ANAHY</vt:lpstr>
      <vt:lpstr>PLANILHA FIN. ANAHY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Domingues Caetano</dc:creator>
  <cp:lastModifiedBy>OSL ENGENHARIA</cp:lastModifiedBy>
  <cp:lastPrinted>2024-08-28T16:28:32Z</cp:lastPrinted>
  <dcterms:created xsi:type="dcterms:W3CDTF">2019-11-22T12:03:08Z</dcterms:created>
  <dcterms:modified xsi:type="dcterms:W3CDTF">2024-08-28T17:43:10Z</dcterms:modified>
</cp:coreProperties>
</file>