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NDIDO\Desktop\02. CAFEZAL DO SUL\ORÇAMENTO PISO GINASIO\"/>
    </mc:Choice>
  </mc:AlternateContent>
  <xr:revisionPtr revIDLastSave="0" documentId="13_ncr:1_{8D3A1C86-9799-4F2F-B413-604ADFA45487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ORÇAMENTO" sheetId="1" r:id="rId1"/>
    <sheet name="COTAÇÕES " sheetId="5" r:id="rId2"/>
    <sheet name="COMPOSIÇÕES" sheetId="6" r:id="rId3"/>
    <sheet name=" CRONOGRAMA" sheetId="2" r:id="rId4"/>
    <sheet name="BDI" sheetId="8" r:id="rId5"/>
  </sheets>
  <externalReferences>
    <externalReference r:id="rId6"/>
    <externalReference r:id="rId7"/>
    <externalReference r:id="rId8"/>
    <externalReference r:id="rId9"/>
  </externalReferences>
  <definedNames>
    <definedName name="_xlnm.Print_Area" localSheetId="4">BDI!$A$1:$C$17</definedName>
    <definedName name="BDI.Opcao" hidden="1">[1]DADOS!$F$18</definedName>
    <definedName name="BDI.TipoObra" hidden="1">[2]BDI!$A$138:$A$146</definedName>
    <definedName name="CRONO.MaxParc" hidden="1">[3]CRONO!#REF!+[3]CRONO!A1</definedName>
    <definedName name="DESONERACAO" hidden="1">IF(OR(Import.Desoneracao="DESONERADO",Import.Desoneracao="SIM"),"SIM","NÃO")</definedName>
    <definedName name="Import.DescLote" hidden="1">[3]DADOS!$F$17</definedName>
    <definedName name="Import.Desoneracao" hidden="1">OFFSET([4]DADOS!$G$18,0,-1)</definedName>
    <definedName name="ORÇAMENTO.BancoRef" hidden="1">ORÇAMENTO!#REF!</definedName>
    <definedName name="ORÇAMENTO.CustoUnitario" hidden="1">ROUND(ORÇAMENTO!$U1,15-13*ORÇAMENTO!#REF!)</definedName>
    <definedName name="ORÇAMENTO.PrecoUnitarioLicitado" hidden="1">ORÇAMENTO!$AL1</definedName>
    <definedName name="REFERENCIA.Descricao" hidden="1">IF(ISNUMBER(ORÇAMENTO!$AF1),OFFSET(INDIRECT(ORÇAMENTO.BancoRef),ORÇAMENTO!$AF1-1,3,1),ORÇAMENTO!$AF1)</definedName>
    <definedName name="REFERENCIA.Unidade" hidden="1">IF(ISNUMBER(ORÇAMENTO!$AF1),OFFSET(INDIRECT(ORÇAMENTO.BancoRef),ORÇAMENTO!$AF1-1,4,1),"-")</definedName>
    <definedName name="SomaAgrup" hidden="1">SUMIF(OFFSET(ORÇAMENTO!$C1,1,0,ORÇAMENTO!$D1),"S",OFFSET(ORÇAMENTO!A1,1,0,ORÇAMENTO!$D1))</definedName>
    <definedName name="TIPOORCAMENTO" hidden="1">IF(VALUE([3]MENU!$O$3)=2,"Licitado","Proposto")</definedName>
    <definedName name="VTOTAL1" hidden="1">ROUND(ORÇAMENTO!$T1*ORÇAMENTO!$W1,15-13*ORÇAMENTO!#REF!)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2" l="1"/>
  <c r="F5" i="2"/>
  <c r="G8" i="1"/>
  <c r="H8" i="6"/>
  <c r="H13" i="2" l="1"/>
  <c r="H11" i="6"/>
  <c r="M18" i="5"/>
  <c r="H8" i="1" l="1"/>
  <c r="B24" i="8"/>
  <c r="C2" i="8" s="1"/>
  <c r="C6" i="8" s="1"/>
  <c r="B13" i="8" s="1"/>
  <c r="B15" i="8" s="1"/>
  <c r="C13" i="8"/>
  <c r="B17" i="8" s="1"/>
  <c r="M14" i="5" l="1"/>
  <c r="L14" i="5"/>
  <c r="H7" i="6" l="1"/>
  <c r="I8" i="1" s="1"/>
  <c r="L15" i="5"/>
  <c r="E8" i="1"/>
  <c r="D8" i="1"/>
  <c r="J8" i="1" l="1"/>
  <c r="F10" i="2" l="1"/>
  <c r="H9" i="2"/>
  <c r="H7" i="2" l="1"/>
  <c r="H5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wagnerdeconto</author>
  </authors>
  <commentList>
    <comment ref="B14" authorId="0" shapeId="0" xr:uid="{E66FCC9B-036C-4C74-B074-15B06365F156}">
      <text>
        <r>
          <rPr>
            <sz val="8"/>
            <color indexed="81"/>
            <rFont val="Tahoma"/>
            <family val="2"/>
          </rPr>
          <t>NESTA CÉLULAR INSERIR CODIFICAÇÃO PARA CADA COTAÇÃO</t>
        </r>
      </text>
    </comment>
    <comment ref="C14" authorId="0" shapeId="0" xr:uid="{11D697FB-0C9E-4CCD-99C3-7BA0B7CD4FB0}">
      <text>
        <r>
          <rPr>
            <sz val="8"/>
            <color indexed="81"/>
            <rFont val="Tahoma"/>
            <family val="2"/>
          </rPr>
          <t>A DESCRIÇÃO DO INSUMO / SERVIÇO DEVERÁ SER A MAIS COMPLETA POSSÍVEL - ESPECIFICAÇÃO COMPLETA.</t>
        </r>
      </text>
    </comment>
    <comment ref="M14" authorId="0" shapeId="0" xr:uid="{AA8BA189-F07E-4FB4-998E-0EBA8DCC2CD5}">
      <text>
        <r>
          <rPr>
            <sz val="8"/>
            <color indexed="81"/>
            <rFont val="Tahoma"/>
            <family val="2"/>
          </rPr>
          <t>O VALOR DESTA CÉLULA DEVERÁ SER O CUSTO UNITÁRIO DO INSUMO / SERVIÇO.</t>
        </r>
      </text>
    </comment>
  </commentList>
</comments>
</file>

<file path=xl/sharedStrings.xml><?xml version="1.0" encoding="utf-8"?>
<sst xmlns="http://schemas.openxmlformats.org/spreadsheetml/2006/main" count="177" uniqueCount="110">
  <si>
    <t>CÓD.</t>
  </si>
  <si>
    <t>Item</t>
  </si>
  <si>
    <t>Descrição</t>
  </si>
  <si>
    <t>Valor (R$)</t>
  </si>
  <si>
    <t>% Período:</t>
  </si>
  <si>
    <t>Período:</t>
  </si>
  <si>
    <t>Acumulado:</t>
  </si>
  <si>
    <t>%:</t>
  </si>
  <si>
    <t>Repasse:</t>
  </si>
  <si>
    <t>FONTE</t>
  </si>
  <si>
    <t>CÓDIGO</t>
  </si>
  <si>
    <t>DESCRIÇÃO</t>
  </si>
  <si>
    <t>UNIDADE</t>
  </si>
  <si>
    <t>COEFIC.</t>
  </si>
  <si>
    <t xml:space="preserve">VALOR GLOBAL </t>
  </si>
  <si>
    <t>FORNECEDOR 1</t>
  </si>
  <si>
    <t>FORNECEDOR 2</t>
  </si>
  <si>
    <t>FORNECEDOR 3</t>
  </si>
  <si>
    <t>DESCRIÇÃO DO INSUMO / SERVIÇO ESPECIALIZADO</t>
  </si>
  <si>
    <t>EMPRESA</t>
  </si>
  <si>
    <t>CONTATO</t>
  </si>
  <si>
    <t>TELEFONE / E-MAIL / SITE</t>
  </si>
  <si>
    <t xml:space="preserve">FONTE </t>
  </si>
  <si>
    <t xml:space="preserve">QUANTIDADE </t>
  </si>
  <si>
    <t>BDI(%)</t>
  </si>
  <si>
    <t xml:space="preserve">TOTAL </t>
  </si>
  <si>
    <t>1º Quartil</t>
  </si>
  <si>
    <t>Médio</t>
  </si>
  <si>
    <t>3º Quartil</t>
  </si>
  <si>
    <t xml:space="preserve">UNIDADE </t>
  </si>
  <si>
    <t>PREÇO UN. (SEM BDI) R$</t>
  </si>
  <si>
    <t>PREÇO UN. (COM BDI) R$</t>
  </si>
  <si>
    <t>COTAÇÃO</t>
  </si>
  <si>
    <t>COMPOSIÇÃO</t>
  </si>
  <si>
    <t>SERVIÇOS</t>
  </si>
  <si>
    <t>Luiz Eduardo Candido</t>
  </si>
  <si>
    <t>Engº - Responsável Técnico do Município</t>
  </si>
  <si>
    <t>CREA-PR 145164/D</t>
  </si>
  <si>
    <t xml:space="preserve">Engº - Responsável </t>
  </si>
  <si>
    <t>CRONOGRAMA</t>
  </si>
  <si>
    <t>MÉDIA PREÇO R$</t>
  </si>
  <si>
    <t>R$ UNITÁRIO MATERIAL</t>
  </si>
  <si>
    <t>R$ UNITÁRIO MÃO-DE-OBRA</t>
  </si>
  <si>
    <t>R$ MATERIAL</t>
  </si>
  <si>
    <t>R$ MÃO-DE-OBRA</t>
  </si>
  <si>
    <t>MÉDIA TOTAL</t>
  </si>
  <si>
    <t>COTAÇÃO 1</t>
  </si>
  <si>
    <t>CUSTO TOTAL</t>
  </si>
  <si>
    <t>CUSTO UNITARIO</t>
  </si>
  <si>
    <t>COMPOSIÇÕES</t>
  </si>
  <si>
    <t>CONSTRUSUL</t>
  </si>
  <si>
    <t>WILLIAN</t>
  </si>
  <si>
    <t>(44) 3655-1212</t>
  </si>
  <si>
    <t>(44) 3652-1760</t>
  </si>
  <si>
    <t>Parcelas</t>
  </si>
  <si>
    <t>BDI - ACÓRDÃO Nº 2622/2013 – TCU
EDIFICAÇÃO</t>
  </si>
  <si>
    <t>IMPOSTOS</t>
  </si>
  <si>
    <t>ISS =</t>
  </si>
  <si>
    <t>PIS =</t>
  </si>
  <si>
    <t xml:space="preserve"> </t>
  </si>
  <si>
    <t>COFINS =</t>
  </si>
  <si>
    <t>CRPB =</t>
  </si>
  <si>
    <t>TOTAL =</t>
  </si>
  <si>
    <t>TIPO DE SERVIÇO</t>
  </si>
  <si>
    <t>OBRAS</t>
  </si>
  <si>
    <t>MATERIAIS</t>
  </si>
  <si>
    <t/>
  </si>
  <si>
    <t>ADMINISTRAÇÃO CENTRAL</t>
  </si>
  <si>
    <t>RISCOS</t>
  </si>
  <si>
    <t>SEGUROS E GRANTIAS</t>
  </si>
  <si>
    <t>DESPESAS FINANCEIRAS</t>
  </si>
  <si>
    <t>LUCRO</t>
  </si>
  <si>
    <t>BDI (OBRA OU MATERIAIS/EQUIP.)</t>
  </si>
  <si>
    <t>BDI=(((((1+(C8+C9+C10)/100)*(1+C11/100)*(1+C12/100))/(1-C6/100))-1)*100)</t>
  </si>
  <si>
    <t>BDI (OBRA)</t>
  </si>
  <si>
    <r>
      <rPr>
        <sz val="10"/>
        <rFont val="Arial"/>
        <family val="2"/>
      </rPr>
      <t>←</t>
    </r>
    <r>
      <rPr>
        <sz val="10"/>
        <rFont val="MS Sans Serif"/>
      </rPr>
      <t xml:space="preserve"> Digite  "</t>
    </r>
    <r>
      <rPr>
        <b/>
        <sz val="10"/>
        <rFont val="MS Sans Serif"/>
      </rPr>
      <t>X</t>
    </r>
    <r>
      <rPr>
        <sz val="10"/>
        <rFont val="MS Sans Serif"/>
      </rPr>
      <t>" para obter Valor Total sem BDI</t>
    </r>
  </si>
  <si>
    <t>BDI (MATERIAIS E EQUIPAMENTOS)</t>
  </si>
  <si>
    <t>DIGITE</t>
  </si>
  <si>
    <t>1 - Solicitar o valor do ISS do município</t>
  </si>
  <si>
    <t>%</t>
  </si>
  <si>
    <t>2- Solicitar a "Base de Cálculo" (% de mão de Obra)</t>
  </si>
  <si>
    <t>3- Fórmula de cálculo do ISS</t>
  </si>
  <si>
    <t>=ISS x base de cálculo</t>
  </si>
  <si>
    <t xml:space="preserve">4- Valor do ISS calculado </t>
  </si>
  <si>
    <t>VALORES DO BDI POR TIPO DE OBRA</t>
  </si>
  <si>
    <t>TIPOS DE OBRA</t>
  </si>
  <si>
    <t>CONSTRUÇÃO DE EDIFÍCIOS</t>
  </si>
  <si>
    <t>CONSTRUÇÃO DE RODOVIAS E FERROVIAS</t>
  </si>
  <si>
    <t>CONSTRUÇÃO DE REDES DE ABASTECIMENTO DE ÁGUA, COLETA DE ESGOTO E CONSTRUÇÕES CORRELATAS</t>
  </si>
  <si>
    <t>CONSTRUÇÃO E MANUTENÇÃO DE ESTAÇÕES E REDES DE DISTRIBUIÇÃO DE ENERGIA ELÉTRICA</t>
  </si>
  <si>
    <t>OBRAS PORTUÁRIAS, MARÍTIMAS E FLUVIAIS</t>
  </si>
  <si>
    <t>BDI PARA ITENS DE MERO FORNECIMENTO DE
MATERIAIS E EQUIPAMENTOS</t>
  </si>
  <si>
    <t>RISCO</t>
  </si>
  <si>
    <t>SEGURO + GARANTIA</t>
  </si>
  <si>
    <t>DESPESA FINANCEIRA</t>
  </si>
  <si>
    <t>BDI PARA ITENS DE MERO FORNECIMENTO DE MATERIAIS E EQUIPAMENTOS</t>
  </si>
  <si>
    <t>PARCELA DO BDI</t>
  </si>
  <si>
    <t>PERCENTUAL DE ADMINISTRAÇÃO LOCAL INSERIDO NO CUSTO DIRETO*</t>
  </si>
  <si>
    <t>*Para verificação da adequabilidade das planilhas orçamentárias das obras públicas utilizar como referência do impacto esperado para os itens associados a administração local no valor total do orçamento, os seguintes valores percentuais abtidos no estudo de que tratam estes autos.</t>
  </si>
  <si>
    <t>Referência de Custos: SINAPI 08-2024</t>
  </si>
  <si>
    <t>FORNECIMENTO E MONTAGEM DO PISO MODULAR PARA QUADRA COM MANTA DE IMPACTO E MARCAÇÃO ADESIVA DE 3M</t>
  </si>
  <si>
    <t>M2</t>
  </si>
  <si>
    <t>Cafezal do Sul-PR, 17 de dezembro de 2024.</t>
  </si>
  <si>
    <t>CB ENGENHARIA</t>
  </si>
  <si>
    <t>BRUNA</t>
  </si>
  <si>
    <t>(44) 99822-5885</t>
  </si>
  <si>
    <t>PRATIK UNIFORMES LTDA</t>
  </si>
  <si>
    <t>LARISSA</t>
  </si>
  <si>
    <t>INSTALAÇÃO DE PISO MODULAR</t>
  </si>
  <si>
    <t>PLANILHA ORÇAMENTÁRIA DE SERVIÇOS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</si>
</sst>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0\."/>
    <numFmt numFmtId="166" formatCode="_-* #,##0.00_-;\-* #,##0.00_-;_-* \-??_-;_-@_-"/>
    <numFmt numFmtId="167" formatCode="_(\ #,##0.00_);_(&quot; (&quot;#,##0.00\);_(&quot; -&quot;??_);_(@_)"/>
    <numFmt numFmtId="168" formatCode="mm/yy"/>
    <numFmt numFmtId="169" formatCode="#,##0.000"/>
    <numFmt numFmtId="170" formatCode="0.0%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14"/>
      <color theme="1"/>
      <name val="Calibri"/>
      <family val="2"/>
      <scheme val="minor"/>
    </font>
    <font>
      <b/>
      <sz val="10"/>
      <name val="Calibri"/>
      <family val="2"/>
    </font>
    <font>
      <sz val="12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sz val="11"/>
      <color indexed="8"/>
      <name val="Calibri"/>
      <family val="2"/>
    </font>
    <font>
      <sz val="9"/>
      <color indexed="8"/>
      <name val="Calibri"/>
      <family val="2"/>
    </font>
    <font>
      <sz val="8"/>
      <color indexed="81"/>
      <name val="Tahoma"/>
      <family val="2"/>
    </font>
    <font>
      <sz val="10"/>
      <name val="MS Sans Serif"/>
    </font>
    <font>
      <b/>
      <sz val="16"/>
      <name val="Arial"/>
      <family val="2"/>
    </font>
    <font>
      <sz val="8"/>
      <name val="Arial"/>
      <family val="2"/>
    </font>
    <font>
      <b/>
      <sz val="11"/>
      <name val="Calibri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MS Sans Serif"/>
    </font>
    <font>
      <sz val="11"/>
      <name val="Calibri"/>
      <family val="2"/>
    </font>
    <font>
      <b/>
      <sz val="14"/>
      <color rgb="FF0000FF"/>
      <name val="Arial"/>
      <family val="2"/>
    </font>
    <font>
      <sz val="10"/>
      <name val="Algerian"/>
      <family val="5"/>
    </font>
    <font>
      <sz val="10"/>
      <name val="MS Sans Serif"/>
      <family val="2"/>
    </font>
    <font>
      <sz val="14"/>
      <color rgb="FF0000FF"/>
      <name val="Arial"/>
      <family val="2"/>
    </font>
    <font>
      <b/>
      <sz val="10"/>
      <color rgb="FFFF0000"/>
      <name val="MS Sans Serif"/>
    </font>
    <font>
      <b/>
      <sz val="12"/>
      <color rgb="FFFF0000"/>
      <name val="Arial"/>
      <family val="2"/>
    </font>
    <font>
      <b/>
      <sz val="8"/>
      <name val="Arial"/>
      <family val="2"/>
    </font>
    <font>
      <b/>
      <sz val="14"/>
      <color rgb="FFFF0000"/>
      <name val="Arial"/>
      <family val="2"/>
    </font>
    <font>
      <sz val="14"/>
      <color theme="3" tint="0.39997558519241921"/>
      <name val="Arial"/>
      <family val="2"/>
    </font>
    <font>
      <b/>
      <sz val="8"/>
      <name val="MS Sans Serif"/>
    </font>
    <font>
      <sz val="8"/>
      <name val="MS Sans Serif"/>
    </font>
    <font>
      <b/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00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166" fontId="8" fillId="0" borderId="0" applyFill="0" applyBorder="0" applyAlignment="0" applyProtection="0"/>
    <xf numFmtId="9" fontId="8" fillId="0" borderId="0" applyFill="0" applyBorder="0" applyAlignment="0" applyProtection="0"/>
    <xf numFmtId="0" fontId="1" fillId="0" borderId="0"/>
    <xf numFmtId="0" fontId="8" fillId="0" borderId="0"/>
    <xf numFmtId="0" fontId="22" fillId="0" borderId="0"/>
    <xf numFmtId="0" fontId="24" fillId="0" borderId="0"/>
  </cellStyleXfs>
  <cellXfs count="27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left" vertical="center"/>
    </xf>
    <xf numFmtId="44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6" fillId="3" borderId="7" xfId="4" applyFont="1" applyFill="1" applyBorder="1" applyAlignment="1">
      <alignment horizontal="left"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29" xfId="0" applyFill="1" applyBorder="1" applyAlignment="1">
      <alignment vertical="center"/>
    </xf>
    <xf numFmtId="0" fontId="6" fillId="5" borderId="12" xfId="4" applyFont="1" applyFill="1" applyBorder="1" applyAlignment="1" applyProtection="1">
      <alignment horizontal="center" vertical="center"/>
      <protection locked="0"/>
    </xf>
    <xf numFmtId="168" fontId="6" fillId="2" borderId="30" xfId="4" applyNumberFormat="1" applyFont="1" applyFill="1" applyBorder="1" applyAlignment="1" applyProtection="1">
      <alignment horizontal="center" vertical="center"/>
      <protection locked="0"/>
    </xf>
    <xf numFmtId="10" fontId="0" fillId="0" borderId="0" xfId="0" applyNumberFormat="1" applyAlignment="1">
      <alignment vertical="center"/>
    </xf>
    <xf numFmtId="0" fontId="10" fillId="3" borderId="19" xfId="4" applyFont="1" applyFill="1" applyBorder="1" applyAlignment="1">
      <alignment vertical="center" wrapText="1"/>
    </xf>
    <xf numFmtId="169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2" fillId="8" borderId="35" xfId="0" applyFont="1" applyFill="1" applyBorder="1" applyAlignment="1">
      <alignment horizontal="center" vertical="center"/>
    </xf>
    <xf numFmtId="0" fontId="2" fillId="8" borderId="18" xfId="0" applyFont="1" applyFill="1" applyBorder="1" applyAlignment="1">
      <alignment horizontal="center" vertical="center"/>
    </xf>
    <xf numFmtId="0" fontId="2" fillId="8" borderId="18" xfId="0" applyFont="1" applyFill="1" applyBorder="1" applyAlignment="1">
      <alignment horizontal="center" vertical="center" wrapText="1"/>
    </xf>
    <xf numFmtId="0" fontId="2" fillId="8" borderId="36" xfId="0" applyFont="1" applyFill="1" applyBorder="1" applyAlignment="1">
      <alignment horizontal="center" vertical="center" wrapText="1"/>
    </xf>
    <xf numFmtId="0" fontId="7" fillId="3" borderId="0" xfId="4" applyFont="1" applyFill="1" applyAlignment="1">
      <alignment vertical="center"/>
    </xf>
    <xf numFmtId="49" fontId="16" fillId="4" borderId="26" xfId="0" applyNumberFormat="1" applyFont="1" applyFill="1" applyBorder="1" applyAlignment="1" applyProtection="1">
      <alignment horizontal="center" vertical="center" wrapText="1"/>
      <protection locked="0"/>
    </xf>
    <xf numFmtId="49" fontId="16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16" fillId="4" borderId="1" xfId="0" applyNumberFormat="1" applyFont="1" applyFill="1" applyBorder="1" applyAlignment="1" applyProtection="1">
      <alignment horizontal="left" vertical="center" wrapText="1"/>
      <protection locked="0"/>
    </xf>
    <xf numFmtId="169" fontId="16" fillId="4" borderId="1" xfId="0" applyNumberFormat="1" applyFont="1" applyFill="1" applyBorder="1" applyAlignment="1">
      <alignment vertical="center"/>
    </xf>
    <xf numFmtId="4" fontId="16" fillId="4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5" fillId="8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righ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18" fillId="0" borderId="27" xfId="0" applyFont="1" applyBorder="1" applyAlignment="1">
      <alignment horizontal="right"/>
    </xf>
    <xf numFmtId="0" fontId="18" fillId="0" borderId="0" xfId="0" applyFont="1" applyAlignment="1">
      <alignment horizontal="right"/>
    </xf>
    <xf numFmtId="0" fontId="18" fillId="0" borderId="37" xfId="0" applyFont="1" applyBorder="1" applyAlignment="1">
      <alignment horizontal="right"/>
    </xf>
    <xf numFmtId="0" fontId="18" fillId="0" borderId="41" xfId="0" applyFont="1" applyBorder="1" applyAlignment="1">
      <alignment horizontal="right"/>
    </xf>
    <xf numFmtId="0" fontId="0" fillId="10" borderId="29" xfId="0" applyFill="1" applyBorder="1"/>
    <xf numFmtId="0" fontId="18" fillId="11" borderId="40" xfId="0" applyFont="1" applyFill="1" applyBorder="1" applyAlignment="1">
      <alignment horizontal="center"/>
    </xf>
    <xf numFmtId="0" fontId="18" fillId="11" borderId="21" xfId="0" applyFont="1" applyFill="1" applyBorder="1" applyAlignment="1">
      <alignment horizontal="center"/>
    </xf>
    <xf numFmtId="0" fontId="0" fillId="0" borderId="0" xfId="0" applyAlignment="1">
      <alignment horizontal="justify" vertical="justify"/>
    </xf>
    <xf numFmtId="0" fontId="18" fillId="0" borderId="42" xfId="0" applyFont="1" applyBorder="1" applyAlignment="1">
      <alignment horizontal="center" vertical="center"/>
    </xf>
    <xf numFmtId="8" fontId="0" fillId="0" borderId="40" xfId="0" applyNumberFormat="1" applyBorder="1" applyAlignment="1">
      <alignment horizontal="center" vertical="center"/>
    </xf>
    <xf numFmtId="8" fontId="0" fillId="0" borderId="29" xfId="0" applyNumberFormat="1" applyBorder="1" applyAlignment="1">
      <alignment horizontal="center" vertical="center"/>
    </xf>
    <xf numFmtId="8" fontId="18" fillId="10" borderId="29" xfId="0" applyNumberFormat="1" applyFont="1" applyFill="1" applyBorder="1" applyAlignment="1">
      <alignment horizontal="center" vertical="center"/>
    </xf>
    <xf numFmtId="8" fontId="18" fillId="10" borderId="45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13" fillId="7" borderId="23" xfId="7" applyFont="1" applyFill="1" applyBorder="1" applyAlignment="1">
      <alignment horizontal="center" vertical="center"/>
    </xf>
    <xf numFmtId="49" fontId="13" fillId="7" borderId="24" xfId="7" applyNumberFormat="1" applyFont="1" applyFill="1" applyBorder="1" applyAlignment="1">
      <alignment horizontal="center" vertical="center"/>
    </xf>
    <xf numFmtId="0" fontId="13" fillId="7" borderId="24" xfId="7" applyFont="1" applyFill="1" applyBorder="1" applyAlignment="1">
      <alignment vertical="center"/>
    </xf>
    <xf numFmtId="0" fontId="13" fillId="7" borderId="24" xfId="7" applyFont="1" applyFill="1" applyBorder="1" applyAlignment="1">
      <alignment horizontal="center" vertical="center"/>
    </xf>
    <xf numFmtId="169" fontId="13" fillId="7" borderId="24" xfId="7" applyNumberFormat="1" applyFont="1" applyFill="1" applyBorder="1" applyAlignment="1">
      <alignment horizontal="center" vertical="center"/>
    </xf>
    <xf numFmtId="0" fontId="13" fillId="7" borderId="25" xfId="7" applyFont="1" applyFill="1" applyBorder="1" applyAlignment="1">
      <alignment horizontal="center" vertical="center" wrapText="1"/>
    </xf>
    <xf numFmtId="0" fontId="13" fillId="7" borderId="46" xfId="7" applyFont="1" applyFill="1" applyBorder="1" applyAlignment="1">
      <alignment horizontal="center" vertical="center" wrapText="1"/>
    </xf>
    <xf numFmtId="4" fontId="16" fillId="4" borderId="47" xfId="0" applyNumberFormat="1" applyFont="1" applyFill="1" applyBorder="1" applyAlignment="1">
      <alignment horizontal="center" vertical="center"/>
    </xf>
    <xf numFmtId="49" fontId="14" fillId="0" borderId="26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4" fillId="0" borderId="47" xfId="0" applyNumberFormat="1" applyFont="1" applyFill="1" applyBorder="1" applyAlignment="1">
      <alignment horizontal="center" vertical="center" wrapText="1"/>
    </xf>
    <xf numFmtId="4" fontId="14" fillId="0" borderId="11" xfId="0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49" fontId="0" fillId="0" borderId="9" xfId="0" applyNumberFormat="1" applyFill="1" applyBorder="1" applyAlignment="1">
      <alignment horizontal="left" vertical="center" wrapText="1"/>
    </xf>
    <xf numFmtId="49" fontId="0" fillId="0" borderId="9" xfId="0" applyNumberFormat="1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/>
    </xf>
    <xf numFmtId="44" fontId="0" fillId="0" borderId="9" xfId="3" applyFont="1" applyFill="1" applyBorder="1" applyAlignment="1">
      <alignment horizontal="center" vertical="center"/>
    </xf>
    <xf numFmtId="10" fontId="2" fillId="0" borderId="9" xfId="1" applyNumberFormat="1" applyFont="1" applyFill="1" applyBorder="1" applyAlignment="1">
      <alignment horizontal="center" vertical="center" wrapText="1"/>
    </xf>
    <xf numFmtId="44" fontId="0" fillId="0" borderId="10" xfId="3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10" fillId="3" borderId="0" xfId="4" applyFont="1" applyFill="1" applyBorder="1" applyAlignment="1">
      <alignment vertical="center" wrapText="1"/>
    </xf>
    <xf numFmtId="164" fontId="10" fillId="0" borderId="0" xfId="4" applyNumberFormat="1" applyFont="1" applyBorder="1" applyAlignment="1">
      <alignment horizontal="center" vertical="center"/>
    </xf>
    <xf numFmtId="0" fontId="10" fillId="0" borderId="0" xfId="4" applyFont="1" applyBorder="1" applyAlignment="1">
      <alignment horizontal="center" vertical="center"/>
    </xf>
    <xf numFmtId="10" fontId="2" fillId="6" borderId="40" xfId="6" applyNumberFormat="1" applyFont="1" applyFill="1" applyBorder="1" applyAlignment="1" applyProtection="1">
      <alignment horizontal="center" vertical="center"/>
    </xf>
    <xf numFmtId="164" fontId="11" fillId="6" borderId="40" xfId="2" applyNumberFormat="1" applyFont="1" applyFill="1" applyBorder="1" applyAlignment="1" applyProtection="1">
      <alignment horizontal="center" vertical="center" shrinkToFit="1"/>
    </xf>
    <xf numFmtId="164" fontId="11" fillId="3" borderId="40" xfId="2" applyNumberFormat="1" applyFont="1" applyFill="1" applyBorder="1" applyAlignment="1" applyProtection="1">
      <alignment horizontal="center" vertical="center" shrinkToFit="1"/>
    </xf>
    <xf numFmtId="0" fontId="6" fillId="6" borderId="2" xfId="4" applyFont="1" applyFill="1" applyBorder="1" applyAlignment="1">
      <alignment vertical="center"/>
    </xf>
    <xf numFmtId="0" fontId="6" fillId="6" borderId="7" xfId="4" applyFont="1" applyFill="1" applyBorder="1" applyAlignment="1">
      <alignment horizontal="center" vertical="center"/>
    </xf>
    <xf numFmtId="0" fontId="6" fillId="6" borderId="4" xfId="4" applyFont="1" applyFill="1" applyBorder="1" applyAlignment="1">
      <alignment horizontal="center" vertical="center"/>
    </xf>
    <xf numFmtId="0" fontId="25" fillId="0" borderId="0" xfId="8" applyFont="1" applyAlignment="1">
      <alignment vertical="center"/>
    </xf>
    <xf numFmtId="0" fontId="22" fillId="0" borderId="0" xfId="9" applyAlignment="1">
      <alignment vertical="center"/>
    </xf>
    <xf numFmtId="0" fontId="22" fillId="0" borderId="0" xfId="9"/>
    <xf numFmtId="2" fontId="27" fillId="0" borderId="37" xfId="9" applyNumberFormat="1" applyFont="1" applyBorder="1" applyAlignment="1">
      <alignment horizontal="right" vertical="center"/>
    </xf>
    <xf numFmtId="2" fontId="27" fillId="12" borderId="38" xfId="9" applyNumberFormat="1" applyFont="1" applyFill="1" applyBorder="1" applyAlignment="1" applyProtection="1">
      <alignment horizontal="center" vertical="center"/>
      <protection locked="0"/>
    </xf>
    <xf numFmtId="0" fontId="28" fillId="0" borderId="0" xfId="9" applyFont="1" applyAlignment="1">
      <alignment vertical="center"/>
    </xf>
    <xf numFmtId="2" fontId="27" fillId="0" borderId="38" xfId="9" applyNumberFormat="1" applyFont="1" applyBorder="1" applyAlignment="1">
      <alignment horizontal="center" vertical="center"/>
    </xf>
    <xf numFmtId="2" fontId="27" fillId="0" borderId="48" xfId="9" applyNumberFormat="1" applyFont="1" applyBorder="1" applyAlignment="1">
      <alignment horizontal="right" vertical="center"/>
    </xf>
    <xf numFmtId="2" fontId="27" fillId="0" borderId="49" xfId="9" applyNumberFormat="1" applyFont="1" applyBorder="1" applyAlignment="1">
      <alignment horizontal="center" vertical="center"/>
    </xf>
    <xf numFmtId="0" fontId="26" fillId="0" borderId="19" xfId="9" applyFont="1" applyBorder="1" applyAlignment="1">
      <alignment horizontal="right" vertical="center"/>
    </xf>
    <xf numFmtId="2" fontId="26" fillId="0" borderId="21" xfId="9" applyNumberFormat="1" applyFont="1" applyBorder="1" applyAlignment="1">
      <alignment horizontal="center" vertical="center"/>
    </xf>
    <xf numFmtId="2" fontId="22" fillId="0" borderId="0" xfId="9" applyNumberFormat="1" applyAlignment="1">
      <alignment vertical="center"/>
    </xf>
    <xf numFmtId="0" fontId="26" fillId="0" borderId="50" xfId="9" applyFont="1" applyBorder="1" applyAlignment="1">
      <alignment vertical="center"/>
    </xf>
    <xf numFmtId="2" fontId="27" fillId="0" borderId="23" xfId="9" applyNumberFormat="1" applyFont="1" applyBorder="1" applyAlignment="1">
      <alignment horizontal="center" vertical="center"/>
    </xf>
    <xf numFmtId="2" fontId="27" fillId="0" borderId="31" xfId="9" applyNumberFormat="1" applyFont="1" applyBorder="1" applyAlignment="1">
      <alignment horizontal="center" vertical="center"/>
    </xf>
    <xf numFmtId="0" fontId="22" fillId="0" borderId="0" xfId="9" quotePrefix="1" applyAlignment="1">
      <alignment vertical="center"/>
    </xf>
    <xf numFmtId="2" fontId="27" fillId="12" borderId="35" xfId="9" applyNumberFormat="1" applyFont="1" applyFill="1" applyBorder="1" applyAlignment="1" applyProtection="1">
      <alignment horizontal="center" vertical="center"/>
      <protection locked="0"/>
    </xf>
    <xf numFmtId="2" fontId="27" fillId="12" borderId="31" xfId="9" applyNumberFormat="1" applyFont="1" applyFill="1" applyBorder="1" applyAlignment="1" applyProtection="1">
      <alignment horizontal="center" vertical="center"/>
      <protection locked="0"/>
    </xf>
    <xf numFmtId="166" fontId="22" fillId="0" borderId="0" xfId="5" applyFont="1" applyFill="1" applyAlignment="1" applyProtection="1">
      <alignment vertical="center"/>
    </xf>
    <xf numFmtId="0" fontId="26" fillId="0" borderId="37" xfId="9" applyFont="1" applyBorder="1" applyAlignment="1">
      <alignment vertical="center"/>
    </xf>
    <xf numFmtId="2" fontId="27" fillId="12" borderId="26" xfId="9" applyNumberFormat="1" applyFont="1" applyFill="1" applyBorder="1" applyAlignment="1" applyProtection="1">
      <alignment horizontal="center" vertical="center"/>
      <protection locked="0"/>
    </xf>
    <xf numFmtId="0" fontId="26" fillId="0" borderId="41" xfId="9" applyFont="1" applyBorder="1" applyAlignment="1">
      <alignment vertical="center"/>
    </xf>
    <xf numFmtId="2" fontId="27" fillId="12" borderId="8" xfId="9" applyNumberFormat="1" applyFont="1" applyFill="1" applyBorder="1" applyAlignment="1" applyProtection="1">
      <alignment horizontal="center" vertical="center"/>
      <protection locked="0"/>
    </xf>
    <xf numFmtId="2" fontId="27" fillId="12" borderId="15" xfId="9" applyNumberFormat="1" applyFont="1" applyFill="1" applyBorder="1" applyAlignment="1" applyProtection="1">
      <alignment horizontal="center" vertical="center"/>
      <protection locked="0"/>
    </xf>
    <xf numFmtId="0" fontId="26" fillId="0" borderId="40" xfId="9" applyFont="1" applyBorder="1" applyAlignment="1">
      <alignment vertical="center"/>
    </xf>
    <xf numFmtId="2" fontId="26" fillId="0" borderId="51" xfId="9" applyNumberFormat="1" applyFont="1" applyBorder="1" applyAlignment="1">
      <alignment horizontal="center" vertical="center"/>
    </xf>
    <xf numFmtId="0" fontId="29" fillId="0" borderId="0" xfId="8" quotePrefix="1" applyFont="1" applyAlignment="1">
      <alignment vertical="center"/>
    </xf>
    <xf numFmtId="0" fontId="30" fillId="0" borderId="52" xfId="9" applyFont="1" applyBorder="1" applyAlignment="1">
      <alignment vertical="center"/>
    </xf>
    <xf numFmtId="10" fontId="30" fillId="0" borderId="19" xfId="9" applyNumberFormat="1" applyFont="1" applyBorder="1" applyAlignment="1">
      <alignment horizontal="centerContinuous" vertical="center"/>
    </xf>
    <xf numFmtId="9" fontId="30" fillId="0" borderId="21" xfId="9" applyNumberFormat="1" applyFont="1" applyBorder="1" applyAlignment="1">
      <alignment horizontal="centerContinuous" vertical="center"/>
    </xf>
    <xf numFmtId="0" fontId="31" fillId="0" borderId="40" xfId="9" applyFont="1" applyBorder="1" applyAlignment="1">
      <alignment horizontal="center" vertical="center"/>
    </xf>
    <xf numFmtId="0" fontId="32" fillId="0" borderId="0" xfId="9" applyFont="1" applyAlignment="1">
      <alignment vertical="center"/>
    </xf>
    <xf numFmtId="0" fontId="33" fillId="0" borderId="0" xfId="9" applyFont="1" applyAlignment="1">
      <alignment vertical="center"/>
    </xf>
    <xf numFmtId="170" fontId="22" fillId="0" borderId="0" xfId="9" applyNumberFormat="1" applyAlignment="1">
      <alignment vertical="center"/>
    </xf>
    <xf numFmtId="0" fontId="34" fillId="0" borderId="0" xfId="9" applyFont="1" applyAlignment="1">
      <alignment vertical="center"/>
    </xf>
    <xf numFmtId="0" fontId="34" fillId="0" borderId="0" xfId="9" applyFont="1"/>
    <xf numFmtId="0" fontId="27" fillId="0" borderId="0" xfId="9" applyFont="1" applyAlignment="1">
      <alignment vertical="center"/>
    </xf>
    <xf numFmtId="0" fontId="24" fillId="0" borderId="0" xfId="9" applyFont="1" applyAlignment="1">
      <alignment vertical="center"/>
    </xf>
    <xf numFmtId="0" fontId="9" fillId="0" borderId="0" xfId="9" applyFont="1" applyAlignment="1">
      <alignment vertical="center"/>
    </xf>
    <xf numFmtId="0" fontId="35" fillId="0" borderId="0" xfId="9" applyFont="1" applyAlignment="1">
      <alignment horizontal="center" vertical="center"/>
    </xf>
    <xf numFmtId="0" fontId="36" fillId="0" borderId="0" xfId="9" applyFont="1" applyAlignment="1">
      <alignment vertical="center"/>
    </xf>
    <xf numFmtId="166" fontId="37" fillId="12" borderId="40" xfId="5" applyFont="1" applyFill="1" applyBorder="1" applyAlignment="1" applyProtection="1">
      <alignment horizontal="right" vertical="center"/>
      <protection locked="0"/>
    </xf>
    <xf numFmtId="2" fontId="38" fillId="0" borderId="0" xfId="9" applyNumberFormat="1" applyFont="1" applyAlignment="1">
      <alignment horizontal="left" vertical="center"/>
    </xf>
    <xf numFmtId="2" fontId="38" fillId="0" borderId="1" xfId="9" quotePrefix="1" applyNumberFormat="1" applyFont="1" applyBorder="1" applyAlignment="1">
      <alignment horizontal="right" vertical="center"/>
    </xf>
    <xf numFmtId="2" fontId="38" fillId="13" borderId="1" xfId="9" applyNumberFormat="1" applyFont="1" applyFill="1" applyBorder="1" applyAlignment="1">
      <alignment horizontal="right" vertical="center"/>
    </xf>
    <xf numFmtId="0" fontId="39" fillId="0" borderId="0" xfId="9" applyFont="1" applyAlignment="1">
      <alignment vertical="center"/>
    </xf>
    <xf numFmtId="0" fontId="40" fillId="0" borderId="0" xfId="9" applyFont="1" applyAlignment="1">
      <alignment vertical="center"/>
    </xf>
    <xf numFmtId="0" fontId="9" fillId="0" borderId="40" xfId="9" applyFont="1" applyBorder="1" applyAlignment="1">
      <alignment horizontal="center" vertical="center"/>
    </xf>
    <xf numFmtId="0" fontId="9" fillId="0" borderId="51" xfId="9" applyFont="1" applyBorder="1" applyAlignment="1">
      <alignment horizontal="center" vertical="center"/>
    </xf>
    <xf numFmtId="0" fontId="9" fillId="0" borderId="53" xfId="9" applyFont="1" applyBorder="1" applyAlignment="1">
      <alignment horizontal="center" vertical="center"/>
    </xf>
    <xf numFmtId="0" fontId="9" fillId="0" borderId="54" xfId="9" applyFont="1" applyBorder="1" applyAlignment="1">
      <alignment horizontal="center" vertical="center"/>
    </xf>
    <xf numFmtId="0" fontId="8" fillId="0" borderId="55" xfId="9" applyFont="1" applyBorder="1" applyAlignment="1">
      <alignment vertical="center" wrapText="1"/>
    </xf>
    <xf numFmtId="10" fontId="8" fillId="0" borderId="56" xfId="9" applyNumberFormat="1" applyFont="1" applyBorder="1" applyAlignment="1">
      <alignment horizontal="center" vertical="center"/>
    </xf>
    <xf numFmtId="10" fontId="8" fillId="0" borderId="18" xfId="9" applyNumberFormat="1" applyFont="1" applyBorder="1" applyAlignment="1">
      <alignment horizontal="center" vertical="center"/>
    </xf>
    <xf numFmtId="10" fontId="8" fillId="0" borderId="36" xfId="9" applyNumberFormat="1" applyFont="1" applyBorder="1" applyAlignment="1">
      <alignment horizontal="center" vertical="center"/>
    </xf>
    <xf numFmtId="0" fontId="8" fillId="0" borderId="13" xfId="9" applyFont="1" applyBorder="1" applyAlignment="1">
      <alignment vertical="center" wrapText="1"/>
    </xf>
    <xf numFmtId="10" fontId="8" fillId="0" borderId="57" xfId="9" applyNumberFormat="1" applyFont="1" applyBorder="1" applyAlignment="1">
      <alignment horizontal="center" vertical="center"/>
    </xf>
    <xf numFmtId="10" fontId="8" fillId="0" borderId="1" xfId="9" applyNumberFormat="1" applyFont="1" applyBorder="1" applyAlignment="1">
      <alignment horizontal="center" vertical="center"/>
    </xf>
    <xf numFmtId="10" fontId="8" fillId="0" borderId="11" xfId="9" applyNumberFormat="1" applyFont="1" applyBorder="1" applyAlignment="1">
      <alignment horizontal="center" vertical="center"/>
    </xf>
    <xf numFmtId="0" fontId="8" fillId="0" borderId="14" xfId="9" applyFont="1" applyBorder="1" applyAlignment="1">
      <alignment vertical="center" wrapText="1"/>
    </xf>
    <xf numFmtId="10" fontId="8" fillId="0" borderId="58" xfId="9" applyNumberFormat="1" applyFont="1" applyBorder="1" applyAlignment="1">
      <alignment horizontal="center" vertical="center"/>
    </xf>
    <xf numFmtId="10" fontId="8" fillId="0" borderId="9" xfId="9" applyNumberFormat="1" applyFont="1" applyBorder="1" applyAlignment="1">
      <alignment horizontal="center" vertical="center"/>
    </xf>
    <xf numFmtId="10" fontId="8" fillId="0" borderId="10" xfId="9" applyNumberFormat="1" applyFont="1" applyBorder="1" applyAlignment="1">
      <alignment horizontal="center" vertical="center"/>
    </xf>
    <xf numFmtId="0" fontId="40" fillId="0" borderId="0" xfId="9" applyFont="1" applyAlignment="1">
      <alignment vertical="center" wrapText="1"/>
    </xf>
    <xf numFmtId="10" fontId="8" fillId="0" borderId="59" xfId="9" applyNumberFormat="1" applyFont="1" applyBorder="1" applyAlignment="1">
      <alignment horizontal="center" vertical="center"/>
    </xf>
    <xf numFmtId="10" fontId="8" fillId="0" borderId="43" xfId="9" applyNumberFormat="1" applyFont="1" applyBorder="1" applyAlignment="1">
      <alignment horizontal="center" vertical="center"/>
    </xf>
    <xf numFmtId="10" fontId="8" fillId="0" borderId="45" xfId="9" applyNumberFormat="1" applyFont="1" applyBorder="1" applyAlignment="1">
      <alignment horizontal="center" vertical="center"/>
    </xf>
    <xf numFmtId="0" fontId="9" fillId="0" borderId="17" xfId="10" applyFont="1" applyBorder="1" applyAlignment="1">
      <alignment horizontal="center" vertical="center" wrapText="1"/>
    </xf>
    <xf numFmtId="0" fontId="9" fillId="0" borderId="59" xfId="9" applyFont="1" applyBorder="1" applyAlignment="1">
      <alignment horizontal="center" vertical="center"/>
    </xf>
    <xf numFmtId="0" fontId="9" fillId="0" borderId="43" xfId="9" applyFont="1" applyBorder="1" applyAlignment="1">
      <alignment horizontal="center" vertical="center"/>
    </xf>
    <xf numFmtId="0" fontId="9" fillId="0" borderId="45" xfId="9" applyFont="1" applyBorder="1" applyAlignment="1">
      <alignment horizontal="center" vertical="center"/>
    </xf>
    <xf numFmtId="10" fontId="40" fillId="0" borderId="0" xfId="9" applyNumberFormat="1" applyFont="1" applyAlignment="1">
      <alignment vertical="center"/>
    </xf>
    <xf numFmtId="10" fontId="22" fillId="0" borderId="0" xfId="9" applyNumberFormat="1" applyAlignment="1">
      <alignment vertical="center"/>
    </xf>
    <xf numFmtId="0" fontId="9" fillId="0" borderId="40" xfId="9" applyFont="1" applyBorder="1" applyAlignment="1">
      <alignment vertical="center" wrapText="1"/>
    </xf>
    <xf numFmtId="0" fontId="0" fillId="0" borderId="2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19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12" fillId="0" borderId="20" xfId="0" applyFont="1" applyFill="1" applyBorder="1" applyAlignment="1">
      <alignment vertical="center" wrapText="1"/>
    </xf>
    <xf numFmtId="8" fontId="0" fillId="0" borderId="9" xfId="3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40" xfId="0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0" fillId="0" borderId="41" xfId="0" applyBorder="1" applyAlignment="1">
      <alignment horizontal="center"/>
    </xf>
    <xf numFmtId="0" fontId="0" fillId="0" borderId="15" xfId="0" applyBorder="1" applyAlignment="1">
      <alignment horizontal="center"/>
    </xf>
    <xf numFmtId="8" fontId="0" fillId="0" borderId="19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0" fontId="18" fillId="9" borderId="27" xfId="0" applyFont="1" applyFill="1" applyBorder="1" applyAlignment="1">
      <alignment horizontal="center"/>
    </xf>
    <xf numFmtId="0" fontId="18" fillId="9" borderId="39" xfId="0" applyFont="1" applyFill="1" applyBorder="1" applyAlignment="1">
      <alignment horizontal="center"/>
    </xf>
    <xf numFmtId="0" fontId="19" fillId="10" borderId="3" xfId="0" applyFont="1" applyFill="1" applyBorder="1" applyAlignment="1">
      <alignment horizontal="center" vertical="center"/>
    </xf>
    <xf numFmtId="0" fontId="19" fillId="10" borderId="28" xfId="0" applyFont="1" applyFill="1" applyBorder="1" applyAlignment="1">
      <alignment horizontal="center" vertical="center"/>
    </xf>
    <xf numFmtId="0" fontId="19" fillId="10" borderId="0" xfId="0" applyFont="1" applyFill="1" applyAlignment="1">
      <alignment horizontal="center" vertical="center"/>
    </xf>
    <xf numFmtId="0" fontId="19" fillId="10" borderId="33" xfId="0" applyFont="1" applyFill="1" applyBorder="1" applyAlignment="1">
      <alignment horizontal="center" vertical="center"/>
    </xf>
    <xf numFmtId="0" fontId="19" fillId="10" borderId="32" xfId="0" applyFont="1" applyFill="1" applyBorder="1" applyAlignment="1">
      <alignment horizontal="center" vertical="center"/>
    </xf>
    <xf numFmtId="0" fontId="19" fillId="10" borderId="31" xfId="0" applyFont="1" applyFill="1" applyBorder="1" applyAlignment="1">
      <alignment horizontal="center" vertical="center"/>
    </xf>
    <xf numFmtId="0" fontId="20" fillId="0" borderId="37" xfId="0" applyFont="1" applyBorder="1" applyAlignment="1">
      <alignment horizontal="center"/>
    </xf>
    <xf numFmtId="0" fontId="20" fillId="0" borderId="38" xfId="0" applyFont="1" applyBorder="1" applyAlignment="1">
      <alignment horizontal="center"/>
    </xf>
    <xf numFmtId="0" fontId="20" fillId="0" borderId="37" xfId="0" applyFont="1" applyBorder="1" applyAlignment="1">
      <alignment horizontal="center" vertical="justify"/>
    </xf>
    <xf numFmtId="0" fontId="20" fillId="0" borderId="38" xfId="0" applyFont="1" applyBorder="1" applyAlignment="1">
      <alignment horizontal="center" vertical="justify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9" xfId="0" applyBorder="1" applyAlignment="1">
      <alignment horizontal="center"/>
    </xf>
    <xf numFmtId="0" fontId="18" fillId="11" borderId="19" xfId="0" applyFont="1" applyFill="1" applyBorder="1" applyAlignment="1">
      <alignment horizontal="center"/>
    </xf>
    <xf numFmtId="0" fontId="18" fillId="11" borderId="20" xfId="0" applyFont="1" applyFill="1" applyBorder="1" applyAlignment="1">
      <alignment horizontal="center"/>
    </xf>
    <xf numFmtId="0" fontId="0" fillId="0" borderId="43" xfId="0" applyFont="1" applyBorder="1" applyAlignment="1">
      <alignment horizontal="justify" vertical="center"/>
    </xf>
    <xf numFmtId="0" fontId="0" fillId="0" borderId="44" xfId="0" applyFont="1" applyBorder="1" applyAlignment="1">
      <alignment horizontal="justify" vertical="center"/>
    </xf>
    <xf numFmtId="0" fontId="0" fillId="0" borderId="32" xfId="0" applyBorder="1" applyAlignment="1">
      <alignment horizontal="center"/>
    </xf>
    <xf numFmtId="0" fontId="20" fillId="0" borderId="41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41" fillId="0" borderId="3" xfId="0" applyFont="1" applyFill="1" applyBorder="1" applyAlignment="1">
      <alignment horizontal="center" vertical="center" wrapText="1"/>
    </xf>
    <xf numFmtId="0" fontId="41" fillId="0" borderId="28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41" fillId="0" borderId="33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6" fillId="4" borderId="12" xfId="4" applyFont="1" applyFill="1" applyBorder="1" applyAlignment="1">
      <alignment horizontal="center" vertical="center" wrapText="1"/>
    </xf>
    <xf numFmtId="0" fontId="6" fillId="4" borderId="14" xfId="4" applyFont="1" applyFill="1" applyBorder="1" applyAlignment="1">
      <alignment horizontal="center" vertical="center" wrapText="1"/>
    </xf>
    <xf numFmtId="166" fontId="9" fillId="4" borderId="31" xfId="5" applyFont="1" applyFill="1" applyBorder="1" applyAlignment="1" applyProtection="1">
      <alignment horizontal="center" vertical="center" wrapText="1"/>
    </xf>
    <xf numFmtId="166" fontId="9" fillId="4" borderId="15" xfId="5" applyFont="1" applyFill="1" applyBorder="1" applyAlignment="1" applyProtection="1">
      <alignment horizontal="center" vertical="center" wrapText="1"/>
    </xf>
    <xf numFmtId="0" fontId="10" fillId="3" borderId="6" xfId="4" applyFont="1" applyFill="1" applyBorder="1" applyAlignment="1">
      <alignment horizontal="left" vertical="center"/>
    </xf>
    <xf numFmtId="0" fontId="10" fillId="3" borderId="34" xfId="4" applyFont="1" applyFill="1" applyBorder="1" applyAlignment="1">
      <alignment horizontal="left" vertical="center"/>
    </xf>
    <xf numFmtId="0" fontId="10" fillId="3" borderId="3" xfId="4" applyFont="1" applyFill="1" applyBorder="1" applyAlignment="1">
      <alignment horizontal="left" vertical="center"/>
    </xf>
    <xf numFmtId="49" fontId="6" fillId="0" borderId="7" xfId="4" applyNumberFormat="1" applyFont="1" applyFill="1" applyBorder="1" applyAlignment="1">
      <alignment horizontal="center" vertical="center"/>
    </xf>
    <xf numFmtId="10" fontId="6" fillId="0" borderId="0" xfId="4" applyNumberFormat="1" applyFont="1" applyFill="1" applyAlignment="1">
      <alignment horizontal="center" vertical="center"/>
    </xf>
    <xf numFmtId="10" fontId="6" fillId="0" borderId="33" xfId="4" applyNumberFormat="1" applyFont="1" applyFill="1" applyBorder="1" applyAlignment="1">
      <alignment horizontal="center" vertical="center"/>
    </xf>
    <xf numFmtId="10" fontId="6" fillId="0" borderId="4" xfId="4" applyNumberFormat="1" applyFont="1" applyFill="1" applyBorder="1" applyAlignment="1">
      <alignment horizontal="center" vertical="center"/>
    </xf>
    <xf numFmtId="10" fontId="6" fillId="0" borderId="5" xfId="4" applyNumberFormat="1" applyFont="1" applyFill="1" applyBorder="1" applyAlignment="1">
      <alignment horizontal="center" vertical="center"/>
    </xf>
    <xf numFmtId="10" fontId="6" fillId="0" borderId="29" xfId="4" applyNumberFormat="1" applyFont="1" applyFill="1" applyBorder="1" applyAlignment="1">
      <alignment horizontal="center" vertical="center"/>
    </xf>
    <xf numFmtId="165" fontId="6" fillId="0" borderId="16" xfId="4" applyNumberFormat="1" applyFont="1" applyFill="1" applyBorder="1" applyAlignment="1">
      <alignment horizontal="center" vertical="center"/>
    </xf>
    <xf numFmtId="165" fontId="6" fillId="0" borderId="17" xfId="4" applyNumberFormat="1" applyFont="1" applyFill="1" applyBorder="1" applyAlignment="1">
      <alignment horizontal="center" vertical="center"/>
    </xf>
    <xf numFmtId="164" fontId="6" fillId="0" borderId="0" xfId="3" applyNumberFormat="1" applyFont="1" applyFill="1" applyBorder="1" applyAlignment="1">
      <alignment horizontal="center" vertical="center"/>
    </xf>
    <xf numFmtId="44" fontId="6" fillId="0" borderId="5" xfId="3" applyFont="1" applyFill="1" applyBorder="1" applyAlignment="1">
      <alignment horizontal="center" vertical="center"/>
    </xf>
    <xf numFmtId="0" fontId="6" fillId="4" borderId="23" xfId="4" applyFont="1" applyFill="1" applyBorder="1" applyAlignment="1">
      <alignment horizontal="center" vertical="center" wrapText="1"/>
    </xf>
    <xf numFmtId="0" fontId="6" fillId="4" borderId="24" xfId="4" applyFont="1" applyFill="1" applyBorder="1" applyAlignment="1">
      <alignment horizontal="center" vertical="center" wrapText="1"/>
    </xf>
    <xf numFmtId="0" fontId="6" fillId="4" borderId="25" xfId="4" applyFont="1" applyFill="1" applyBorder="1" applyAlignment="1">
      <alignment horizontal="center" vertical="center" wrapText="1"/>
    </xf>
    <xf numFmtId="0" fontId="6" fillId="4" borderId="8" xfId="4" applyFont="1" applyFill="1" applyBorder="1" applyAlignment="1">
      <alignment horizontal="center" vertical="center" wrapText="1"/>
    </xf>
    <xf numFmtId="0" fontId="6" fillId="4" borderId="9" xfId="4" applyFont="1" applyFill="1" applyBorder="1" applyAlignment="1">
      <alignment horizontal="center" vertical="center" wrapText="1"/>
    </xf>
    <xf numFmtId="0" fontId="6" fillId="4" borderId="10" xfId="4" applyFont="1" applyFill="1" applyBorder="1" applyAlignment="1">
      <alignment horizontal="center" vertical="center" wrapText="1"/>
    </xf>
    <xf numFmtId="167" fontId="2" fillId="0" borderId="2" xfId="2" applyNumberFormat="1" applyFont="1" applyFill="1" applyBorder="1" applyAlignment="1" applyProtection="1">
      <alignment horizontal="center" vertical="center"/>
    </xf>
    <xf numFmtId="167" fontId="2" fillId="0" borderId="4" xfId="2" applyNumberFormat="1" applyFont="1" applyFill="1" applyBorder="1" applyAlignment="1" applyProtection="1">
      <alignment horizontal="center" vertical="center"/>
    </xf>
    <xf numFmtId="164" fontId="10" fillId="0" borderId="40" xfId="4" applyNumberFormat="1" applyFont="1" applyBorder="1" applyAlignment="1">
      <alignment horizontal="center" vertical="center"/>
    </xf>
    <xf numFmtId="0" fontId="10" fillId="0" borderId="40" xfId="4" applyFont="1" applyBorder="1" applyAlignment="1">
      <alignment horizontal="center" vertical="center"/>
    </xf>
    <xf numFmtId="166" fontId="2" fillId="6" borderId="40" xfId="5" applyFont="1" applyFill="1" applyBorder="1" applyAlignment="1" applyProtection="1">
      <alignment horizontal="center" vertical="center"/>
    </xf>
    <xf numFmtId="10" fontId="9" fillId="0" borderId="13" xfId="6" applyNumberFormat="1" applyFont="1" applyFill="1" applyBorder="1" applyAlignment="1" applyProtection="1">
      <alignment horizontal="center" vertical="center"/>
    </xf>
    <xf numFmtId="0" fontId="23" fillId="0" borderId="19" xfId="9" applyFont="1" applyBorder="1" applyAlignment="1">
      <alignment horizontal="center" vertical="center" wrapText="1"/>
    </xf>
    <xf numFmtId="0" fontId="24" fillId="0" borderId="20" xfId="10" applyBorder="1" applyAlignment="1">
      <alignment horizontal="center" vertical="center" wrapText="1"/>
    </xf>
    <xf numFmtId="0" fontId="24" fillId="0" borderId="21" xfId="10" applyBorder="1" applyAlignment="1">
      <alignment horizontal="center" vertical="center" wrapText="1"/>
    </xf>
    <xf numFmtId="0" fontId="26" fillId="0" borderId="16" xfId="9" applyFont="1" applyBorder="1" applyAlignment="1">
      <alignment horizontal="center" vertical="center" wrapText="1"/>
    </xf>
    <xf numFmtId="0" fontId="26" fillId="0" borderId="30" xfId="9" applyFont="1" applyBorder="1" applyAlignment="1">
      <alignment horizontal="center" vertical="center" wrapText="1"/>
    </xf>
    <xf numFmtId="0" fontId="24" fillId="0" borderId="17" xfId="10" applyBorder="1" applyAlignment="1">
      <alignment vertical="center" wrapText="1"/>
    </xf>
    <xf numFmtId="0" fontId="9" fillId="0" borderId="19" xfId="9" quotePrefix="1" applyFont="1" applyBorder="1" applyAlignment="1">
      <alignment horizontal="left" vertical="center"/>
    </xf>
    <xf numFmtId="0" fontId="9" fillId="0" borderId="20" xfId="9" applyFont="1" applyBorder="1" applyAlignment="1">
      <alignment horizontal="left" vertical="center"/>
    </xf>
    <xf numFmtId="0" fontId="8" fillId="0" borderId="21" xfId="8" applyBorder="1" applyAlignment="1">
      <alignment horizontal="left" vertical="center"/>
    </xf>
    <xf numFmtId="0" fontId="9" fillId="0" borderId="2" xfId="9" applyFont="1" applyBorder="1" applyAlignment="1">
      <alignment horizontal="center" vertical="center" wrapText="1"/>
    </xf>
    <xf numFmtId="0" fontId="36" fillId="0" borderId="3" xfId="10" applyFont="1" applyBorder="1" applyAlignment="1">
      <alignment horizontal="center" vertical="center" wrapText="1"/>
    </xf>
    <xf numFmtId="0" fontId="36" fillId="0" borderId="28" xfId="10" applyFont="1" applyBorder="1" applyAlignment="1">
      <alignment horizontal="center" vertical="center" wrapText="1"/>
    </xf>
    <xf numFmtId="0" fontId="9" fillId="0" borderId="16" xfId="9" applyFont="1" applyBorder="1" applyAlignment="1">
      <alignment horizontal="center" vertical="center" wrapText="1"/>
    </xf>
    <xf numFmtId="0" fontId="24" fillId="0" borderId="17" xfId="10" applyBorder="1" applyAlignment="1">
      <alignment horizontal="center" vertical="center" wrapText="1"/>
    </xf>
    <xf numFmtId="0" fontId="8" fillId="0" borderId="0" xfId="9" applyFont="1" applyAlignment="1">
      <alignment horizontal="justify" vertical="center" wrapText="1"/>
    </xf>
    <xf numFmtId="0" fontId="8" fillId="0" borderId="0" xfId="10" applyFont="1" applyAlignment="1">
      <alignment horizontal="justify" vertical="center" wrapText="1"/>
    </xf>
    <xf numFmtId="0" fontId="24" fillId="0" borderId="0" xfId="10" applyAlignment="1">
      <alignment horizontal="justify" vertical="center" wrapText="1"/>
    </xf>
    <xf numFmtId="0" fontId="9" fillId="0" borderId="19" xfId="9" applyFont="1" applyBorder="1" applyAlignment="1">
      <alignment horizontal="center" vertical="center" wrapText="1"/>
    </xf>
    <xf numFmtId="0" fontId="9" fillId="0" borderId="20" xfId="10" applyFont="1" applyBorder="1" applyAlignment="1">
      <alignment horizontal="center" vertical="center" wrapText="1"/>
    </xf>
    <xf numFmtId="0" fontId="9" fillId="0" borderId="21" xfId="10" applyFont="1" applyBorder="1" applyAlignment="1">
      <alignment horizontal="center" vertical="center" wrapText="1"/>
    </xf>
    <xf numFmtId="0" fontId="9" fillId="0" borderId="20" xfId="9" applyFont="1" applyBorder="1" applyAlignment="1">
      <alignment horizontal="center" vertical="center" wrapText="1"/>
    </xf>
    <xf numFmtId="0" fontId="9" fillId="0" borderId="21" xfId="9" applyFont="1" applyBorder="1" applyAlignment="1">
      <alignment horizontal="center" vertical="center" wrapText="1"/>
    </xf>
    <xf numFmtId="0" fontId="9" fillId="0" borderId="16" xfId="9" applyFont="1" applyBorder="1" applyAlignment="1">
      <alignment vertical="center" wrapText="1"/>
    </xf>
    <xf numFmtId="0" fontId="9" fillId="0" borderId="17" xfId="10" applyFont="1" applyBorder="1" applyAlignment="1">
      <alignment vertical="center" wrapText="1"/>
    </xf>
  </cellXfs>
  <cellStyles count="11">
    <cellStyle name="Moeda" xfId="3" builtinId="4"/>
    <cellStyle name="Normal" xfId="0" builtinId="0"/>
    <cellStyle name="Normal 2" xfId="8" xr:uid="{A65F168A-07B2-47D6-9EB9-81A79D3E58B1}"/>
    <cellStyle name="Normal 2 2" xfId="7" xr:uid="{EFF6CC4B-2CAD-48C4-860E-B10FCD19BC5E}"/>
    <cellStyle name="Normal 3" xfId="4" xr:uid="{00000000-0005-0000-0000-000002000000}"/>
    <cellStyle name="Normal 3 2" xfId="9" xr:uid="{AF36AECD-3665-4D4A-ADA5-B58BED5B1418}"/>
    <cellStyle name="Normal 4" xfId="10" xr:uid="{B66C456F-8EBF-4DAE-BE99-010434F0753E}"/>
    <cellStyle name="Porcentagem" xfId="1" builtinId="5"/>
    <cellStyle name="Porcentagem 2" xfId="6" xr:uid="{00000000-0005-0000-0000-000004000000}"/>
    <cellStyle name="Vírgula" xfId="2" builtinId="3"/>
    <cellStyle name="Vírgula 2" xfId="5" xr:uid="{00000000-0005-0000-0000-000006000000}"/>
  </cellStyles>
  <dxfs count="4"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</dxfs>
  <tableStyles count="0" defaultTableStyle="TableStyleMedium2" defaultPivotStyle="PivotStyleLight16"/>
  <colors>
    <mruColors>
      <color rgb="FFFBFBFB"/>
      <color rgb="FFFFFF66"/>
      <color rgb="FFFFFF99"/>
      <color rgb="FFFFFFCC"/>
      <color rgb="FFFFF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89647</xdr:colOff>
      <xdr:row>3</xdr:row>
      <xdr:rowOff>67235</xdr:rowOff>
    </xdr:from>
    <xdr:to>
      <xdr:col>3</xdr:col>
      <xdr:colOff>2454089</xdr:colOff>
      <xdr:row>5</xdr:row>
      <xdr:rowOff>560294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3A00EC0-5CB8-4325-930B-7032D734CB1E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765" y="649941"/>
          <a:ext cx="4471148" cy="87405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1</xdr:row>
      <xdr:rowOff>19050</xdr:rowOff>
    </xdr:from>
    <xdr:to>
      <xdr:col>12</xdr:col>
      <xdr:colOff>381000</xdr:colOff>
      <xdr:row>6</xdr:row>
      <xdr:rowOff>38100</xdr:rowOff>
    </xdr:to>
    <xdr:sp macro="" textlink="" fLocksText="0">
      <xdr:nvSpPr>
        <xdr:cNvPr id="4" name="Text Box 3">
          <a:extLst>
            <a:ext uri="{FF2B5EF4-FFF2-40B4-BE49-F238E27FC236}">
              <a16:creationId xmlns:a16="http://schemas.microsoft.com/office/drawing/2014/main" id="{8FDC3AAD-D53D-4AF3-9918-336C4C731BEE}"/>
            </a:ext>
          </a:extLst>
        </xdr:cNvPr>
        <xdr:cNvSpPr>
          <a:spLocks noChangeArrowheads="1"/>
        </xdr:cNvSpPr>
      </xdr:nvSpPr>
      <xdr:spPr bwMode="auto">
        <a:xfrm>
          <a:off x="2276475" y="219075"/>
          <a:ext cx="13382625" cy="971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0000" tIns="45000" rIns="90000" bIns="45000" anchor="ctr"/>
        <a:lstStyle/>
        <a:p>
          <a:pPr algn="ctr" rtl="0">
            <a:defRPr sz="1000"/>
          </a:pPr>
          <a:r>
            <a:rPr lang="pt-BR" sz="2000" b="1" i="0" u="none" strike="noStrike" baseline="0">
              <a:solidFill>
                <a:srgbClr val="000000"/>
              </a:solidFill>
              <a:latin typeface="Arial"/>
              <a:cs typeface="Arial"/>
            </a:rPr>
            <a:t>TABELA DE COTAÇÃO DE INSUMOS / SERVIÇOS ESPECIALIZADOS</a:t>
          </a:r>
        </a:p>
      </xdr:txBody>
    </xdr:sp>
    <xdr:clientData/>
  </xdr:twoCellAnchor>
  <xdr:twoCellAnchor editAs="oneCell">
    <xdr:from>
      <xdr:col>1</xdr:col>
      <xdr:colOff>22411</xdr:colOff>
      <xdr:row>1</xdr:row>
      <xdr:rowOff>168089</xdr:rowOff>
    </xdr:from>
    <xdr:to>
      <xdr:col>4</xdr:col>
      <xdr:colOff>2454089</xdr:colOff>
      <xdr:row>6</xdr:row>
      <xdr:rowOff>89648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DE3E1FF1-1237-41A2-9378-8A7345C5A4E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529" y="369795"/>
          <a:ext cx="4471148" cy="87405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76201</xdr:rowOff>
    </xdr:from>
    <xdr:to>
      <xdr:col>3</xdr:col>
      <xdr:colOff>2505075</xdr:colOff>
      <xdr:row>3</xdr:row>
      <xdr:rowOff>85725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6927468-AAEE-4E34-B727-F5E6CFD408C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76201"/>
          <a:ext cx="4124325" cy="5810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190499</xdr:colOff>
      <xdr:row>1</xdr:row>
      <xdr:rowOff>38100</xdr:rowOff>
    </xdr:from>
    <xdr:to>
      <xdr:col>5</xdr:col>
      <xdr:colOff>590549</xdr:colOff>
      <xdr:row>1</xdr:row>
      <xdr:rowOff>876299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3255F55-979C-41CB-B245-D3355867B76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099" y="238125"/>
          <a:ext cx="3552825" cy="8381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genharia/Desktop/Planilha%20da%20Caixa/PLANILHA%20M&#218;LTIPLA%20V3.0.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Proj%20Hospital/OR&#199;AMENTO%20HOSPITAL%20DE%20AMAPOR&#19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eu%20Drive\1-GRUPO%20GESPLAM%20-%20Diogo\Engenharia\2022\AMAPOR&#195;\COBERTURA%20ESCOLA%20-%20MENINO%20JESUS\2%20-%20Arquivo%20Digital\OR&#199;AMENTO\PLANILHA%20M&#218;LTIPLA%20V3.0.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eu%20Drive\1-GRUPO%20GESPLAM%20-%20Diogo\Engenharia\2022\AMAPOR&#195;\campo%20futebol%20-%20recurso%20proprio\NOVO\2%20-%20Arquivo%20Digital\2%20-%20Or&#231;amento\PLANILHA%20M&#218;LTIPLA%20V3.0.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>
        <row r="18">
          <cell r="F18" t="str">
            <v>NÃO DESONERADO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/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N19"/>
  <sheetViews>
    <sheetView tabSelected="1" zoomScale="85" zoomScaleNormal="85" zoomScalePageLayoutView="85" workbookViewId="0">
      <selection activeCell="D8" sqref="D8"/>
    </sheetView>
  </sheetViews>
  <sheetFormatPr defaultRowHeight="15" x14ac:dyDescent="0.25"/>
  <cols>
    <col min="2" max="2" width="15.7109375" style="3" customWidth="1"/>
    <col min="3" max="3" width="15.7109375" style="1" customWidth="1"/>
    <col min="4" max="4" width="47.85546875" style="5" customWidth="1"/>
    <col min="5" max="5" width="9.85546875" style="1" customWidth="1"/>
    <col min="6" max="6" width="12.42578125" style="1" customWidth="1"/>
    <col min="7" max="7" width="14.28515625" style="1" customWidth="1"/>
    <col min="8" max="8" width="10.7109375" style="1" customWidth="1"/>
    <col min="9" max="9" width="14.28515625" style="1" customWidth="1"/>
    <col min="10" max="10" width="25.140625" style="1" customWidth="1"/>
    <col min="12" max="12" width="12.7109375" bestFit="1" customWidth="1"/>
    <col min="13" max="15" width="10.5703125" bestFit="1" customWidth="1"/>
    <col min="16" max="16" width="12.140625" bestFit="1" customWidth="1"/>
  </cols>
  <sheetData>
    <row r="3" spans="2:14" ht="15.75" thickBot="1" x14ac:dyDescent="0.3"/>
    <row r="4" spans="2:14" ht="15" customHeight="1" x14ac:dyDescent="0.25">
      <c r="B4" s="30"/>
      <c r="C4" s="31"/>
      <c r="D4" s="176" t="s">
        <v>109</v>
      </c>
      <c r="E4" s="176"/>
      <c r="F4" s="176"/>
      <c r="G4" s="176"/>
      <c r="H4" s="176"/>
      <c r="I4" s="176"/>
      <c r="J4" s="177"/>
    </row>
    <row r="5" spans="2:14" ht="15" customHeight="1" x14ac:dyDescent="0.25">
      <c r="B5" s="32"/>
      <c r="C5" s="35"/>
      <c r="D5" s="178"/>
      <c r="E5" s="178"/>
      <c r="F5" s="178"/>
      <c r="G5" s="178"/>
      <c r="H5" s="178"/>
      <c r="I5" s="178"/>
      <c r="J5" s="179"/>
    </row>
    <row r="6" spans="2:14" ht="56.25" customHeight="1" thickBot="1" x14ac:dyDescent="0.3">
      <c r="B6" s="33"/>
      <c r="C6" s="34"/>
      <c r="D6" s="180"/>
      <c r="E6" s="180"/>
      <c r="F6" s="180"/>
      <c r="G6" s="180"/>
      <c r="H6" s="180"/>
      <c r="I6" s="180"/>
      <c r="J6" s="181"/>
    </row>
    <row r="7" spans="2:14" s="2" customFormat="1" ht="30" x14ac:dyDescent="0.25">
      <c r="B7" s="17" t="s">
        <v>22</v>
      </c>
      <c r="C7" s="18" t="s">
        <v>0</v>
      </c>
      <c r="D7" s="28" t="s">
        <v>34</v>
      </c>
      <c r="E7" s="18" t="s">
        <v>29</v>
      </c>
      <c r="F7" s="19" t="s">
        <v>23</v>
      </c>
      <c r="G7" s="19" t="s">
        <v>30</v>
      </c>
      <c r="H7" s="19" t="s">
        <v>24</v>
      </c>
      <c r="I7" s="19" t="s">
        <v>31</v>
      </c>
      <c r="J7" s="20" t="s">
        <v>14</v>
      </c>
      <c r="K7"/>
      <c r="L7"/>
      <c r="M7"/>
      <c r="N7"/>
    </row>
    <row r="8" spans="2:14" s="2" customFormat="1" ht="45.75" thickBot="1" x14ac:dyDescent="0.3">
      <c r="B8" s="171" t="s">
        <v>32</v>
      </c>
      <c r="C8" s="72" t="s">
        <v>46</v>
      </c>
      <c r="D8" s="73" t="str">
        <f>COMPOSIÇÕES!D7</f>
        <v>FORNECIMENTO E MONTAGEM DO PISO MODULAR PARA QUADRA COM MANTA DE IMPACTO E MARCAÇÃO ADESIVA DE 3M</v>
      </c>
      <c r="E8" s="74" t="str">
        <f>COMPOSIÇÕES!E7</f>
        <v>M2</v>
      </c>
      <c r="F8" s="75">
        <v>1100</v>
      </c>
      <c r="G8" s="170">
        <f>'COTAÇÕES '!L14/ORÇAMENTO!F8</f>
        <v>273.808896969697</v>
      </c>
      <c r="H8" s="77">
        <f>BDI!B15</f>
        <v>0.25090000000000001</v>
      </c>
      <c r="I8" s="76">
        <f>G8*H8+G8</f>
        <v>342.50754921939398</v>
      </c>
      <c r="J8" s="78">
        <f>F8*I8</f>
        <v>376758.30414133338</v>
      </c>
      <c r="K8"/>
      <c r="L8"/>
      <c r="M8" s="4"/>
      <c r="N8"/>
    </row>
    <row r="9" spans="2:14" ht="15" customHeight="1" x14ac:dyDescent="0.25">
      <c r="B9" s="36"/>
      <c r="C9" s="36"/>
      <c r="D9" s="36"/>
      <c r="E9" s="36"/>
      <c r="F9" s="36"/>
      <c r="G9" s="36"/>
      <c r="H9" s="36"/>
      <c r="I9" s="38"/>
      <c r="J9" s="39"/>
    </row>
    <row r="10" spans="2:14" ht="15" customHeight="1" x14ac:dyDescent="0.25">
      <c r="B10" s="36"/>
      <c r="C10" s="36"/>
      <c r="D10" s="36"/>
      <c r="E10" s="36"/>
      <c r="F10" s="36"/>
      <c r="G10" s="36"/>
      <c r="H10" s="36"/>
      <c r="I10" s="38"/>
      <c r="J10" s="39"/>
    </row>
    <row r="11" spans="2:14" ht="15" customHeight="1" x14ac:dyDescent="0.25">
      <c r="B11" s="36"/>
      <c r="C11" s="36"/>
      <c r="D11" s="36"/>
      <c r="E11" s="36"/>
      <c r="F11" s="36"/>
      <c r="G11" s="36"/>
      <c r="H11" s="36"/>
      <c r="I11" s="38"/>
      <c r="J11" s="38" t="s">
        <v>102</v>
      </c>
    </row>
    <row r="12" spans="2:14" ht="15" customHeight="1" x14ac:dyDescent="0.25">
      <c r="B12" s="36"/>
      <c r="C12" s="36"/>
      <c r="D12" s="36"/>
      <c r="E12" s="36"/>
      <c r="F12" s="36"/>
      <c r="G12" s="36"/>
      <c r="H12" s="36"/>
      <c r="I12" s="38"/>
      <c r="J12" s="39"/>
    </row>
    <row r="13" spans="2:14" ht="15" customHeight="1" x14ac:dyDescent="0.25">
      <c r="B13" s="36"/>
      <c r="C13" s="36"/>
      <c r="D13" s="36"/>
      <c r="E13" s="36"/>
      <c r="F13" s="36"/>
      <c r="G13" s="36"/>
      <c r="H13" s="36"/>
      <c r="I13" s="38"/>
      <c r="J13" s="39"/>
    </row>
    <row r="14" spans="2:14" ht="15" customHeight="1" x14ac:dyDescent="0.25">
      <c r="B14" s="36"/>
      <c r="C14" s="36"/>
      <c r="D14" s="36"/>
      <c r="E14" s="36"/>
      <c r="F14" s="36"/>
      <c r="G14" s="36"/>
      <c r="H14" s="36"/>
      <c r="I14" s="38"/>
      <c r="J14" s="39"/>
    </row>
    <row r="16" spans="2:14" x14ac:dyDescent="0.25">
      <c r="D16" s="40"/>
      <c r="E16" s="173"/>
      <c r="F16" s="173"/>
      <c r="G16" s="173"/>
    </row>
    <row r="17" spans="4:7" x14ac:dyDescent="0.25">
      <c r="D17" s="29"/>
      <c r="E17" s="174" t="s">
        <v>35</v>
      </c>
      <c r="F17" s="174"/>
      <c r="G17" s="174"/>
    </row>
    <row r="18" spans="4:7" x14ac:dyDescent="0.25">
      <c r="D18" s="29"/>
      <c r="E18" s="175" t="s">
        <v>38</v>
      </c>
      <c r="F18" s="175"/>
      <c r="G18" s="175"/>
    </row>
    <row r="19" spans="4:7" x14ac:dyDescent="0.25">
      <c r="D19" s="29"/>
      <c r="E19" s="175" t="s">
        <v>37</v>
      </c>
      <c r="F19" s="175"/>
      <c r="G19" s="175"/>
    </row>
  </sheetData>
  <mergeCells count="5">
    <mergeCell ref="E16:G16"/>
    <mergeCell ref="E17:G17"/>
    <mergeCell ref="E18:G18"/>
    <mergeCell ref="E19:G19"/>
    <mergeCell ref="D4:J6"/>
  </mergeCells>
  <phoneticPr fontId="3" type="noConversion"/>
  <pageMargins left="0.25" right="0.25" top="0.75" bottom="0.75" header="0.3" footer="0.3"/>
  <pageSetup paperSize="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038D0-A633-43CC-832C-EA4D93D0AD42}">
  <sheetPr>
    <pageSetUpPr fitToPage="1"/>
  </sheetPr>
  <dimension ref="B1:M26"/>
  <sheetViews>
    <sheetView zoomScale="85" zoomScaleNormal="85" workbookViewId="0">
      <selection activeCell="H24" sqref="H24"/>
    </sheetView>
  </sheetViews>
  <sheetFormatPr defaultRowHeight="15" x14ac:dyDescent="0.25"/>
  <cols>
    <col min="2" max="2" width="12.42578125" customWidth="1"/>
    <col min="5" max="5" width="38.28515625" customWidth="1"/>
    <col min="6" max="6" width="22.5703125" customWidth="1"/>
    <col min="7" max="9" width="23.42578125" bestFit="1" customWidth="1"/>
    <col min="10" max="10" width="22.140625" customWidth="1"/>
    <col min="11" max="11" width="23.42578125" bestFit="1" customWidth="1"/>
    <col min="12" max="12" width="17.85546875" customWidth="1"/>
    <col min="13" max="13" width="18.42578125" customWidth="1"/>
  </cols>
  <sheetData>
    <row r="1" spans="2:13" ht="15.75" thickBot="1" x14ac:dyDescent="0.3"/>
    <row r="2" spans="2:13" x14ac:dyDescent="0.25">
      <c r="B2" s="198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200"/>
    </row>
    <row r="3" spans="2:13" x14ac:dyDescent="0.25">
      <c r="B3" s="201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3"/>
    </row>
    <row r="4" spans="2:13" x14ac:dyDescent="0.25">
      <c r="B4" s="201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3"/>
    </row>
    <row r="5" spans="2:13" x14ac:dyDescent="0.25">
      <c r="B5" s="201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3"/>
    </row>
    <row r="6" spans="2:13" x14ac:dyDescent="0.25">
      <c r="B6" s="201"/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3"/>
    </row>
    <row r="7" spans="2:13" ht="15.75" thickBot="1" x14ac:dyDescent="0.3">
      <c r="B7" s="204"/>
      <c r="C7" s="205"/>
      <c r="D7" s="205"/>
      <c r="E7" s="205"/>
      <c r="F7" s="205"/>
      <c r="G7" s="205"/>
      <c r="H7" s="205"/>
      <c r="I7" s="205"/>
      <c r="J7" s="205"/>
      <c r="K7" s="205"/>
      <c r="L7" s="205"/>
      <c r="M7" s="206"/>
    </row>
    <row r="8" spans="2:13" ht="15.75" thickBot="1" x14ac:dyDescent="0.3"/>
    <row r="9" spans="2:13" ht="15.75" thickBot="1" x14ac:dyDescent="0.3">
      <c r="F9" s="186" t="s">
        <v>15</v>
      </c>
      <c r="G9" s="187"/>
      <c r="H9" s="186" t="s">
        <v>16</v>
      </c>
      <c r="I9" s="187"/>
      <c r="J9" s="186" t="s">
        <v>17</v>
      </c>
      <c r="K9" s="187"/>
      <c r="L9" s="188" t="s">
        <v>40</v>
      </c>
      <c r="M9" s="189"/>
    </row>
    <row r="10" spans="2:13" x14ac:dyDescent="0.25">
      <c r="E10" s="43" t="s">
        <v>19</v>
      </c>
      <c r="F10" s="194" t="s">
        <v>103</v>
      </c>
      <c r="G10" s="195"/>
      <c r="H10" s="196" t="s">
        <v>50</v>
      </c>
      <c r="I10" s="197"/>
      <c r="J10" s="196" t="s">
        <v>106</v>
      </c>
      <c r="K10" s="197"/>
      <c r="L10" s="190"/>
      <c r="M10" s="191"/>
    </row>
    <row r="11" spans="2:13" x14ac:dyDescent="0.25">
      <c r="D11" s="44"/>
      <c r="E11" s="45" t="s">
        <v>20</v>
      </c>
      <c r="F11" s="194" t="s">
        <v>104</v>
      </c>
      <c r="G11" s="195"/>
      <c r="H11" s="194" t="s">
        <v>51</v>
      </c>
      <c r="I11" s="195"/>
      <c r="J11" s="194" t="s">
        <v>107</v>
      </c>
      <c r="K11" s="195"/>
      <c r="L11" s="192"/>
      <c r="M11" s="193"/>
    </row>
    <row r="12" spans="2:13" ht="15.75" thickBot="1" x14ac:dyDescent="0.3">
      <c r="D12" s="44"/>
      <c r="E12" s="46" t="s">
        <v>21</v>
      </c>
      <c r="F12" s="212" t="s">
        <v>105</v>
      </c>
      <c r="G12" s="213"/>
      <c r="H12" s="212" t="s">
        <v>52</v>
      </c>
      <c r="I12" s="213"/>
      <c r="J12" s="182" t="s">
        <v>53</v>
      </c>
      <c r="K12" s="183"/>
      <c r="L12" s="47"/>
      <c r="M12" s="47"/>
    </row>
    <row r="13" spans="2:13" ht="15.75" thickBot="1" x14ac:dyDescent="0.3">
      <c r="B13" s="48" t="s">
        <v>32</v>
      </c>
      <c r="C13" s="207" t="s">
        <v>18</v>
      </c>
      <c r="D13" s="208"/>
      <c r="E13" s="208"/>
      <c r="F13" s="48" t="s">
        <v>41</v>
      </c>
      <c r="G13" s="48" t="s">
        <v>42</v>
      </c>
      <c r="H13" s="48" t="s">
        <v>41</v>
      </c>
      <c r="I13" s="48" t="s">
        <v>42</v>
      </c>
      <c r="J13" s="48" t="s">
        <v>41</v>
      </c>
      <c r="K13" s="48" t="s">
        <v>42</v>
      </c>
      <c r="L13" s="49" t="s">
        <v>43</v>
      </c>
      <c r="M13" s="48" t="s">
        <v>44</v>
      </c>
    </row>
    <row r="14" spans="2:13" s="50" customFormat="1" ht="47.25" customHeight="1" thickBot="1" x14ac:dyDescent="0.3">
      <c r="B14" s="51" t="s">
        <v>46</v>
      </c>
      <c r="C14" s="209" t="s">
        <v>100</v>
      </c>
      <c r="D14" s="209"/>
      <c r="E14" s="210"/>
      <c r="F14" s="52">
        <v>298569.36</v>
      </c>
      <c r="G14" s="53">
        <v>0</v>
      </c>
      <c r="H14" s="52">
        <v>330000</v>
      </c>
      <c r="I14" s="53">
        <v>0</v>
      </c>
      <c r="J14" s="52">
        <v>275000</v>
      </c>
      <c r="K14" s="53">
        <v>0</v>
      </c>
      <c r="L14" s="54">
        <f>IF(F14&lt;&gt;"",AVERAGE(F14,H14,J14)," ")</f>
        <v>301189.78666666668</v>
      </c>
      <c r="M14" s="55">
        <f>IF(G14&lt;&gt;"",AVERAGE(G14,I14,K14)," ")</f>
        <v>0</v>
      </c>
    </row>
    <row r="15" spans="2:13" ht="15.75" thickBot="1" x14ac:dyDescent="0.3">
      <c r="K15" s="56" t="s">
        <v>45</v>
      </c>
      <c r="L15" s="184">
        <f>L14+M14</f>
        <v>301189.78666666668</v>
      </c>
      <c r="M15" s="185"/>
    </row>
    <row r="18" spans="6:13" x14ac:dyDescent="0.25">
      <c r="M18" s="27" t="str">
        <f>ORÇAMENTO!J11</f>
        <v>Cafezal do Sul-PR, 17 de dezembro de 2024.</v>
      </c>
    </row>
    <row r="23" spans="6:13" x14ac:dyDescent="0.25">
      <c r="F23" s="211"/>
      <c r="G23" s="211"/>
    </row>
    <row r="24" spans="6:13" x14ac:dyDescent="0.25">
      <c r="F24" s="175" t="s">
        <v>35</v>
      </c>
      <c r="G24" s="175"/>
    </row>
    <row r="25" spans="6:13" x14ac:dyDescent="0.25">
      <c r="F25" s="175" t="s">
        <v>36</v>
      </c>
      <c r="G25" s="175"/>
    </row>
    <row r="26" spans="6:13" x14ac:dyDescent="0.25">
      <c r="F26" s="175" t="s">
        <v>37</v>
      </c>
      <c r="G26" s="175"/>
    </row>
  </sheetData>
  <mergeCells count="21">
    <mergeCell ref="F25:G25"/>
    <mergeCell ref="F26:G26"/>
    <mergeCell ref="B2:M7"/>
    <mergeCell ref="C13:E13"/>
    <mergeCell ref="C14:E14"/>
    <mergeCell ref="F23:G23"/>
    <mergeCell ref="F24:G24"/>
    <mergeCell ref="F12:G12"/>
    <mergeCell ref="H12:I12"/>
    <mergeCell ref="J9:K9"/>
    <mergeCell ref="J12:K12"/>
    <mergeCell ref="L15:M15"/>
    <mergeCell ref="F9:G9"/>
    <mergeCell ref="H9:I9"/>
    <mergeCell ref="L9:M11"/>
    <mergeCell ref="F10:G10"/>
    <mergeCell ref="H10:I10"/>
    <mergeCell ref="F11:G11"/>
    <mergeCell ref="H11:I11"/>
    <mergeCell ref="J10:K10"/>
    <mergeCell ref="J11:K11"/>
  </mergeCells>
  <pageMargins left="0.511811024" right="0.511811024" top="0.78740157499999996" bottom="0.78740157499999996" header="0.31496062000000002" footer="0.31496062000000002"/>
  <pageSetup paperSize="9" scale="53" fitToHeight="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A9674-9EAB-4D73-967D-8A2F9AC73052}">
  <sheetPr>
    <pageSetUpPr fitToPage="1"/>
  </sheetPr>
  <dimension ref="B1:H18"/>
  <sheetViews>
    <sheetView zoomScaleNormal="100" workbookViewId="0">
      <selection activeCell="H9" sqref="H9"/>
    </sheetView>
  </sheetViews>
  <sheetFormatPr defaultRowHeight="15" x14ac:dyDescent="0.25"/>
  <cols>
    <col min="1" max="1" width="9.140625" style="6"/>
    <col min="2" max="2" width="12.85546875" style="6" customWidth="1"/>
    <col min="3" max="3" width="14.28515625" style="6" customWidth="1"/>
    <col min="4" max="4" width="56.42578125" style="6" customWidth="1"/>
    <col min="5" max="5" width="7.140625" style="6" customWidth="1"/>
    <col min="6" max="6" width="8.85546875" style="15" customWidth="1"/>
    <col min="7" max="8" width="15.42578125" style="6" customWidth="1"/>
    <col min="9" max="16384" width="9.140625" style="6"/>
  </cols>
  <sheetData>
    <row r="1" spans="2:8" ht="15" customHeight="1" x14ac:dyDescent="0.25">
      <c r="B1" s="163"/>
      <c r="C1" s="164"/>
      <c r="D1" s="217" t="s">
        <v>49</v>
      </c>
      <c r="E1" s="217"/>
      <c r="F1" s="217"/>
      <c r="G1" s="217"/>
      <c r="H1" s="218"/>
    </row>
    <row r="2" spans="2:8" ht="15" customHeight="1" x14ac:dyDescent="0.25">
      <c r="B2" s="165"/>
      <c r="C2" s="166"/>
      <c r="D2" s="219"/>
      <c r="E2" s="219"/>
      <c r="F2" s="219"/>
      <c r="G2" s="219"/>
      <c r="H2" s="220"/>
    </row>
    <row r="3" spans="2:8" ht="15" customHeight="1" x14ac:dyDescent="0.25">
      <c r="B3" s="165"/>
      <c r="C3" s="166"/>
      <c r="D3" s="219"/>
      <c r="E3" s="219"/>
      <c r="F3" s="219"/>
      <c r="G3" s="219"/>
      <c r="H3" s="220"/>
    </row>
    <row r="4" spans="2:8" ht="15.75" thickBot="1" x14ac:dyDescent="0.3">
      <c r="B4" s="165"/>
      <c r="C4" s="166"/>
      <c r="D4" s="219"/>
      <c r="E4" s="219"/>
      <c r="F4" s="219"/>
      <c r="G4" s="219"/>
      <c r="H4" s="220"/>
    </row>
    <row r="5" spans="2:8" ht="15.75" thickBot="1" x14ac:dyDescent="0.3">
      <c r="B5" s="214" t="s">
        <v>99</v>
      </c>
      <c r="C5" s="215"/>
      <c r="D5" s="215"/>
      <c r="E5" s="215"/>
      <c r="F5" s="215"/>
      <c r="G5" s="215"/>
      <c r="H5" s="216"/>
    </row>
    <row r="6" spans="2:8" ht="21.75" customHeight="1" x14ac:dyDescent="0.25">
      <c r="B6" s="57" t="s">
        <v>9</v>
      </c>
      <c r="C6" s="58" t="s">
        <v>10</v>
      </c>
      <c r="D6" s="59" t="s">
        <v>11</v>
      </c>
      <c r="E6" s="60" t="s">
        <v>12</v>
      </c>
      <c r="F6" s="61" t="s">
        <v>13</v>
      </c>
      <c r="G6" s="63" t="s">
        <v>48</v>
      </c>
      <c r="H6" s="62" t="s">
        <v>47</v>
      </c>
    </row>
    <row r="7" spans="2:8" ht="25.5" x14ac:dyDescent="0.25">
      <c r="B7" s="22" t="s">
        <v>33</v>
      </c>
      <c r="C7" s="23" t="s">
        <v>46</v>
      </c>
      <c r="D7" s="24" t="s">
        <v>100</v>
      </c>
      <c r="E7" s="23" t="s">
        <v>101</v>
      </c>
      <c r="F7" s="25"/>
      <c r="G7" s="64"/>
      <c r="H7" s="26">
        <f>SUM(H8:H8)</f>
        <v>301189.78666666668</v>
      </c>
    </row>
    <row r="8" spans="2:8" ht="22.5" x14ac:dyDescent="0.25">
      <c r="B8" s="65" t="s">
        <v>32</v>
      </c>
      <c r="C8" s="66" t="s">
        <v>46</v>
      </c>
      <c r="D8" s="67" t="s">
        <v>100</v>
      </c>
      <c r="E8" s="68" t="s">
        <v>101</v>
      </c>
      <c r="F8" s="69">
        <v>1100</v>
      </c>
      <c r="G8" s="70">
        <v>271.42669089999998</v>
      </c>
      <c r="H8" s="71">
        <f>'COTAÇÕES '!L14</f>
        <v>301189.78666666668</v>
      </c>
    </row>
    <row r="9" spans="2:8" x14ac:dyDescent="0.25">
      <c r="B9" s="41"/>
      <c r="H9" s="41"/>
    </row>
    <row r="10" spans="2:8" x14ac:dyDescent="0.25">
      <c r="H10" s="41"/>
    </row>
    <row r="11" spans="2:8" x14ac:dyDescent="0.25">
      <c r="H11" s="27" t="str">
        <f>ORÇAMENTO!J11</f>
        <v>Cafezal do Sul-PR, 17 de dezembro de 2024.</v>
      </c>
    </row>
    <row r="12" spans="2:8" x14ac:dyDescent="0.25">
      <c r="G12" s="27"/>
      <c r="H12" s="27"/>
    </row>
    <row r="13" spans="2:8" x14ac:dyDescent="0.25">
      <c r="G13" s="27"/>
      <c r="H13" s="27"/>
    </row>
    <row r="14" spans="2:8" x14ac:dyDescent="0.25">
      <c r="D14" s="16"/>
    </row>
    <row r="15" spans="2:8" x14ac:dyDescent="0.25">
      <c r="D15" s="40"/>
      <c r="E15" s="37"/>
      <c r="F15" s="37"/>
    </row>
    <row r="16" spans="2:8" x14ac:dyDescent="0.25">
      <c r="D16" s="42" t="s">
        <v>35</v>
      </c>
      <c r="E16" s="41"/>
      <c r="F16" s="41"/>
    </row>
    <row r="17" spans="4:6" x14ac:dyDescent="0.25">
      <c r="D17" s="29" t="s">
        <v>38</v>
      </c>
      <c r="E17" s="41"/>
      <c r="F17" s="41"/>
    </row>
    <row r="18" spans="4:6" x14ac:dyDescent="0.25">
      <c r="D18" s="29" t="s">
        <v>37</v>
      </c>
      <c r="F18" s="6"/>
    </row>
  </sheetData>
  <mergeCells count="2">
    <mergeCell ref="B5:H5"/>
    <mergeCell ref="D1:H4"/>
  </mergeCells>
  <phoneticPr fontId="3" type="noConversion"/>
  <pageMargins left="0.25" right="0.25" top="0.75" bottom="0.75" header="0.3" footer="0.3"/>
  <pageSetup paperSize="9" scale="71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J21"/>
  <sheetViews>
    <sheetView zoomScaleNormal="100" workbookViewId="0">
      <selection activeCell="K15" sqref="K15"/>
    </sheetView>
  </sheetViews>
  <sheetFormatPr defaultRowHeight="15" x14ac:dyDescent="0.25"/>
  <cols>
    <col min="1" max="2" width="9.140625" style="6"/>
    <col min="3" max="3" width="14" style="6" customWidth="1"/>
    <col min="4" max="4" width="12.5703125" style="6" customWidth="1"/>
    <col min="5" max="5" width="11.5703125" style="6" customWidth="1"/>
    <col min="6" max="6" width="14.28515625" style="6" bestFit="1" customWidth="1"/>
    <col min="7" max="7" width="15.28515625" style="6" bestFit="1" customWidth="1"/>
    <col min="8" max="8" width="11.7109375" style="6" bestFit="1" customWidth="1"/>
    <col min="9" max="16384" width="9.140625" style="6"/>
  </cols>
  <sheetData>
    <row r="1" spans="2:10" ht="15.75" thickBot="1" x14ac:dyDescent="0.3"/>
    <row r="2" spans="2:10" ht="77.25" customHeight="1" thickBot="1" x14ac:dyDescent="0.3">
      <c r="B2" s="167"/>
      <c r="C2" s="168"/>
      <c r="D2" s="168"/>
      <c r="E2" s="168"/>
      <c r="F2" s="169"/>
      <c r="G2" s="221" t="s">
        <v>39</v>
      </c>
      <c r="H2" s="222"/>
    </row>
    <row r="3" spans="2:10" x14ac:dyDescent="0.25">
      <c r="B3" s="223" t="s">
        <v>1</v>
      </c>
      <c r="C3" s="240" t="s">
        <v>2</v>
      </c>
      <c r="D3" s="241"/>
      <c r="E3" s="242"/>
      <c r="F3" s="225" t="s">
        <v>3</v>
      </c>
      <c r="G3" s="225" t="s">
        <v>54</v>
      </c>
      <c r="H3" s="11">
        <v>1</v>
      </c>
    </row>
    <row r="4" spans="2:10" ht="15.75" thickBot="1" x14ac:dyDescent="0.3">
      <c r="B4" s="224"/>
      <c r="C4" s="243"/>
      <c r="D4" s="244"/>
      <c r="E4" s="245"/>
      <c r="F4" s="226"/>
      <c r="G4" s="226"/>
      <c r="H4" s="12">
        <v>45658</v>
      </c>
    </row>
    <row r="5" spans="2:10" x14ac:dyDescent="0.25">
      <c r="B5" s="236">
        <v>1</v>
      </c>
      <c r="C5" s="230" t="s">
        <v>108</v>
      </c>
      <c r="D5" s="231"/>
      <c r="E5" s="232"/>
      <c r="F5" s="238">
        <f>ORÇAMENTO!J8</f>
        <v>376758.30414133338</v>
      </c>
      <c r="G5" s="246" t="s">
        <v>4</v>
      </c>
      <c r="H5" s="251">
        <f>H7</f>
        <v>1</v>
      </c>
      <c r="J5" s="13"/>
    </row>
    <row r="6" spans="2:10" ht="15.75" thickBot="1" x14ac:dyDescent="0.3">
      <c r="B6" s="237"/>
      <c r="C6" s="233"/>
      <c r="D6" s="234"/>
      <c r="E6" s="235"/>
      <c r="F6" s="239"/>
      <c r="G6" s="247"/>
      <c r="H6" s="251"/>
      <c r="J6" s="13"/>
    </row>
    <row r="7" spans="2:10" ht="16.5" thickBot="1" x14ac:dyDescent="0.3">
      <c r="B7" s="227"/>
      <c r="C7" s="228"/>
      <c r="D7" s="229"/>
      <c r="E7" s="86"/>
      <c r="F7" s="250" t="s">
        <v>7</v>
      </c>
      <c r="G7" s="250"/>
      <c r="H7" s="83">
        <f>H8/F10</f>
        <v>1</v>
      </c>
    </row>
    <row r="8" spans="2:10" ht="15.75" thickBot="1" x14ac:dyDescent="0.3">
      <c r="B8" s="7"/>
      <c r="C8" s="21"/>
      <c r="D8" s="21"/>
      <c r="E8" s="87" t="s">
        <v>5</v>
      </c>
      <c r="F8" s="250" t="s">
        <v>8</v>
      </c>
      <c r="G8" s="250"/>
      <c r="H8" s="84">
        <f>ORÇAMENTO!J8/1</f>
        <v>376758.30414133338</v>
      </c>
    </row>
    <row r="9" spans="2:10" ht="15.75" thickBot="1" x14ac:dyDescent="0.3">
      <c r="B9" s="7"/>
      <c r="C9" s="21"/>
      <c r="D9" s="21"/>
      <c r="E9" s="88"/>
      <c r="F9" s="250" t="s">
        <v>6</v>
      </c>
      <c r="G9" s="250"/>
      <c r="H9" s="85">
        <f>H8</f>
        <v>376758.30414133338</v>
      </c>
    </row>
    <row r="10" spans="2:10" ht="16.5" thickBot="1" x14ac:dyDescent="0.3">
      <c r="B10" s="8"/>
      <c r="C10" s="9"/>
      <c r="D10" s="10"/>
      <c r="E10" s="14" t="s">
        <v>25</v>
      </c>
      <c r="F10" s="248">
        <f>ORÇAMENTO!J8</f>
        <v>376758.30414133338</v>
      </c>
      <c r="G10" s="249"/>
      <c r="H10" s="172"/>
    </row>
    <row r="11" spans="2:10" ht="15.75" x14ac:dyDescent="0.25">
      <c r="B11" s="79"/>
      <c r="C11" s="79"/>
      <c r="D11" s="79"/>
      <c r="E11" s="80"/>
      <c r="F11" s="81"/>
      <c r="G11" s="82"/>
      <c r="H11" s="41"/>
    </row>
    <row r="13" spans="2:10" x14ac:dyDescent="0.25">
      <c r="H13" s="27" t="str">
        <f>ORÇAMENTO!J11</f>
        <v>Cafezal do Sul-PR, 17 de dezembro de 2024.</v>
      </c>
    </row>
    <row r="18" spans="4:6" x14ac:dyDescent="0.25">
      <c r="D18" s="173"/>
      <c r="E18" s="173"/>
      <c r="F18" s="173"/>
    </row>
    <row r="19" spans="4:6" x14ac:dyDescent="0.25">
      <c r="D19" s="174" t="s">
        <v>35</v>
      </c>
      <c r="E19" s="174"/>
      <c r="F19" s="174"/>
    </row>
    <row r="20" spans="4:6" x14ac:dyDescent="0.25">
      <c r="D20" s="175" t="s">
        <v>38</v>
      </c>
      <c r="E20" s="175"/>
      <c r="F20" s="175"/>
    </row>
    <row r="21" spans="4:6" x14ac:dyDescent="0.25">
      <c r="D21" s="175" t="s">
        <v>37</v>
      </c>
      <c r="E21" s="175"/>
      <c r="F21" s="175"/>
    </row>
  </sheetData>
  <mergeCells count="19">
    <mergeCell ref="F8:G8"/>
    <mergeCell ref="F9:G9"/>
    <mergeCell ref="H5:H6"/>
    <mergeCell ref="G2:H2"/>
    <mergeCell ref="D19:F19"/>
    <mergeCell ref="D20:F20"/>
    <mergeCell ref="D21:F21"/>
    <mergeCell ref="B3:B4"/>
    <mergeCell ref="F3:F4"/>
    <mergeCell ref="G3:G4"/>
    <mergeCell ref="B7:D7"/>
    <mergeCell ref="C5:E6"/>
    <mergeCell ref="B5:B6"/>
    <mergeCell ref="F5:F6"/>
    <mergeCell ref="C3:E4"/>
    <mergeCell ref="G5:G6"/>
    <mergeCell ref="D18:F18"/>
    <mergeCell ref="F10:G10"/>
    <mergeCell ref="F7:G7"/>
  </mergeCells>
  <conditionalFormatting sqref="B5:C5">
    <cfRule type="expression" dxfId="3" priority="40" stopIfTrue="1">
      <formula>$J5=2</formula>
    </cfRule>
    <cfRule type="expression" dxfId="2" priority="41" stopIfTrue="1">
      <formula>AND($J5=1,$P5&lt;&gt;"")</formula>
    </cfRule>
  </conditionalFormatting>
  <conditionalFormatting sqref="F5">
    <cfRule type="expression" dxfId="1" priority="5" stopIfTrue="1">
      <formula>$J5=2</formula>
    </cfRule>
    <cfRule type="expression" dxfId="0" priority="6" stopIfTrue="1">
      <formula>AND($J5=1,$P5&lt;&gt;"")</formula>
    </cfRule>
  </conditionalFormatting>
  <dataValidations disablePrompts="1" count="3">
    <dataValidation type="date" operator="greaterThan" allowBlank="1" showInputMessage="1" showErrorMessage="1" errorTitle="Erro" error="Digite somente datas." sqref="H4" xr:uid="{00000000-0002-0000-0100-000000000000}">
      <formula1>36526</formula1>
    </dataValidation>
    <dataValidation type="whole" operator="greaterThan" allowBlank="1" showErrorMessage="1" sqref="H3" xr:uid="{00000000-0002-0000-0100-000002000000}">
      <formula1>0</formula1>
      <formula2>0</formula2>
    </dataValidation>
    <dataValidation allowBlank="1" showInputMessage="1" showErrorMessage="1" prompt="Preencha na célula de baixo. Se o acompanhamento for PLE, preencha no botão PREENCHIMENTO POR EVENTOS, acima." sqref="H5" xr:uid="{00000000-0002-0000-0100-000003000000}"/>
  </dataValidation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 scaleWithDoc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7D16F-2668-4D28-9307-E32FB1EF59B2}">
  <dimension ref="A1:P65"/>
  <sheetViews>
    <sheetView workbookViewId="0">
      <selection activeCell="A32" sqref="A32"/>
    </sheetView>
  </sheetViews>
  <sheetFormatPr defaultRowHeight="15" x14ac:dyDescent="0.25"/>
  <cols>
    <col min="1" max="1" width="51.42578125" style="135" customWidth="1"/>
    <col min="2" max="2" width="21.85546875" style="135" customWidth="1"/>
    <col min="3" max="3" width="20.140625" style="135" customWidth="1"/>
    <col min="4" max="8" width="10.42578125" style="90" customWidth="1"/>
    <col min="9" max="16" width="10.42578125" style="91" customWidth="1"/>
  </cols>
  <sheetData>
    <row r="1" spans="1:7" ht="15.75" thickBot="1" x14ac:dyDescent="0.3">
      <c r="A1" s="252" t="s">
        <v>55</v>
      </c>
      <c r="B1" s="253"/>
      <c r="C1" s="254"/>
      <c r="D1" s="89"/>
    </row>
    <row r="2" spans="1:7" ht="18" x14ac:dyDescent="0.25">
      <c r="A2" s="255" t="s">
        <v>56</v>
      </c>
      <c r="B2" s="92" t="s">
        <v>57</v>
      </c>
      <c r="C2" s="93">
        <f>B24</f>
        <v>2.5</v>
      </c>
      <c r="E2" s="94"/>
    </row>
    <row r="3" spans="1:7" ht="18" x14ac:dyDescent="0.25">
      <c r="A3" s="256"/>
      <c r="B3" s="92" t="s">
        <v>58</v>
      </c>
      <c r="C3" s="95">
        <v>0.65</v>
      </c>
      <c r="E3" s="90" t="s">
        <v>59</v>
      </c>
    </row>
    <row r="4" spans="1:7" ht="18" x14ac:dyDescent="0.25">
      <c r="A4" s="256"/>
      <c r="B4" s="92" t="s">
        <v>60</v>
      </c>
      <c r="C4" s="95">
        <v>3</v>
      </c>
    </row>
    <row r="5" spans="1:7" ht="18.75" thickBot="1" x14ac:dyDescent="0.3">
      <c r="A5" s="256"/>
      <c r="B5" s="96" t="s">
        <v>61</v>
      </c>
      <c r="C5" s="97">
        <v>0</v>
      </c>
      <c r="E5" s="90" t="s">
        <v>59</v>
      </c>
    </row>
    <row r="6" spans="1:7" ht="18.75" thickBot="1" x14ac:dyDescent="0.3">
      <c r="A6" s="257"/>
      <c r="B6" s="98" t="s">
        <v>62</v>
      </c>
      <c r="C6" s="99">
        <f>SUM(C2:C5)</f>
        <v>6.15</v>
      </c>
      <c r="F6" s="100"/>
    </row>
    <row r="7" spans="1:7" ht="18" x14ac:dyDescent="0.25">
      <c r="A7" s="101" t="s">
        <v>63</v>
      </c>
      <c r="B7" s="102" t="s">
        <v>64</v>
      </c>
      <c r="C7" s="103" t="s">
        <v>65</v>
      </c>
      <c r="G7" s="104" t="s">
        <v>66</v>
      </c>
    </row>
    <row r="8" spans="1:7" ht="18" x14ac:dyDescent="0.25">
      <c r="A8" s="101" t="s">
        <v>67</v>
      </c>
      <c r="B8" s="105">
        <v>4.7699999999999996</v>
      </c>
      <c r="C8" s="106">
        <v>3.45</v>
      </c>
      <c r="E8" s="107"/>
    </row>
    <row r="9" spans="1:7" ht="18" x14ac:dyDescent="0.25">
      <c r="A9" s="108" t="s">
        <v>68</v>
      </c>
      <c r="B9" s="109">
        <v>0.97</v>
      </c>
      <c r="C9" s="93">
        <v>0.85</v>
      </c>
      <c r="E9" s="107"/>
    </row>
    <row r="10" spans="1:7" ht="18" x14ac:dyDescent="0.25">
      <c r="A10" s="108" t="s">
        <v>69</v>
      </c>
      <c r="B10" s="109">
        <v>0.84</v>
      </c>
      <c r="C10" s="93">
        <v>0.48</v>
      </c>
      <c r="E10" s="107"/>
    </row>
    <row r="11" spans="1:7" ht="18" x14ac:dyDescent="0.25">
      <c r="A11" s="108" t="s">
        <v>70</v>
      </c>
      <c r="B11" s="109">
        <v>1.26</v>
      </c>
      <c r="C11" s="93">
        <v>0.85</v>
      </c>
      <c r="E11" s="107"/>
    </row>
    <row r="12" spans="1:7" ht="18.75" thickBot="1" x14ac:dyDescent="0.3">
      <c r="A12" s="110" t="s">
        <v>71</v>
      </c>
      <c r="B12" s="111">
        <v>8.7799999999999994</v>
      </c>
      <c r="C12" s="112">
        <v>5.1100000000000003</v>
      </c>
      <c r="E12" s="107"/>
    </row>
    <row r="13" spans="1:7" ht="18.75" thickBot="1" x14ac:dyDescent="0.3">
      <c r="A13" s="113" t="s">
        <v>72</v>
      </c>
      <c r="B13" s="114">
        <f>(((((1+(B8+B9+B10)/100)*(1+B11/100)*(1+B12/100))/(1-C6/100))-1)*100)</f>
        <v>25.091677487906239</v>
      </c>
      <c r="C13" s="99">
        <f>(((((1+(C8+C9+C10)/100)*(1+C11/100)*(1+C12/100))/(1-(C3+C4+C5)/100))-1)*100)</f>
        <v>15.278047942916428</v>
      </c>
      <c r="D13" s="115"/>
    </row>
    <row r="14" spans="1:7" ht="15.75" thickBot="1" x14ac:dyDescent="0.3">
      <c r="A14" s="258" t="s">
        <v>73</v>
      </c>
      <c r="B14" s="259"/>
      <c r="C14" s="260"/>
      <c r="D14" s="115"/>
    </row>
    <row r="15" spans="1:7" ht="18.75" thickBot="1" x14ac:dyDescent="0.3">
      <c r="A15" s="116" t="s">
        <v>74</v>
      </c>
      <c r="B15" s="117">
        <f>IF(D15="X",0,ROUND(B13,2)/100)</f>
        <v>0.25090000000000001</v>
      </c>
      <c r="C15" s="118"/>
      <c r="D15" s="119"/>
      <c r="E15" s="120" t="s">
        <v>75</v>
      </c>
      <c r="F15" s="91"/>
    </row>
    <row r="16" spans="1:7" ht="18.75" thickBot="1" x14ac:dyDescent="0.3">
      <c r="A16" s="121"/>
      <c r="B16" s="121"/>
      <c r="C16" s="121"/>
      <c r="D16" s="115"/>
    </row>
    <row r="17" spans="1:13" ht="18.75" thickBot="1" x14ac:dyDescent="0.3">
      <c r="A17" s="116" t="s">
        <v>76</v>
      </c>
      <c r="B17" s="117">
        <f>IF(D15="X",0,ROUND(C13,2)/100)</f>
        <v>0.15279999999999999</v>
      </c>
      <c r="C17" s="118"/>
      <c r="E17" s="122"/>
      <c r="F17" s="123"/>
      <c r="G17" s="123"/>
      <c r="H17" s="123"/>
      <c r="I17" s="124"/>
      <c r="J17" s="124"/>
      <c r="K17" s="124"/>
      <c r="L17" s="124"/>
      <c r="M17" s="124"/>
    </row>
    <row r="18" spans="1:13" ht="18" x14ac:dyDescent="0.25">
      <c r="A18" s="125"/>
      <c r="B18" s="125"/>
      <c r="C18" s="125"/>
    </row>
    <row r="19" spans="1:13" x14ac:dyDescent="0.25">
      <c r="A19" s="126"/>
      <c r="B19" s="126"/>
      <c r="C19" s="126"/>
    </row>
    <row r="20" spans="1:13" ht="16.5" thickBot="1" x14ac:dyDescent="0.3">
      <c r="A20" s="127"/>
      <c r="B20" s="128" t="s">
        <v>77</v>
      </c>
      <c r="C20" s="126"/>
    </row>
    <row r="21" spans="1:13" ht="18.75" thickBot="1" x14ac:dyDescent="0.3">
      <c r="A21" s="129" t="s">
        <v>78</v>
      </c>
      <c r="B21" s="130">
        <v>5</v>
      </c>
      <c r="C21" s="131" t="s">
        <v>79</v>
      </c>
      <c r="E21" s="94"/>
    </row>
    <row r="22" spans="1:13" ht="18.75" thickBot="1" x14ac:dyDescent="0.3">
      <c r="A22" s="129" t="s">
        <v>80</v>
      </c>
      <c r="B22" s="130">
        <v>50</v>
      </c>
      <c r="C22" s="131" t="s">
        <v>79</v>
      </c>
      <c r="E22" s="94"/>
    </row>
    <row r="23" spans="1:13" ht="18" x14ac:dyDescent="0.25">
      <c r="A23" s="129" t="s">
        <v>81</v>
      </c>
      <c r="B23" s="132" t="s">
        <v>82</v>
      </c>
      <c r="C23" s="131" t="s">
        <v>79</v>
      </c>
    </row>
    <row r="24" spans="1:13" ht="18" x14ac:dyDescent="0.25">
      <c r="A24" s="129" t="s">
        <v>83</v>
      </c>
      <c r="B24" s="133">
        <f>ROUND(B21*B22/100,4)</f>
        <v>2.5</v>
      </c>
      <c r="C24" s="131" t="s">
        <v>79</v>
      </c>
    </row>
    <row r="25" spans="1:13" ht="15.75" thickBot="1" x14ac:dyDescent="0.3">
      <c r="A25" s="134"/>
    </row>
    <row r="26" spans="1:13" ht="15.75" thickBot="1" x14ac:dyDescent="0.3">
      <c r="A26" s="261" t="s">
        <v>84</v>
      </c>
      <c r="B26" s="262"/>
      <c r="C26" s="262"/>
      <c r="D26" s="263"/>
    </row>
    <row r="27" spans="1:13" ht="15.75" thickBot="1" x14ac:dyDescent="0.3">
      <c r="A27" s="136" t="s">
        <v>85</v>
      </c>
      <c r="B27" s="137" t="s">
        <v>26</v>
      </c>
      <c r="C27" s="138" t="s">
        <v>27</v>
      </c>
      <c r="D27" s="139" t="s">
        <v>28</v>
      </c>
    </row>
    <row r="28" spans="1:13" x14ac:dyDescent="0.25">
      <c r="A28" s="140" t="s">
        <v>86</v>
      </c>
      <c r="B28" s="141">
        <v>0.2034</v>
      </c>
      <c r="C28" s="142">
        <v>0.22120000000000001</v>
      </c>
      <c r="D28" s="143">
        <v>0.25</v>
      </c>
    </row>
    <row r="29" spans="1:13" x14ac:dyDescent="0.25">
      <c r="A29" s="144" t="s">
        <v>87</v>
      </c>
      <c r="B29" s="145">
        <v>0.19600000000000001</v>
      </c>
      <c r="C29" s="146">
        <v>0.20949999999999999</v>
      </c>
      <c r="D29" s="147">
        <v>0.24229999999999999</v>
      </c>
    </row>
    <row r="30" spans="1:13" ht="38.25" x14ac:dyDescent="0.25">
      <c r="A30" s="144" t="s">
        <v>88</v>
      </c>
      <c r="B30" s="145">
        <v>0.20760000000000001</v>
      </c>
      <c r="C30" s="146">
        <v>0.24179999999999999</v>
      </c>
      <c r="D30" s="147">
        <v>0.26440000000000002</v>
      </c>
    </row>
    <row r="31" spans="1:13" ht="25.5" x14ac:dyDescent="0.25">
      <c r="A31" s="144" t="s">
        <v>89</v>
      </c>
      <c r="B31" s="145">
        <v>0.24</v>
      </c>
      <c r="C31" s="146">
        <v>0.25840000000000002</v>
      </c>
      <c r="D31" s="147">
        <v>0.27860000000000001</v>
      </c>
    </row>
    <row r="32" spans="1:13" ht="15.75" thickBot="1" x14ac:dyDescent="0.3">
      <c r="A32" s="148" t="s">
        <v>90</v>
      </c>
      <c r="B32" s="149">
        <v>0.22800000000000001</v>
      </c>
      <c r="C32" s="150">
        <v>0.27479999999999999</v>
      </c>
      <c r="D32" s="151">
        <v>0.3095</v>
      </c>
    </row>
    <row r="33" spans="1:16" x14ac:dyDescent="0.25">
      <c r="A33" s="152"/>
    </row>
    <row r="34" spans="1:16" ht="15.75" thickBot="1" x14ac:dyDescent="0.3">
      <c r="A34" s="152"/>
    </row>
    <row r="35" spans="1:16" ht="15.75" thickBot="1" x14ac:dyDescent="0.3">
      <c r="A35" s="264" t="s">
        <v>91</v>
      </c>
      <c r="B35" s="137" t="s">
        <v>26</v>
      </c>
      <c r="C35" s="138" t="s">
        <v>27</v>
      </c>
      <c r="D35" s="139" t="s">
        <v>28</v>
      </c>
    </row>
    <row r="36" spans="1:16" ht="15.75" thickBot="1" x14ac:dyDescent="0.3">
      <c r="A36" s="265"/>
      <c r="B36" s="153">
        <v>0.111</v>
      </c>
      <c r="C36" s="154">
        <v>0.14019999999999999</v>
      </c>
      <c r="D36" s="155">
        <v>0.16800000000000001</v>
      </c>
    </row>
    <row r="37" spans="1:16" x14ac:dyDescent="0.25">
      <c r="A37" s="152"/>
    </row>
    <row r="38" spans="1:16" ht="15.75" thickBot="1" x14ac:dyDescent="0.3">
      <c r="A38" s="152"/>
    </row>
    <row r="39" spans="1:16" ht="15.75" thickBot="1" x14ac:dyDescent="0.3">
      <c r="A39" s="274" t="s">
        <v>85</v>
      </c>
      <c r="B39" s="269" t="s">
        <v>67</v>
      </c>
      <c r="C39" s="270"/>
      <c r="D39" s="271"/>
      <c r="E39" s="269" t="s">
        <v>92</v>
      </c>
      <c r="F39" s="270"/>
      <c r="G39" s="271"/>
      <c r="H39" s="269" t="s">
        <v>93</v>
      </c>
      <c r="I39" s="270"/>
      <c r="J39" s="271"/>
      <c r="K39" s="269" t="s">
        <v>94</v>
      </c>
      <c r="L39" s="272"/>
      <c r="M39" s="273"/>
      <c r="N39" s="269" t="s">
        <v>71</v>
      </c>
      <c r="O39" s="272"/>
      <c r="P39" s="273"/>
    </row>
    <row r="40" spans="1:16" ht="15.75" thickBot="1" x14ac:dyDescent="0.3">
      <c r="A40" s="275"/>
      <c r="B40" s="137" t="s">
        <v>26</v>
      </c>
      <c r="C40" s="138" t="s">
        <v>27</v>
      </c>
      <c r="D40" s="139" t="s">
        <v>28</v>
      </c>
      <c r="E40" s="137" t="s">
        <v>26</v>
      </c>
      <c r="F40" s="138" t="s">
        <v>27</v>
      </c>
      <c r="G40" s="139" t="s">
        <v>28</v>
      </c>
      <c r="H40" s="137" t="s">
        <v>26</v>
      </c>
      <c r="I40" s="138" t="s">
        <v>27</v>
      </c>
      <c r="J40" s="139" t="s">
        <v>28</v>
      </c>
      <c r="K40" s="137" t="s">
        <v>26</v>
      </c>
      <c r="L40" s="138" t="s">
        <v>27</v>
      </c>
      <c r="M40" s="139" t="s">
        <v>28</v>
      </c>
      <c r="N40" s="137" t="s">
        <v>26</v>
      </c>
      <c r="O40" s="138" t="s">
        <v>27</v>
      </c>
      <c r="P40" s="139" t="s">
        <v>28</v>
      </c>
    </row>
    <row r="41" spans="1:16" x14ac:dyDescent="0.25">
      <c r="A41" s="140" t="s">
        <v>86</v>
      </c>
      <c r="B41" s="141">
        <v>0.03</v>
      </c>
      <c r="C41" s="142">
        <v>0.04</v>
      </c>
      <c r="D41" s="143">
        <v>5.5E-2</v>
      </c>
      <c r="E41" s="141">
        <v>9.7000000000000003E-3</v>
      </c>
      <c r="F41" s="142">
        <v>1.2699999999999999E-2</v>
      </c>
      <c r="G41" s="143">
        <v>1.2699999999999999E-2</v>
      </c>
      <c r="H41" s="141">
        <v>8.0000000000000002E-3</v>
      </c>
      <c r="I41" s="142">
        <v>8.0000000000000002E-3</v>
      </c>
      <c r="J41" s="143">
        <v>0.01</v>
      </c>
      <c r="K41" s="141">
        <v>5.8999999999999999E-3</v>
      </c>
      <c r="L41" s="142">
        <v>1.23E-2</v>
      </c>
      <c r="M41" s="143">
        <v>1.3899999999999999E-2</v>
      </c>
      <c r="N41" s="141">
        <v>6.1600000000000002E-2</v>
      </c>
      <c r="O41" s="142">
        <v>7.3999999999999996E-2</v>
      </c>
      <c r="P41" s="143">
        <v>8.9599999999999999E-2</v>
      </c>
    </row>
    <row r="42" spans="1:16" x14ac:dyDescent="0.25">
      <c r="A42" s="144" t="s">
        <v>87</v>
      </c>
      <c r="B42" s="145">
        <v>3.7999999999999999E-2</v>
      </c>
      <c r="C42" s="146">
        <v>4.0099999999999997E-2</v>
      </c>
      <c r="D42" s="147">
        <v>4.6699999999999998E-2</v>
      </c>
      <c r="E42" s="145">
        <v>5.0000000000000001E-3</v>
      </c>
      <c r="F42" s="146">
        <v>5.5999999999999999E-3</v>
      </c>
      <c r="G42" s="147">
        <v>9.7000000000000003E-3</v>
      </c>
      <c r="H42" s="145">
        <v>3.2000000000000002E-3</v>
      </c>
      <c r="I42" s="146">
        <v>4.0000000000000001E-3</v>
      </c>
      <c r="J42" s="147">
        <v>7.4000000000000003E-3</v>
      </c>
      <c r="K42" s="145">
        <v>1.0200000000000001E-2</v>
      </c>
      <c r="L42" s="146">
        <v>1.11E-2</v>
      </c>
      <c r="M42" s="147">
        <v>1.21E-2</v>
      </c>
      <c r="N42" s="145">
        <v>6.6400000000000001E-2</v>
      </c>
      <c r="O42" s="146">
        <v>7.2999999999999995E-2</v>
      </c>
      <c r="P42" s="147">
        <v>8.6900000000000005E-2</v>
      </c>
    </row>
    <row r="43" spans="1:16" ht="38.25" x14ac:dyDescent="0.25">
      <c r="A43" s="144" t="s">
        <v>88</v>
      </c>
      <c r="B43" s="145">
        <v>3.4299999999999997E-2</v>
      </c>
      <c r="C43" s="146">
        <v>4.9299999999999997E-2</v>
      </c>
      <c r="D43" s="147">
        <v>6.7100000000000007E-2</v>
      </c>
      <c r="E43" s="145">
        <v>0.01</v>
      </c>
      <c r="F43" s="146">
        <v>1.3899999999999999E-2</v>
      </c>
      <c r="G43" s="147">
        <v>1.7399999999999999E-2</v>
      </c>
      <c r="H43" s="145">
        <v>2.8E-3</v>
      </c>
      <c r="I43" s="146">
        <v>4.8999999999999998E-3</v>
      </c>
      <c r="J43" s="147">
        <v>7.4999999999999997E-3</v>
      </c>
      <c r="K43" s="145">
        <v>9.4000000000000004E-3</v>
      </c>
      <c r="L43" s="146">
        <v>9.9000000000000008E-3</v>
      </c>
      <c r="M43" s="147">
        <v>1.17E-2</v>
      </c>
      <c r="N43" s="145">
        <v>6.7400000000000002E-2</v>
      </c>
      <c r="O43" s="146">
        <v>8.0399999999999999E-2</v>
      </c>
      <c r="P43" s="147">
        <v>9.4E-2</v>
      </c>
    </row>
    <row r="44" spans="1:16" ht="25.5" x14ac:dyDescent="0.25">
      <c r="A44" s="144" t="s">
        <v>89</v>
      </c>
      <c r="B44" s="145">
        <v>5.2900000000000003E-2</v>
      </c>
      <c r="C44" s="146">
        <v>5.9200000000000003E-2</v>
      </c>
      <c r="D44" s="147">
        <v>7.9299999999999995E-2</v>
      </c>
      <c r="E44" s="145">
        <v>0.01</v>
      </c>
      <c r="F44" s="146">
        <v>1.4800000000000001E-2</v>
      </c>
      <c r="G44" s="147">
        <v>1.9699999999999999E-2</v>
      </c>
      <c r="H44" s="145">
        <v>2.5000000000000001E-3</v>
      </c>
      <c r="I44" s="146">
        <v>5.1000000000000004E-3</v>
      </c>
      <c r="J44" s="147">
        <v>5.5999999999999999E-3</v>
      </c>
      <c r="K44" s="145">
        <v>1.01E-2</v>
      </c>
      <c r="L44" s="146">
        <v>1.0699999999999999E-2</v>
      </c>
      <c r="M44" s="147">
        <v>1.11E-2</v>
      </c>
      <c r="N44" s="145">
        <v>0.08</v>
      </c>
      <c r="O44" s="146">
        <v>8.3099999999999993E-2</v>
      </c>
      <c r="P44" s="147">
        <v>9.5100000000000004E-2</v>
      </c>
    </row>
    <row r="45" spans="1:16" ht="15.75" thickBot="1" x14ac:dyDescent="0.3">
      <c r="A45" s="148" t="s">
        <v>90</v>
      </c>
      <c r="B45" s="149">
        <v>0.04</v>
      </c>
      <c r="C45" s="150">
        <v>5.5199999999999999E-2</v>
      </c>
      <c r="D45" s="151">
        <v>7.85E-2</v>
      </c>
      <c r="E45" s="149">
        <v>1.46E-2</v>
      </c>
      <c r="F45" s="150">
        <v>2.3199999999999998E-2</v>
      </c>
      <c r="G45" s="151">
        <v>3.1600000000000003E-2</v>
      </c>
      <c r="H45" s="149">
        <v>8.0999999999999996E-3</v>
      </c>
      <c r="I45" s="150">
        <v>1.2200000000000001E-2</v>
      </c>
      <c r="J45" s="151">
        <v>1.9900000000000001E-2</v>
      </c>
      <c r="K45" s="149">
        <v>9.4000000000000004E-3</v>
      </c>
      <c r="L45" s="150">
        <v>1.0200000000000001E-2</v>
      </c>
      <c r="M45" s="151">
        <v>1.3299999999999999E-2</v>
      </c>
      <c r="N45" s="149">
        <v>7.1400000000000005E-2</v>
      </c>
      <c r="O45" s="150">
        <v>8.4000000000000005E-2</v>
      </c>
      <c r="P45" s="151">
        <v>0.1043</v>
      </c>
    </row>
    <row r="47" spans="1:16" ht="15.75" thickBot="1" x14ac:dyDescent="0.3"/>
    <row r="48" spans="1:16" ht="15.75" thickBot="1" x14ac:dyDescent="0.3">
      <c r="A48" s="269" t="s">
        <v>95</v>
      </c>
      <c r="B48" s="253"/>
      <c r="C48" s="253"/>
      <c r="D48" s="254"/>
      <c r="H48" s="91"/>
    </row>
    <row r="49" spans="1:8" ht="15.75" thickBot="1" x14ac:dyDescent="0.3">
      <c r="A49" s="156" t="s">
        <v>96</v>
      </c>
      <c r="B49" s="157" t="s">
        <v>26</v>
      </c>
      <c r="C49" s="158" t="s">
        <v>27</v>
      </c>
      <c r="D49" s="159" t="s">
        <v>28</v>
      </c>
      <c r="H49" s="91"/>
    </row>
    <row r="50" spans="1:8" x14ac:dyDescent="0.25">
      <c r="A50" s="140" t="s">
        <v>67</v>
      </c>
      <c r="B50" s="141">
        <v>1.4999999999999999E-2</v>
      </c>
      <c r="C50" s="142">
        <v>3.4500000000000003E-2</v>
      </c>
      <c r="D50" s="143">
        <v>4.4900000000000002E-2</v>
      </c>
      <c r="H50" s="91"/>
    </row>
    <row r="51" spans="1:8" x14ac:dyDescent="0.25">
      <c r="A51" s="144" t="s">
        <v>93</v>
      </c>
      <c r="B51" s="145">
        <v>3.0000000000000001E-3</v>
      </c>
      <c r="C51" s="146">
        <v>4.7999999999999996E-3</v>
      </c>
      <c r="D51" s="147">
        <v>8.2000000000000007E-3</v>
      </c>
      <c r="H51" s="91"/>
    </row>
    <row r="52" spans="1:8" x14ac:dyDescent="0.25">
      <c r="A52" s="144" t="s">
        <v>92</v>
      </c>
      <c r="B52" s="145">
        <v>5.5999999999999999E-3</v>
      </c>
      <c r="C52" s="146">
        <v>8.5000000000000006E-3</v>
      </c>
      <c r="D52" s="147">
        <v>8.8999999999999999E-3</v>
      </c>
      <c r="H52" s="91"/>
    </row>
    <row r="53" spans="1:8" x14ac:dyDescent="0.25">
      <c r="A53" s="144" t="s">
        <v>94</v>
      </c>
      <c r="B53" s="145">
        <v>8.5000000000000006E-3</v>
      </c>
      <c r="C53" s="146">
        <v>8.5000000000000006E-3</v>
      </c>
      <c r="D53" s="147">
        <v>1.11E-2</v>
      </c>
      <c r="H53" s="91"/>
    </row>
    <row r="54" spans="1:8" ht="15.75" thickBot="1" x14ac:dyDescent="0.3">
      <c r="A54" s="148" t="s">
        <v>71</v>
      </c>
      <c r="B54" s="149">
        <v>3.5000000000000003E-2</v>
      </c>
      <c r="C54" s="150">
        <v>5.11E-2</v>
      </c>
      <c r="D54" s="151">
        <v>6.2199999999999998E-2</v>
      </c>
      <c r="H54" s="91"/>
    </row>
    <row r="55" spans="1:8" x14ac:dyDescent="0.25">
      <c r="C55" s="160"/>
      <c r="E55" s="161"/>
    </row>
    <row r="56" spans="1:8" ht="15.75" thickBot="1" x14ac:dyDescent="0.3"/>
    <row r="57" spans="1:8" ht="15.75" thickBot="1" x14ac:dyDescent="0.3">
      <c r="A57" s="269" t="s">
        <v>97</v>
      </c>
      <c r="B57" s="253"/>
      <c r="C57" s="253"/>
      <c r="D57" s="254"/>
    </row>
    <row r="58" spans="1:8" ht="15.75" thickBot="1" x14ac:dyDescent="0.3">
      <c r="A58" s="162" t="s">
        <v>85</v>
      </c>
      <c r="B58" s="137" t="s">
        <v>26</v>
      </c>
      <c r="C58" s="138" t="s">
        <v>27</v>
      </c>
      <c r="D58" s="139" t="s">
        <v>28</v>
      </c>
    </row>
    <row r="59" spans="1:8" x14ac:dyDescent="0.25">
      <c r="A59" s="140" t="s">
        <v>86</v>
      </c>
      <c r="B59" s="141">
        <v>3.49E-2</v>
      </c>
      <c r="C59" s="142">
        <v>6.2300000000000001E-2</v>
      </c>
      <c r="D59" s="143">
        <v>8.8700000000000001E-2</v>
      </c>
    </row>
    <row r="60" spans="1:8" x14ac:dyDescent="0.25">
      <c r="A60" s="144" t="s">
        <v>87</v>
      </c>
      <c r="B60" s="145">
        <v>1.9800000000000002E-2</v>
      </c>
      <c r="C60" s="146">
        <v>6.9900000000000004E-2</v>
      </c>
      <c r="D60" s="147">
        <v>0.10680000000000001</v>
      </c>
    </row>
    <row r="61" spans="1:8" ht="38.25" x14ac:dyDescent="0.25">
      <c r="A61" s="144" t="s">
        <v>88</v>
      </c>
      <c r="B61" s="145">
        <v>4.1300000000000003E-2</v>
      </c>
      <c r="C61" s="146">
        <v>7.6399999999999996E-2</v>
      </c>
      <c r="D61" s="147">
        <v>0.1089</v>
      </c>
    </row>
    <row r="62" spans="1:8" ht="25.5" x14ac:dyDescent="0.25">
      <c r="A62" s="144" t="s">
        <v>89</v>
      </c>
      <c r="B62" s="145">
        <v>1.8499999999999999E-2</v>
      </c>
      <c r="C62" s="146">
        <v>5.0500000000000003E-2</v>
      </c>
      <c r="D62" s="147">
        <v>7.4499999999999997E-2</v>
      </c>
    </row>
    <row r="63" spans="1:8" ht="15.75" thickBot="1" x14ac:dyDescent="0.3">
      <c r="A63" s="148" t="s">
        <v>90</v>
      </c>
      <c r="B63" s="149">
        <v>6.2300000000000001E-2</v>
      </c>
      <c r="C63" s="150">
        <v>7.4800000000000005E-2</v>
      </c>
      <c r="D63" s="151">
        <v>9.0899999999999995E-2</v>
      </c>
    </row>
    <row r="65" spans="1:4" ht="50.25" customHeight="1" x14ac:dyDescent="0.25">
      <c r="A65" s="266" t="s">
        <v>98</v>
      </c>
      <c r="B65" s="267"/>
      <c r="C65" s="267"/>
      <c r="D65" s="268"/>
    </row>
  </sheetData>
  <mergeCells count="14">
    <mergeCell ref="A65:D65"/>
    <mergeCell ref="E39:G39"/>
    <mergeCell ref="H39:J39"/>
    <mergeCell ref="K39:M39"/>
    <mergeCell ref="N39:P39"/>
    <mergeCell ref="A48:D48"/>
    <mergeCell ref="A57:D57"/>
    <mergeCell ref="A39:A40"/>
    <mergeCell ref="B39:D39"/>
    <mergeCell ref="A1:C1"/>
    <mergeCell ref="A2:A6"/>
    <mergeCell ref="A14:C14"/>
    <mergeCell ref="A26:D26"/>
    <mergeCell ref="A35:A36"/>
  </mergeCells>
  <pageMargins left="0.511811024" right="0.511811024" top="0.78740157499999996" bottom="0.78740157499999996" header="0.31496062000000002" footer="0.31496062000000002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</vt:i4>
      </vt:variant>
    </vt:vector>
  </HeadingPairs>
  <TitlesOfParts>
    <vt:vector size="6" baseType="lpstr">
      <vt:lpstr>ORÇAMENTO</vt:lpstr>
      <vt:lpstr>COTAÇÕES </vt:lpstr>
      <vt:lpstr>COMPOSIÇÕES</vt:lpstr>
      <vt:lpstr> CRONOGRAMA</vt:lpstr>
      <vt:lpstr>BDI</vt:lpstr>
      <vt:lpstr>BDI!Area_de_impressao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Adolfo Borges</dc:creator>
  <cp:lastModifiedBy>CANDIDO</cp:lastModifiedBy>
  <cp:lastPrinted>2024-12-17T14:28:10Z</cp:lastPrinted>
  <dcterms:created xsi:type="dcterms:W3CDTF">2022-07-02T17:20:07Z</dcterms:created>
  <dcterms:modified xsi:type="dcterms:W3CDTF">2024-12-17T14:28:41Z</dcterms:modified>
</cp:coreProperties>
</file>