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erendeiro de Escola-Creche - U" sheetId="1" state="visible" r:id="rId2"/>
    <sheet name="Merendeiro de Escola-Creche - R" sheetId="2" state="visible" r:id="rId3"/>
    <sheet name="Resumo - Cozinheiro" sheetId="3" state="visible" r:id="rId4"/>
    <sheet name="EPIs Cozinheiro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<sst xmlns="http://schemas.openxmlformats.org/spreadsheetml/2006/main" count="372" uniqueCount="141">
  <si>
    <t xml:space="preserve">PLANILHA DE CUSTOS E FORMAÇÃO DE PREÇOS</t>
  </si>
  <si>
    <t xml:space="preserve">CONVENÇÃO COLETIVA DE TRABALHO 2025/2025</t>
  </si>
  <si>
    <t xml:space="preserve">NÚMERO DE REGISTRO NO MTE: RS000040/2025 
DATA DE REGISTRO NO MTE: 09/01/2025
NÚMERO DA SOLICITAÇÃO: MR075758/2024
NÚMERO DO PROCESSO: 47997201291/2025-14
DATA DO PROTOCOLO: 07/01/2025</t>
  </si>
  <si>
    <t xml:space="preserve">Dados complementares para composição dos custos referentes à mão-de-obra</t>
  </si>
  <si>
    <t xml:space="preserve">Tipo de serviço (mesmo serviço com características distintas)</t>
  </si>
  <si>
    <t xml:space="preserve">Merendeiro de Escola/Creche</t>
  </si>
  <si>
    <t xml:space="preserve">Salário Normativo da Categoria Profissional</t>
  </si>
  <si>
    <t xml:space="preserve">Data base da categoria (dia/mês/ano)</t>
  </si>
  <si>
    <t xml:space="preserve">Módulo 1: Composição da Remuneração</t>
  </si>
  <si>
    <t xml:space="preserve">Composição da remuneração</t>
  </si>
  <si>
    <t xml:space="preserve">%</t>
  </si>
  <si>
    <t xml:space="preserve">Valor R$</t>
  </si>
  <si>
    <t xml:space="preserve">A</t>
  </si>
  <si>
    <t xml:space="preserve">Salário Base – 200 h/mensais</t>
  </si>
  <si>
    <t xml:space="preserve">C</t>
  </si>
  <si>
    <t xml:space="preserve">Adicional de insalubridade</t>
  </si>
  <si>
    <t xml:space="preserve">Total da Remuneração</t>
  </si>
  <si>
    <t xml:space="preserve">Módulo 2: Benefícios Mensais e Diários</t>
  </si>
  <si>
    <t xml:space="preserve">Benefícios mensais e diários</t>
  </si>
  <si>
    <t xml:space="preserve">Transporte</t>
  </si>
  <si>
    <t xml:space="preserve">B</t>
  </si>
  <si>
    <r>
      <rPr>
        <sz val="10"/>
        <rFont val="Verdana"/>
        <family val="2"/>
        <charset val="1"/>
      </rPr>
      <t xml:space="preserve">Auxílio alimentação – </t>
    </r>
    <r>
      <rPr>
        <sz val="10"/>
        <color rgb="FF355269"/>
        <rFont val="Verdana"/>
        <family val="2"/>
        <charset val="1"/>
      </rPr>
      <t xml:space="preserve">Cláusula Décima Nona</t>
    </r>
  </si>
  <si>
    <t xml:space="preserve">Benefício social familiar</t>
  </si>
  <si>
    <t xml:space="preserve">Total de Benefícios mensais e diários</t>
  </si>
  <si>
    <t xml:space="preserve">Módulo 3: Insumos Diversos</t>
  </si>
  <si>
    <t xml:space="preserve">Uniformes/EPI</t>
  </si>
  <si>
    <t xml:space="preserve">Total de Insumos Diversos</t>
  </si>
  <si>
    <t xml:space="preserve">Módulo 4: Encargos Sociais e Trabalhistas</t>
  </si>
  <si>
    <t xml:space="preserve">Submódulo 4.1 - Encargos Previdenciários e FGTS</t>
  </si>
  <si>
    <t xml:space="preserve">4.1</t>
  </si>
  <si>
    <t xml:space="preserve">Encargos Previdenciários e FGTS</t>
  </si>
  <si>
    <t xml:space="preserve">INSS</t>
  </si>
  <si>
    <t xml:space="preserve">SESI ou SESC</t>
  </si>
  <si>
    <t xml:space="preserve">SENAI ou SENAC</t>
  </si>
  <si>
    <t xml:space="preserve">D</t>
  </si>
  <si>
    <t xml:space="preserve">INCRA</t>
  </si>
  <si>
    <t xml:space="preserve">E</t>
  </si>
  <si>
    <t xml:space="preserve">Salário Educação</t>
  </si>
  <si>
    <t xml:space="preserve">F</t>
  </si>
  <si>
    <t xml:space="preserve">FGTS</t>
  </si>
  <si>
    <t xml:space="preserve">G</t>
  </si>
  <si>
    <t xml:space="preserve">Seguro acidente do trabalho</t>
  </si>
  <si>
    <t xml:space="preserve">H</t>
  </si>
  <si>
    <t xml:space="preserve">SEBRAE</t>
  </si>
  <si>
    <t xml:space="preserve">Total </t>
  </si>
  <si>
    <t xml:space="preserve">Nota (1) - Os percentuais dos encargos previdenciários e FGTS são estabelecidos pela legislação.</t>
  </si>
  <si>
    <t xml:space="preserve">Nota (2) - Percentuais incidentes sobre a remuneração.</t>
  </si>
  <si>
    <t xml:space="preserve">Submódulo 4.2 - 13º Salário e Férias</t>
  </si>
  <si>
    <t xml:space="preserve">4.2</t>
  </si>
  <si>
    <t xml:space="preserve">13º salário </t>
  </si>
  <si>
    <t xml:space="preserve">13º salário</t>
  </si>
  <si>
    <t xml:space="preserve">Férias + 1/3</t>
  </si>
  <si>
    <t xml:space="preserve">Subtotal</t>
  </si>
  <si>
    <t xml:space="preserve">Incidência do submódulo 4.1  Sobre 13 salário</t>
  </si>
  <si>
    <t xml:space="preserve">Total</t>
  </si>
  <si>
    <t xml:space="preserve">Submódulo 4.3 - Atestados + Acidente de trabalho</t>
  </si>
  <si>
    <t xml:space="preserve">4.3</t>
  </si>
  <si>
    <t xml:space="preserve">Afastamento maternidade</t>
  </si>
  <si>
    <t xml:space="preserve">Atestados + acidente de trabalho</t>
  </si>
  <si>
    <t xml:space="preserve">Incidência do submódulo 4.1 sobre atestados + acidente de trabalho</t>
  </si>
  <si>
    <t xml:space="preserve">Submódulo 4.4 - Provisão para Rescisão</t>
  </si>
  <si>
    <t xml:space="preserve">4.4</t>
  </si>
  <si>
    <t xml:space="preserve">Provisão para rescisão</t>
  </si>
  <si>
    <t xml:space="preserve">Aviso prévio indenizado</t>
  </si>
  <si>
    <t xml:space="preserve">Incidência do FGTS sobre aviso prévio indenizado</t>
  </si>
  <si>
    <t xml:space="preserve">Multa do FGTS e CS do aviso prévio indenizado</t>
  </si>
  <si>
    <t xml:space="preserve">Aviso prévio trabalhado</t>
  </si>
  <si>
    <t xml:space="preserve">Incidência do submódulo 4.1 sobre aviso prévio trabalhado</t>
  </si>
  <si>
    <t xml:space="preserve">Multa do FGTS e CS do aviso prévio trabalhado</t>
  </si>
  <si>
    <t xml:space="preserve">Submódulo 4.5 - Custo de Reposição do Profissional Ausente</t>
  </si>
  <si>
    <t xml:space="preserve">4.5</t>
  </si>
  <si>
    <t xml:space="preserve">Composição do custo de reposição do profissional ausente</t>
  </si>
  <si>
    <t xml:space="preserve">Férias e terço constitucional de férias</t>
  </si>
  <si>
    <t xml:space="preserve">Ausência por doença</t>
  </si>
  <si>
    <t xml:space="preserve">Licença paternidade</t>
  </si>
  <si>
    <t xml:space="preserve">Ausências legais</t>
  </si>
  <si>
    <t xml:space="preserve">Ausência por Acidente de trabalho</t>
  </si>
  <si>
    <t xml:space="preserve">Outros (especificar)</t>
  </si>
  <si>
    <t xml:space="preserve">Incidência do submódulo 4.1 sobre o Custo de reposição</t>
  </si>
  <si>
    <t xml:space="preserve">Módulo 4: Quadro-Resumo - Encargos Sociais e Trabalhistas</t>
  </si>
  <si>
    <t xml:space="preserve">Módulo 4 - Encargos Sociais e Trabalhistas</t>
  </si>
  <si>
    <t xml:space="preserve">13º salário + Adicional de férias</t>
  </si>
  <si>
    <t xml:space="preserve">Encargos previdenciários e FGTS</t>
  </si>
  <si>
    <t xml:space="preserve">Atestados + afastamento de trabalho</t>
  </si>
  <si>
    <t xml:space="preserve">Custo de rescisão</t>
  </si>
  <si>
    <t xml:space="preserve">Custo de reposição do profissional ausente</t>
  </si>
  <si>
    <t xml:space="preserve">4.6</t>
  </si>
  <si>
    <t xml:space="preserve">Módulo 5: Custos Indiretos, Tributos e Lucro</t>
  </si>
  <si>
    <t xml:space="preserve">Custos Indiretos, Tributos e Lucro</t>
  </si>
  <si>
    <t xml:space="preserve">Custos Indiretos</t>
  </si>
  <si>
    <t xml:space="preserve">Tributos - Base de cálculo</t>
  </si>
  <si>
    <t xml:space="preserve">B.1</t>
  </si>
  <si>
    <t xml:space="preserve">PIS</t>
  </si>
  <si>
    <t xml:space="preserve">B.2</t>
  </si>
  <si>
    <t xml:space="preserve">COFINS</t>
  </si>
  <si>
    <t xml:space="preserve">B.3</t>
  </si>
  <si>
    <t xml:space="preserve">ISS</t>
  </si>
  <si>
    <t xml:space="preserve">B.4</t>
  </si>
  <si>
    <t xml:space="preserve">Outros</t>
  </si>
  <si>
    <t xml:space="preserve">B.5</t>
  </si>
  <si>
    <t xml:space="preserve">I.R</t>
  </si>
  <si>
    <t xml:space="preserve">B.6</t>
  </si>
  <si>
    <t xml:space="preserve">CSLL</t>
  </si>
  <si>
    <t xml:space="preserve">Lucro</t>
  </si>
  <si>
    <t xml:space="preserve">QUADRO-RESUMO DO CUSTO POR EMPREGADO</t>
  </si>
  <si>
    <t xml:space="preserve">Módulo 1 - Composição da remuneração</t>
  </si>
  <si>
    <t xml:space="preserve">Módulo 2 - Benefícios Mensais e Diários</t>
  </si>
  <si>
    <t xml:space="preserve">Módulo 3 - Insumos Diversos</t>
  </si>
  <si>
    <t xml:space="preserve">Subtotal (A+B+C+D)</t>
  </si>
  <si>
    <t xml:space="preserve">Módulo 5 - Custos Indiretos, Tributos e Lucro</t>
  </si>
  <si>
    <t xml:space="preserve">Valor total por empregado</t>
  </si>
  <si>
    <t xml:space="preserve">QUADRO-RESUMO DO CUSTO TOTAL</t>
  </si>
  <si>
    <r>
      <rPr>
        <sz val="10"/>
        <color rgb="FFC9211E"/>
        <rFont val="Verdana"/>
        <family val="2"/>
        <charset val="1"/>
      </rPr>
      <t xml:space="preserve">42</t>
    </r>
    <r>
      <rPr>
        <sz val="10"/>
        <rFont val="Verdana"/>
        <family val="2"/>
        <charset val="1"/>
      </rPr>
      <t xml:space="preserve"> (Quarenta e dois) Postos de Trabalho - Serviço de merendeiro de escola/creche (zona urbana) 8horas/dia</t>
    </r>
  </si>
  <si>
    <t xml:space="preserve">Auxílio alimentação</t>
  </si>
  <si>
    <t xml:space="preserve">Incidência do submódulo 4.1 sobre 13º salário </t>
  </si>
  <si>
    <r>
      <rPr>
        <sz val="10"/>
        <color rgb="FFC9211E"/>
        <rFont val="Verdana"/>
        <family val="2"/>
        <charset val="1"/>
      </rPr>
      <t xml:space="preserve">13 </t>
    </r>
    <r>
      <rPr>
        <sz val="10"/>
        <rFont val="Verdana"/>
        <family val="2"/>
        <charset val="1"/>
      </rPr>
      <t xml:space="preserve">(Treze) Postos de Trabalho - Serviço de merendeiro de escola/creche (zona rural) 8horas/dia</t>
    </r>
  </si>
  <si>
    <t xml:space="preserve">QUADRO-RESUMO – MERENDEIRA</t>
  </si>
  <si>
    <t xml:space="preserve">Postos de Trabalho</t>
  </si>
  <si>
    <t xml:space="preserve">Valor MENSAL (R$)</t>
  </si>
  <si>
    <t xml:space="preserve">TOTAL GERAL MENSAL =</t>
  </si>
  <si>
    <t xml:space="preserve">TOTAL GERAL (12 meses) =</t>
  </si>
  <si>
    <t xml:space="preserve">UNIFORME POR EMPREGADO – Cozinheiro</t>
  </si>
  <si>
    <t xml:space="preserve">ITEM</t>
  </si>
  <si>
    <t xml:space="preserve">UNIFORMES POR EMPREGADO</t>
  </si>
  <si>
    <t xml:space="preserve">UNIDADE</t>
  </si>
  <si>
    <t xml:space="preserve">QUANTIDADE </t>
  </si>
  <si>
    <t xml:space="preserve">Cotação 01</t>
  </si>
  <si>
    <t xml:space="preserve">Cotação 02</t>
  </si>
  <si>
    <t xml:space="preserve">Cotação 03</t>
  </si>
  <si>
    <t xml:space="preserve">PREÇO MÉDIO UNITÁRIO</t>
  </si>
  <si>
    <t xml:space="preserve">VALOR TOTAL</t>
  </si>
  <si>
    <t xml:space="preserve">Luva de temperatura</t>
  </si>
  <si>
    <t xml:space="preserve">unidade</t>
  </si>
  <si>
    <t xml:space="preserve">Jaleco impermeável com manga e botão protegido sem bolso frontal. </t>
  </si>
  <si>
    <t xml:space="preserve">Avental de Napa</t>
  </si>
  <si>
    <t xml:space="preserve">Tênis em PVC com solado Antiderrapante</t>
  </si>
  <si>
    <t xml:space="preserve">Par</t>
  </si>
  <si>
    <t xml:space="preserve">Calça 100% Algodão ou Anti chamas.</t>
  </si>
  <si>
    <t xml:space="preserve">Touca descartável</t>
  </si>
  <si>
    <t xml:space="preserve">PCT de 100 unid.</t>
  </si>
  <si>
    <t xml:space="preserve">Valor total por funcionário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</si>
</sst>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0"/>
    <numFmt numFmtId="166" formatCode="0.00"/>
    <numFmt numFmtId="167" formatCode="[$-416]d/m/yyyy"/>
    <numFmt numFmtId="168" formatCode="0.00%"/>
    <numFmt numFmtId="169" formatCode="0%"/>
    <numFmt numFmtId="170" formatCode="&quot; R$ &quot;* #,##0.00\ ;&quot; R$ &quot;* \(#,##0.00\);&quot; R$ &quot;* \-#\ ;@\ "/>
    <numFmt numFmtId="171" formatCode="General"/>
    <numFmt numFmtId="172" formatCode="* #,##0.00\ ;\-* #,##0.00\ ;* \-#\ ;@\ "/>
    <numFmt numFmtId="173" formatCode="_-* #,##0.00_-;\-* #,##0.00_-;_-* \-??_-;_-@_-"/>
    <numFmt numFmtId="174" formatCode="#,##0.00_ ;\-#,##0.00\ "/>
  </numFmts>
  <fonts count="23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Verdana"/>
      <family val="2"/>
      <charset val="1"/>
    </font>
    <font>
      <b val="true"/>
      <sz val="10"/>
      <color rgb="FF000000"/>
      <name val="Verdana"/>
      <family val="2"/>
      <charset val="1"/>
    </font>
    <font>
      <b val="true"/>
      <sz val="10"/>
      <color rgb="FFFF0000"/>
      <name val="Verdana"/>
      <family val="2"/>
      <charset val="1"/>
    </font>
    <font>
      <sz val="10"/>
      <color rgb="FF000000"/>
      <name val="Verdana"/>
      <family val="2"/>
      <charset val="1"/>
    </font>
    <font>
      <sz val="10"/>
      <color rgb="FFFF0000"/>
      <name val="Verdana"/>
      <family val="2"/>
      <charset val="1"/>
    </font>
    <font>
      <b val="true"/>
      <sz val="10"/>
      <color rgb="FF0000FF"/>
      <name val="Verdana"/>
      <family val="2"/>
      <charset val="1"/>
    </font>
    <font>
      <b val="true"/>
      <sz val="10"/>
      <name val="Verdana"/>
      <family val="2"/>
      <charset val="1"/>
    </font>
    <font>
      <sz val="10"/>
      <color rgb="FF355269"/>
      <name val="Verdana"/>
      <family val="2"/>
      <charset val="1"/>
    </font>
    <font>
      <sz val="8"/>
      <name val="Verdana"/>
      <family val="2"/>
      <charset val="1"/>
    </font>
    <font>
      <sz val="10"/>
      <color rgb="FFFFFFFF"/>
      <name val="Verdana"/>
      <family val="2"/>
      <charset val="1"/>
    </font>
    <font>
      <sz val="10"/>
      <color rgb="FFC9211E"/>
      <name val="Verdana"/>
      <family val="2"/>
      <charset val="1"/>
    </font>
    <font>
      <sz val="9"/>
      <name val="Verdana"/>
      <family val="2"/>
      <charset val="1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 val="true"/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 val="true"/>
      <sz val="1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D9D9D9"/>
      </patternFill>
    </fill>
    <fill>
      <patternFill patternType="solid">
        <fgColor rgb="FFD9D9D9"/>
        <bgColor rgb="FFCCCCCC"/>
      </patternFill>
    </fill>
    <fill>
      <patternFill patternType="solid">
        <fgColor rgb="FFFDEADA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3" fontId="2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9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5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3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3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3" fillId="0" borderId="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0" fontId="4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7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0" borderId="2" xfId="0" applyFont="false" applyBorder="true" applyAlignment="true" applyProtection="true">
      <alignment horizontal="left" vertical="center" textRotation="0" wrapText="true" indent="0" shrinkToFit="false"/>
      <protection locked="true" hidden="false"/>
    </xf>
    <xf numFmtId="170" fontId="0" fillId="0" borderId="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4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6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9" fillId="0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21" fillId="0" borderId="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5526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49" activeCellId="0" sqref="H49"/>
    </sheetView>
  </sheetViews>
  <sheetFormatPr defaultColWidth="9.13671875" defaultRowHeight="12.75" zeroHeight="false" outlineLevelRow="0" outlineLevelCol="0"/>
  <cols>
    <col collapsed="false" customWidth="true" hidden="false" outlineLevel="0" max="1" min="1" style="1" width="9.29"/>
    <col collapsed="false" customWidth="false" hidden="false" outlineLevel="0" max="4" min="2" style="1" width="9.13"/>
    <col collapsed="false" customWidth="true" hidden="false" outlineLevel="0" max="5" min="5" style="1" width="11.3"/>
    <col collapsed="false" customWidth="true" hidden="false" outlineLevel="0" max="6" min="6" style="1" width="17.29"/>
    <col collapsed="false" customWidth="true" hidden="false" outlineLevel="0" max="7" min="7" style="1" width="14.15"/>
    <col collapsed="false" customWidth="true" hidden="false" outlineLevel="0" max="8" min="8" style="1" width="20.57"/>
    <col collapsed="false" customWidth="true" hidden="false" outlineLevel="0" max="9" min="9" style="1" width="11.3"/>
    <col collapsed="false" customWidth="true" hidden="false" outlineLevel="0" max="10" min="10" style="1" width="9.29"/>
    <col collapsed="false" customWidth="true" hidden="false" outlineLevel="0" max="11" min="11" style="1" width="9.42"/>
    <col collapsed="false" customWidth="true" hidden="false" outlineLevel="0" max="12" min="12" style="1" width="10.85"/>
    <col collapsed="false" customWidth="false" hidden="false" outlineLevel="0" max="1024" min="13" style="1" width="9.13"/>
  </cols>
  <sheetData>
    <row r="1" customFormat="false" ht="12.7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3"/>
    </row>
    <row r="2" customFormat="false" ht="12.7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3"/>
    </row>
    <row r="3" customFormat="false" ht="64.15" hidden="false" customHeight="true" outlineLevel="0" collapsed="false">
      <c r="A3" s="5" t="s">
        <v>2</v>
      </c>
      <c r="B3" s="5"/>
      <c r="C3" s="5"/>
      <c r="D3" s="5"/>
      <c r="E3" s="5"/>
      <c r="F3" s="5"/>
      <c r="G3" s="5"/>
      <c r="H3" s="5"/>
    </row>
    <row r="4" customFormat="false" ht="13.5" hidden="false" customHeight="true" outlineLevel="0" collapsed="false">
      <c r="A4" s="6" t="s">
        <v>3</v>
      </c>
      <c r="B4" s="6"/>
      <c r="C4" s="6"/>
      <c r="D4" s="6"/>
      <c r="E4" s="6"/>
      <c r="F4" s="6"/>
      <c r="G4" s="6"/>
      <c r="H4" s="6"/>
    </row>
    <row r="5" customFormat="false" ht="13.5" hidden="false" customHeight="true" outlineLevel="0" collapsed="false">
      <c r="A5" s="7" t="n">
        <v>1</v>
      </c>
      <c r="B5" s="8" t="s">
        <v>4</v>
      </c>
      <c r="C5" s="9"/>
      <c r="D5" s="9"/>
      <c r="E5" s="9"/>
      <c r="F5" s="9"/>
      <c r="G5" s="10"/>
      <c r="H5" s="11" t="s">
        <v>5</v>
      </c>
    </row>
    <row r="6" customFormat="false" ht="13.5" hidden="false" customHeight="true" outlineLevel="0" collapsed="false">
      <c r="A6" s="7" t="n">
        <v>2</v>
      </c>
      <c r="B6" s="8" t="s">
        <v>6</v>
      </c>
      <c r="C6" s="9"/>
      <c r="D6" s="9"/>
      <c r="E6" s="9"/>
      <c r="F6" s="9"/>
      <c r="G6" s="10"/>
      <c r="H6" s="12" t="n">
        <v>1736.16</v>
      </c>
      <c r="J6" s="13"/>
      <c r="K6" s="14"/>
    </row>
    <row r="7" customFormat="false" ht="13.5" hidden="false" customHeight="true" outlineLevel="0" collapsed="false">
      <c r="A7" s="7" t="n">
        <v>4</v>
      </c>
      <c r="B7" s="8" t="s">
        <v>7</v>
      </c>
      <c r="C7" s="9"/>
      <c r="D7" s="9"/>
      <c r="E7" s="9"/>
      <c r="F7" s="9"/>
      <c r="G7" s="10"/>
      <c r="H7" s="15" t="n">
        <v>45658</v>
      </c>
    </row>
    <row r="8" customFormat="false" ht="13.5" hidden="false" customHeight="true" outlineLevel="0" collapsed="false">
      <c r="E8" s="16"/>
    </row>
    <row r="9" customFormat="false" ht="13.5" hidden="false" customHeight="true" outlineLevel="0" collapsed="false">
      <c r="A9" s="17" t="s">
        <v>8</v>
      </c>
      <c r="B9" s="17"/>
      <c r="C9" s="17"/>
      <c r="D9" s="17"/>
      <c r="E9" s="17"/>
      <c r="F9" s="17"/>
      <c r="G9" s="17"/>
      <c r="H9" s="17"/>
    </row>
    <row r="10" customFormat="false" ht="13.5" hidden="false" customHeight="true" outlineLevel="0" collapsed="false">
      <c r="A10" s="18" t="n">
        <v>1</v>
      </c>
      <c r="B10" s="19" t="s">
        <v>9</v>
      </c>
      <c r="C10" s="20"/>
      <c r="D10" s="20"/>
      <c r="E10" s="20"/>
      <c r="F10" s="20"/>
      <c r="G10" s="18" t="s">
        <v>10</v>
      </c>
      <c r="H10" s="18" t="s">
        <v>11</v>
      </c>
    </row>
    <row r="11" customFormat="false" ht="13.5" hidden="false" customHeight="true" outlineLevel="0" collapsed="false">
      <c r="A11" s="7" t="s">
        <v>12</v>
      </c>
      <c r="B11" s="21" t="s">
        <v>13</v>
      </c>
      <c r="C11" s="21"/>
      <c r="D11" s="21"/>
      <c r="E11" s="21"/>
      <c r="F11" s="21"/>
      <c r="G11" s="22" t="n">
        <v>1</v>
      </c>
      <c r="H11" s="23" t="n">
        <f aca="false">H6/220*200</f>
        <v>1578.32727272727</v>
      </c>
      <c r="J11" s="14"/>
      <c r="L11" s="14"/>
      <c r="N11" s="14"/>
    </row>
    <row r="12" customFormat="false" ht="13.5" hidden="false" customHeight="true" outlineLevel="0" collapsed="false">
      <c r="A12" s="7" t="s">
        <v>14</v>
      </c>
      <c r="B12" s="21" t="s">
        <v>15</v>
      </c>
      <c r="C12" s="21"/>
      <c r="D12" s="21"/>
      <c r="E12" s="21"/>
      <c r="F12" s="21"/>
      <c r="G12" s="22" t="n">
        <v>0.2</v>
      </c>
      <c r="H12" s="23" t="n">
        <f aca="false">H6*G12</f>
        <v>347.232</v>
      </c>
    </row>
    <row r="13" customFormat="false" ht="13.5" hidden="false" customHeight="true" outlineLevel="0" collapsed="false">
      <c r="A13" s="24"/>
      <c r="B13" s="25" t="s">
        <v>16</v>
      </c>
      <c r="C13" s="26"/>
      <c r="D13" s="26"/>
      <c r="E13" s="26"/>
      <c r="F13" s="26"/>
      <c r="G13" s="27"/>
      <c r="H13" s="28" t="n">
        <f aca="false">SUM(H11:H12)</f>
        <v>1925.55927272727</v>
      </c>
    </row>
    <row r="14" customFormat="false" ht="13.5" hidden="false" customHeight="true" outlineLevel="0" collapsed="false">
      <c r="A14" s="29"/>
      <c r="G14" s="30"/>
      <c r="H14" s="16"/>
    </row>
    <row r="15" customFormat="false" ht="13.5" hidden="false" customHeight="true" outlineLevel="0" collapsed="false">
      <c r="A15" s="17" t="s">
        <v>17</v>
      </c>
      <c r="B15" s="17"/>
      <c r="C15" s="17"/>
      <c r="D15" s="17"/>
      <c r="E15" s="17"/>
      <c r="F15" s="17"/>
      <c r="G15" s="17"/>
      <c r="H15" s="17"/>
    </row>
    <row r="16" customFormat="false" ht="13.5" hidden="false" customHeight="true" outlineLevel="0" collapsed="false">
      <c r="A16" s="18" t="n">
        <v>2</v>
      </c>
      <c r="B16" s="19" t="s">
        <v>18</v>
      </c>
      <c r="C16" s="20"/>
      <c r="D16" s="20"/>
      <c r="E16" s="20"/>
      <c r="F16" s="20"/>
      <c r="G16" s="31"/>
      <c r="H16" s="18" t="s">
        <v>11</v>
      </c>
    </row>
    <row r="17" customFormat="false" ht="13.5" hidden="false" customHeight="true" outlineLevel="0" collapsed="false">
      <c r="A17" s="7" t="s">
        <v>12</v>
      </c>
      <c r="B17" s="21" t="s">
        <v>19</v>
      </c>
      <c r="C17" s="21"/>
      <c r="D17" s="21"/>
      <c r="E17" s="21"/>
      <c r="F17" s="21"/>
      <c r="G17" s="21"/>
      <c r="H17" s="23" t="n">
        <f aca="false">H11*6%</f>
        <v>94.6996363636364</v>
      </c>
      <c r="I17" s="32"/>
    </row>
    <row r="18" customFormat="false" ht="13.5" hidden="false" customHeight="true" outlineLevel="0" collapsed="false">
      <c r="A18" s="7" t="s">
        <v>20</v>
      </c>
      <c r="B18" s="21" t="s">
        <v>21</v>
      </c>
      <c r="C18" s="21"/>
      <c r="D18" s="21"/>
      <c r="E18" s="21"/>
      <c r="F18" s="21"/>
      <c r="G18" s="21"/>
      <c r="H18" s="23" t="n">
        <f aca="false">(25.42*81%)*21</f>
        <v>432.3942</v>
      </c>
    </row>
    <row r="19" customFormat="false" ht="13.5" hidden="false" customHeight="true" outlineLevel="0" collapsed="false">
      <c r="A19" s="7" t="s">
        <v>14</v>
      </c>
      <c r="B19" s="21" t="s">
        <v>22</v>
      </c>
      <c r="C19" s="21"/>
      <c r="D19" s="21"/>
      <c r="E19" s="21"/>
      <c r="F19" s="21"/>
      <c r="G19" s="21"/>
      <c r="H19" s="23" t="n">
        <v>24.1</v>
      </c>
    </row>
    <row r="20" customFormat="false" ht="13.5" hidden="false" customHeight="true" outlineLevel="0" collapsed="false">
      <c r="A20" s="24"/>
      <c r="B20" s="25" t="s">
        <v>23</v>
      </c>
      <c r="C20" s="26"/>
      <c r="D20" s="26"/>
      <c r="E20" s="26"/>
      <c r="F20" s="26"/>
      <c r="G20" s="33"/>
      <c r="H20" s="28" t="n">
        <f aca="false">SUM(H17:H19)</f>
        <v>551.193836363636</v>
      </c>
    </row>
    <row r="21" customFormat="false" ht="13.5" hidden="false" customHeight="true" outlineLevel="0" collapsed="false">
      <c r="A21" s="29"/>
      <c r="G21" s="30"/>
      <c r="H21" s="16"/>
    </row>
    <row r="22" customFormat="false" ht="13.5" hidden="false" customHeight="true" outlineLevel="0" collapsed="false">
      <c r="A22" s="17" t="s">
        <v>24</v>
      </c>
      <c r="B22" s="17"/>
      <c r="C22" s="17"/>
      <c r="D22" s="17"/>
      <c r="E22" s="17"/>
      <c r="F22" s="17"/>
      <c r="G22" s="17"/>
      <c r="H22" s="17"/>
    </row>
    <row r="23" customFormat="false" ht="13.5" hidden="false" customHeight="true" outlineLevel="0" collapsed="false">
      <c r="A23" s="18" t="n">
        <v>3</v>
      </c>
      <c r="B23" s="19" t="s">
        <v>18</v>
      </c>
      <c r="C23" s="20"/>
      <c r="D23" s="20"/>
      <c r="E23" s="20"/>
      <c r="F23" s="20"/>
      <c r="G23" s="31"/>
      <c r="H23" s="18" t="s">
        <v>11</v>
      </c>
    </row>
    <row r="24" customFormat="false" ht="13.5" hidden="false" customHeight="true" outlineLevel="0" collapsed="false">
      <c r="A24" s="7" t="s">
        <v>12</v>
      </c>
      <c r="B24" s="34" t="s">
        <v>25</v>
      </c>
      <c r="C24" s="35"/>
      <c r="D24" s="35"/>
      <c r="E24" s="35"/>
      <c r="F24" s="35"/>
      <c r="G24" s="36"/>
      <c r="H24" s="23" t="n">
        <v>58.7</v>
      </c>
      <c r="J24" s="37"/>
    </row>
    <row r="25" customFormat="false" ht="13.5" hidden="false" customHeight="true" outlineLevel="0" collapsed="false">
      <c r="A25" s="24"/>
      <c r="B25" s="25" t="s">
        <v>26</v>
      </c>
      <c r="C25" s="26"/>
      <c r="D25" s="26"/>
      <c r="E25" s="26"/>
      <c r="F25" s="26"/>
      <c r="G25" s="33"/>
      <c r="H25" s="28" t="n">
        <f aca="false">SUM(H24:H24)</f>
        <v>58.7</v>
      </c>
    </row>
    <row r="26" customFormat="false" ht="13.5" hidden="false" customHeight="true" outlineLevel="0" collapsed="false"/>
    <row r="27" customFormat="false" ht="13.5" hidden="false" customHeight="true" outlineLevel="0" collapsed="false">
      <c r="A27" s="38" t="s">
        <v>27</v>
      </c>
      <c r="B27" s="38"/>
      <c r="C27" s="38"/>
      <c r="D27" s="38"/>
      <c r="E27" s="38"/>
      <c r="F27" s="38"/>
      <c r="G27" s="38"/>
      <c r="H27" s="38"/>
    </row>
    <row r="28" customFormat="false" ht="13.5" hidden="false" customHeight="true" outlineLevel="0" collapsed="false"/>
    <row r="29" customFormat="false" ht="13.5" hidden="false" customHeight="true" outlineLevel="0" collapsed="false">
      <c r="A29" s="39" t="s">
        <v>28</v>
      </c>
      <c r="B29" s="39"/>
      <c r="C29" s="39"/>
      <c r="D29" s="39"/>
      <c r="E29" s="39"/>
      <c r="F29" s="39"/>
      <c r="G29" s="39"/>
      <c r="H29" s="39"/>
    </row>
    <row r="30" customFormat="false" ht="13.5" hidden="false" customHeight="true" outlineLevel="0" collapsed="false">
      <c r="A30" s="18" t="s">
        <v>29</v>
      </c>
      <c r="B30" s="19" t="s">
        <v>30</v>
      </c>
      <c r="C30" s="20"/>
      <c r="D30" s="20"/>
      <c r="E30" s="20"/>
      <c r="F30" s="31"/>
      <c r="G30" s="18" t="s">
        <v>10</v>
      </c>
      <c r="H30" s="18" t="s">
        <v>11</v>
      </c>
    </row>
    <row r="31" customFormat="false" ht="13.5" hidden="false" customHeight="true" outlineLevel="0" collapsed="false">
      <c r="A31" s="7" t="s">
        <v>12</v>
      </c>
      <c r="B31" s="34" t="s">
        <v>31</v>
      </c>
      <c r="C31" s="35"/>
      <c r="D31" s="35"/>
      <c r="E31" s="35"/>
      <c r="F31" s="36"/>
      <c r="G31" s="40" t="n">
        <v>0.2</v>
      </c>
      <c r="H31" s="23" t="n">
        <f aca="false">G31*H13</f>
        <v>385.111854545455</v>
      </c>
    </row>
    <row r="32" customFormat="false" ht="13.5" hidden="false" customHeight="true" outlineLevel="0" collapsed="false">
      <c r="A32" s="7" t="s">
        <v>20</v>
      </c>
      <c r="B32" s="34" t="s">
        <v>32</v>
      </c>
      <c r="C32" s="35"/>
      <c r="D32" s="35"/>
      <c r="E32" s="35"/>
      <c r="F32" s="36"/>
      <c r="G32" s="41" t="n">
        <v>0.015</v>
      </c>
      <c r="H32" s="23" t="n">
        <f aca="false">G32*H13</f>
        <v>28.8833890909091</v>
      </c>
    </row>
    <row r="33" customFormat="false" ht="13.5" hidden="false" customHeight="true" outlineLevel="0" collapsed="false">
      <c r="A33" s="7" t="s">
        <v>14</v>
      </c>
      <c r="B33" s="34" t="s">
        <v>33</v>
      </c>
      <c r="C33" s="35"/>
      <c r="D33" s="35"/>
      <c r="E33" s="35"/>
      <c r="F33" s="36"/>
      <c r="G33" s="42" t="n">
        <v>0.01</v>
      </c>
      <c r="H33" s="23" t="n">
        <f aca="false">G33*H13</f>
        <v>19.2555927272727</v>
      </c>
    </row>
    <row r="34" customFormat="false" ht="13.5" hidden="false" customHeight="true" outlineLevel="0" collapsed="false">
      <c r="A34" s="7" t="s">
        <v>34</v>
      </c>
      <c r="B34" s="34" t="s">
        <v>35</v>
      </c>
      <c r="C34" s="35"/>
      <c r="D34" s="35"/>
      <c r="E34" s="35"/>
      <c r="F34" s="36"/>
      <c r="G34" s="42" t="n">
        <v>0.002</v>
      </c>
      <c r="H34" s="23" t="n">
        <f aca="false">G34*H13</f>
        <v>3.85111854545455</v>
      </c>
    </row>
    <row r="35" customFormat="false" ht="13.5" hidden="false" customHeight="true" outlineLevel="0" collapsed="false">
      <c r="A35" s="7" t="s">
        <v>36</v>
      </c>
      <c r="B35" s="34" t="s">
        <v>37</v>
      </c>
      <c r="C35" s="35"/>
      <c r="D35" s="35"/>
      <c r="E35" s="35"/>
      <c r="F35" s="36"/>
      <c r="G35" s="42" t="n">
        <v>0.025</v>
      </c>
      <c r="H35" s="23" t="n">
        <f aca="false">G35*H13</f>
        <v>48.1389818181818</v>
      </c>
    </row>
    <row r="36" customFormat="false" ht="13.5" hidden="false" customHeight="true" outlineLevel="0" collapsed="false">
      <c r="A36" s="7" t="s">
        <v>38</v>
      </c>
      <c r="B36" s="34" t="s">
        <v>39</v>
      </c>
      <c r="C36" s="35"/>
      <c r="D36" s="35"/>
      <c r="E36" s="35"/>
      <c r="F36" s="36"/>
      <c r="G36" s="42" t="n">
        <v>0.08</v>
      </c>
      <c r="H36" s="23" t="n">
        <f aca="false">G36*H13</f>
        <v>154.044741818182</v>
      </c>
    </row>
    <row r="37" customFormat="false" ht="13.5" hidden="false" customHeight="true" outlineLevel="0" collapsed="false">
      <c r="A37" s="7" t="s">
        <v>40</v>
      </c>
      <c r="B37" s="34" t="s">
        <v>41</v>
      </c>
      <c r="C37" s="35"/>
      <c r="D37" s="35"/>
      <c r="E37" s="35"/>
      <c r="F37" s="36"/>
      <c r="G37" s="42" t="n">
        <v>0.03</v>
      </c>
      <c r="H37" s="23" t="n">
        <f aca="false">G37*H13</f>
        <v>57.7667781818182</v>
      </c>
    </row>
    <row r="38" customFormat="false" ht="13.5" hidden="false" customHeight="true" outlineLevel="0" collapsed="false">
      <c r="A38" s="7" t="s">
        <v>42</v>
      </c>
      <c r="B38" s="34" t="s">
        <v>43</v>
      </c>
      <c r="C38" s="35"/>
      <c r="D38" s="35"/>
      <c r="E38" s="35"/>
      <c r="F38" s="36"/>
      <c r="G38" s="42" t="n">
        <v>0.006</v>
      </c>
      <c r="H38" s="23" t="n">
        <f aca="false">G38*H13</f>
        <v>11.5533556363636</v>
      </c>
    </row>
    <row r="39" customFormat="false" ht="13.5" hidden="false" customHeight="true" outlineLevel="0" collapsed="false">
      <c r="A39" s="24"/>
      <c r="B39" s="25" t="s">
        <v>44</v>
      </c>
      <c r="C39" s="26"/>
      <c r="D39" s="26"/>
      <c r="E39" s="26"/>
      <c r="F39" s="33"/>
      <c r="G39" s="43" t="n">
        <f aca="false">SUM(G31:G38)</f>
        <v>0.368</v>
      </c>
      <c r="H39" s="28" t="n">
        <f aca="false">SUM(H31:H38)</f>
        <v>708.605812363636</v>
      </c>
    </row>
    <row r="40" customFormat="false" ht="13.5" hidden="false" customHeight="true" outlineLevel="0" collapsed="false">
      <c r="A40" s="44" t="s">
        <v>45</v>
      </c>
      <c r="B40" s="45"/>
      <c r="C40" s="45"/>
      <c r="D40" s="45"/>
      <c r="E40" s="45"/>
      <c r="F40" s="45"/>
      <c r="G40" s="45"/>
      <c r="H40" s="45"/>
    </row>
    <row r="41" customFormat="false" ht="13.5" hidden="false" customHeight="true" outlineLevel="0" collapsed="false">
      <c r="A41" s="46" t="s">
        <v>46</v>
      </c>
      <c r="F41" s="32"/>
      <c r="G41" s="30"/>
      <c r="I41" s="47"/>
    </row>
    <row r="42" customFormat="false" ht="13.5" hidden="false" customHeight="true" outlineLevel="0" collapsed="false">
      <c r="F42" s="13"/>
      <c r="H42" s="16"/>
    </row>
    <row r="43" customFormat="false" ht="13.5" hidden="false" customHeight="true" outlineLevel="0" collapsed="false">
      <c r="A43" s="39" t="s">
        <v>47</v>
      </c>
      <c r="B43" s="39"/>
      <c r="C43" s="39"/>
      <c r="D43" s="39"/>
      <c r="E43" s="39"/>
      <c r="F43" s="39"/>
      <c r="G43" s="39"/>
      <c r="H43" s="39"/>
    </row>
    <row r="44" customFormat="false" ht="13.5" hidden="false" customHeight="true" outlineLevel="0" collapsed="false">
      <c r="A44" s="18" t="s">
        <v>48</v>
      </c>
      <c r="B44" s="19" t="s">
        <v>49</v>
      </c>
      <c r="C44" s="20"/>
      <c r="D44" s="20"/>
      <c r="E44" s="20"/>
      <c r="F44" s="20"/>
      <c r="G44" s="31"/>
      <c r="H44" s="18" t="s">
        <v>11</v>
      </c>
    </row>
    <row r="45" customFormat="false" ht="13.5" hidden="false" customHeight="true" outlineLevel="0" collapsed="false">
      <c r="A45" s="7" t="s">
        <v>12</v>
      </c>
      <c r="B45" s="21" t="s">
        <v>50</v>
      </c>
      <c r="C45" s="21"/>
      <c r="D45" s="21"/>
      <c r="E45" s="21"/>
      <c r="F45" s="21"/>
      <c r="G45" s="21"/>
      <c r="H45" s="23" t="n">
        <f aca="false">8.33%*H13</f>
        <v>160.399087418182</v>
      </c>
      <c r="I45" s="48"/>
    </row>
    <row r="46" customFormat="false" ht="13.5" hidden="false" customHeight="true" outlineLevel="0" collapsed="false">
      <c r="A46" s="7" t="s">
        <v>20</v>
      </c>
      <c r="B46" s="21" t="s">
        <v>51</v>
      </c>
      <c r="C46" s="21"/>
      <c r="D46" s="21"/>
      <c r="E46" s="21"/>
      <c r="F46" s="21"/>
      <c r="G46" s="21"/>
      <c r="H46" s="23" t="n">
        <f aca="false">8.33%*H13*1.33</f>
        <v>213.330786266182</v>
      </c>
      <c r="I46" s="48"/>
    </row>
    <row r="47" customFormat="false" ht="13.5" hidden="false" customHeight="true" outlineLevel="0" collapsed="false">
      <c r="A47" s="49"/>
      <c r="B47" s="50" t="s">
        <v>52</v>
      </c>
      <c r="C47" s="50"/>
      <c r="D47" s="50"/>
      <c r="E47" s="50"/>
      <c r="F47" s="50"/>
      <c r="G47" s="50"/>
      <c r="H47" s="23" t="n">
        <f aca="false">SUM(H45:H46)</f>
        <v>373.729873684363</v>
      </c>
    </row>
    <row r="48" customFormat="false" ht="13.5" hidden="false" customHeight="true" outlineLevel="0" collapsed="false">
      <c r="A48" s="7" t="s">
        <v>14</v>
      </c>
      <c r="B48" s="21" t="s">
        <v>53</v>
      </c>
      <c r="C48" s="21"/>
      <c r="D48" s="21"/>
      <c r="E48" s="21"/>
      <c r="F48" s="21"/>
      <c r="G48" s="21"/>
      <c r="H48" s="23" t="n">
        <f aca="false">G39*H45</f>
        <v>59.026864169891</v>
      </c>
    </row>
    <row r="49" customFormat="false" ht="13.5" hidden="false" customHeight="true" outlineLevel="0" collapsed="false">
      <c r="A49" s="27"/>
      <c r="B49" s="25" t="s">
        <v>54</v>
      </c>
      <c r="C49" s="26"/>
      <c r="D49" s="26"/>
      <c r="E49" s="26"/>
      <c r="F49" s="26"/>
      <c r="G49" s="33"/>
      <c r="H49" s="28" t="n">
        <f aca="false">SUM(H47:H48)</f>
        <v>432.756737854255</v>
      </c>
    </row>
    <row r="50" customFormat="false" ht="7.45" hidden="false" customHeight="true" outlineLevel="0" collapsed="false">
      <c r="H50" s="37"/>
    </row>
    <row r="51" customFormat="false" ht="13.5" hidden="false" customHeight="true" outlineLevel="0" collapsed="false">
      <c r="A51" s="39" t="s">
        <v>55</v>
      </c>
      <c r="B51" s="39"/>
      <c r="C51" s="39"/>
      <c r="D51" s="39"/>
      <c r="E51" s="39"/>
      <c r="F51" s="39"/>
      <c r="G51" s="39"/>
      <c r="H51" s="39"/>
    </row>
    <row r="52" customFormat="false" ht="13.5" hidden="false" customHeight="true" outlineLevel="0" collapsed="false">
      <c r="A52" s="18" t="s">
        <v>56</v>
      </c>
      <c r="B52" s="19" t="s">
        <v>57</v>
      </c>
      <c r="C52" s="20"/>
      <c r="D52" s="20"/>
      <c r="E52" s="20"/>
      <c r="F52" s="20"/>
      <c r="G52" s="31"/>
      <c r="H52" s="18" t="s">
        <v>11</v>
      </c>
    </row>
    <row r="53" customFormat="false" ht="13.5" hidden="false" customHeight="true" outlineLevel="0" collapsed="false">
      <c r="A53" s="7" t="s">
        <v>12</v>
      </c>
      <c r="B53" s="21" t="s">
        <v>58</v>
      </c>
      <c r="C53" s="21"/>
      <c r="D53" s="21"/>
      <c r="E53" s="21"/>
      <c r="F53" s="21"/>
      <c r="G53" s="21"/>
      <c r="H53" s="23" t="n">
        <f aca="false">H13*2%</f>
        <v>38.5111854545455</v>
      </c>
    </row>
    <row r="54" customFormat="false" ht="13.5" hidden="false" customHeight="true" outlineLevel="0" collapsed="false">
      <c r="A54" s="7" t="s">
        <v>20</v>
      </c>
      <c r="B54" s="21" t="s">
        <v>59</v>
      </c>
      <c r="C54" s="21"/>
      <c r="D54" s="21"/>
      <c r="E54" s="21"/>
      <c r="F54" s="21"/>
      <c r="G54" s="21"/>
      <c r="H54" s="23" t="n">
        <f aca="false">H53*G39</f>
        <v>14.1721162472727</v>
      </c>
    </row>
    <row r="55" customFormat="false" ht="13.5" hidden="false" customHeight="true" outlineLevel="0" collapsed="false">
      <c r="A55" s="49"/>
      <c r="B55" s="51" t="s">
        <v>54</v>
      </c>
      <c r="C55" s="51"/>
      <c r="D55" s="51"/>
      <c r="E55" s="51"/>
      <c r="F55" s="51"/>
      <c r="G55" s="51"/>
      <c r="H55" s="28" t="n">
        <f aca="false">SUM(H53:H54)</f>
        <v>52.6833017018182</v>
      </c>
    </row>
    <row r="56" customFormat="false" ht="7.45" hidden="false" customHeight="true" outlineLevel="0" collapsed="false"/>
    <row r="57" customFormat="false" ht="13.5" hidden="false" customHeight="true" outlineLevel="0" collapsed="false">
      <c r="A57" s="29" t="s">
        <v>60</v>
      </c>
      <c r="B57" s="29"/>
      <c r="C57" s="29"/>
      <c r="D57" s="29"/>
      <c r="E57" s="29"/>
    </row>
    <row r="58" customFormat="false" ht="13.5" hidden="false" customHeight="true" outlineLevel="0" collapsed="false">
      <c r="A58" s="18" t="s">
        <v>61</v>
      </c>
      <c r="B58" s="19" t="s">
        <v>62</v>
      </c>
      <c r="C58" s="20"/>
      <c r="D58" s="20"/>
      <c r="E58" s="20"/>
      <c r="F58" s="20"/>
      <c r="G58" s="31"/>
      <c r="H58" s="18" t="s">
        <v>11</v>
      </c>
    </row>
    <row r="59" customFormat="false" ht="13.5" hidden="false" customHeight="true" outlineLevel="0" collapsed="false">
      <c r="A59" s="7" t="s">
        <v>12</v>
      </c>
      <c r="B59" s="21" t="s">
        <v>63</v>
      </c>
      <c r="C59" s="21"/>
      <c r="D59" s="21"/>
      <c r="E59" s="21"/>
      <c r="F59" s="21"/>
      <c r="G59" s="21"/>
      <c r="H59" s="23" t="n">
        <f aca="false">H13*5%</f>
        <v>96.2779636363636</v>
      </c>
    </row>
    <row r="60" customFormat="false" ht="13.5" hidden="false" customHeight="true" outlineLevel="0" collapsed="false">
      <c r="A60" s="7" t="s">
        <v>20</v>
      </c>
      <c r="B60" s="21" t="s">
        <v>64</v>
      </c>
      <c r="C60" s="21"/>
      <c r="D60" s="21"/>
      <c r="E60" s="21"/>
      <c r="F60" s="21"/>
      <c r="G60" s="21"/>
      <c r="H60" s="23" t="n">
        <f aca="false">H59*8%</f>
        <v>7.70223709090909</v>
      </c>
    </row>
    <row r="61" customFormat="false" ht="13.5" hidden="false" customHeight="true" outlineLevel="0" collapsed="false">
      <c r="A61" s="7" t="s">
        <v>14</v>
      </c>
      <c r="B61" s="21" t="s">
        <v>65</v>
      </c>
      <c r="C61" s="21"/>
      <c r="D61" s="21"/>
      <c r="E61" s="21"/>
      <c r="F61" s="21"/>
      <c r="G61" s="21"/>
      <c r="H61" s="23" t="n">
        <f aca="false">H59*2%</f>
        <v>1.92555927272727</v>
      </c>
    </row>
    <row r="62" customFormat="false" ht="13.5" hidden="false" customHeight="true" outlineLevel="0" collapsed="false">
      <c r="A62" s="7" t="s">
        <v>34</v>
      </c>
      <c r="B62" s="21" t="s">
        <v>66</v>
      </c>
      <c r="C62" s="21"/>
      <c r="D62" s="21"/>
      <c r="E62" s="21"/>
      <c r="F62" s="21"/>
      <c r="G62" s="21"/>
      <c r="H62" s="23" t="n">
        <f aca="false">H13*4%</f>
        <v>77.0223709090909</v>
      </c>
    </row>
    <row r="63" customFormat="false" ht="13.5" hidden="false" customHeight="true" outlineLevel="0" collapsed="false">
      <c r="A63" s="7" t="s">
        <v>36</v>
      </c>
      <c r="B63" s="21" t="s">
        <v>67</v>
      </c>
      <c r="C63" s="21"/>
      <c r="D63" s="21"/>
      <c r="E63" s="21"/>
      <c r="F63" s="21"/>
      <c r="G63" s="21"/>
      <c r="H63" s="23" t="n">
        <f aca="false">H62*G39</f>
        <v>28.3442324945455</v>
      </c>
    </row>
    <row r="64" customFormat="false" ht="13.5" hidden="false" customHeight="true" outlineLevel="0" collapsed="false">
      <c r="A64" s="7" t="s">
        <v>38</v>
      </c>
      <c r="B64" s="21" t="s">
        <v>68</v>
      </c>
      <c r="C64" s="21"/>
      <c r="D64" s="21"/>
      <c r="E64" s="21"/>
      <c r="F64" s="21"/>
      <c r="G64" s="21"/>
      <c r="H64" s="23" t="n">
        <f aca="false">5%*H62</f>
        <v>3.85111854545455</v>
      </c>
    </row>
    <row r="65" customFormat="false" ht="13.5" hidden="false" customHeight="true" outlineLevel="0" collapsed="false">
      <c r="A65" s="24"/>
      <c r="B65" s="43" t="s">
        <v>44</v>
      </c>
      <c r="C65" s="43"/>
      <c r="D65" s="43"/>
      <c r="E65" s="43"/>
      <c r="F65" s="43"/>
      <c r="G65" s="43"/>
      <c r="H65" s="28" t="n">
        <f aca="false">SUM(H59:H64)</f>
        <v>215.123481949091</v>
      </c>
    </row>
    <row r="66" customFormat="false" ht="8.2" hidden="false" customHeight="true" outlineLevel="0" collapsed="false"/>
    <row r="67" customFormat="false" ht="13.5" hidden="false" customHeight="true" outlineLevel="0" collapsed="false">
      <c r="A67" s="29" t="s">
        <v>69</v>
      </c>
      <c r="B67" s="29"/>
      <c r="C67" s="29"/>
      <c r="D67" s="29"/>
      <c r="E67" s="29"/>
      <c r="F67" s="29"/>
    </row>
    <row r="68" customFormat="false" ht="13.5" hidden="false" customHeight="true" outlineLevel="0" collapsed="false">
      <c r="A68" s="18" t="s">
        <v>70</v>
      </c>
      <c r="B68" s="19" t="s">
        <v>71</v>
      </c>
      <c r="C68" s="20"/>
      <c r="D68" s="20"/>
      <c r="E68" s="20"/>
      <c r="F68" s="20"/>
      <c r="G68" s="31"/>
      <c r="H68" s="18" t="s">
        <v>11</v>
      </c>
    </row>
    <row r="69" customFormat="false" ht="13.5" hidden="false" customHeight="true" outlineLevel="0" collapsed="false">
      <c r="A69" s="7" t="s">
        <v>12</v>
      </c>
      <c r="B69" s="21" t="s">
        <v>72</v>
      </c>
      <c r="C69" s="21"/>
      <c r="D69" s="21"/>
      <c r="E69" s="21"/>
      <c r="F69" s="21"/>
      <c r="G69" s="21"/>
      <c r="H69" s="23" t="n">
        <f aca="false">(H13)*8.33%*1.33*0.0388</f>
        <v>8.27723450712784</v>
      </c>
    </row>
    <row r="70" customFormat="false" ht="13.5" hidden="false" customHeight="true" outlineLevel="0" collapsed="false">
      <c r="A70" s="7" t="s">
        <v>20</v>
      </c>
      <c r="B70" s="21" t="s">
        <v>73</v>
      </c>
      <c r="C70" s="21"/>
      <c r="D70" s="21"/>
      <c r="E70" s="21"/>
      <c r="F70" s="21"/>
      <c r="G70" s="21"/>
      <c r="H70" s="23" t="n">
        <f aca="false">H13*1.66%</f>
        <v>31.9642839272727</v>
      </c>
    </row>
    <row r="71" customFormat="false" ht="13.5" hidden="false" customHeight="true" outlineLevel="0" collapsed="false">
      <c r="A71" s="7" t="s">
        <v>14</v>
      </c>
      <c r="B71" s="21" t="s">
        <v>74</v>
      </c>
      <c r="C71" s="21"/>
      <c r="D71" s="21"/>
      <c r="E71" s="21"/>
      <c r="F71" s="21"/>
      <c r="G71" s="21"/>
      <c r="H71" s="23" t="n">
        <f aca="false">H13*0.02%</f>
        <v>0.385111854545455</v>
      </c>
    </row>
    <row r="72" customFormat="false" ht="13.5" hidden="false" customHeight="true" outlineLevel="0" collapsed="false">
      <c r="A72" s="7" t="s">
        <v>34</v>
      </c>
      <c r="B72" s="21" t="s">
        <v>75</v>
      </c>
      <c r="C72" s="21"/>
      <c r="D72" s="21"/>
      <c r="E72" s="21"/>
      <c r="F72" s="21"/>
      <c r="G72" s="21"/>
      <c r="H72" s="23" t="n">
        <f aca="false">H13*1.2%</f>
        <v>23.1067112727273</v>
      </c>
    </row>
    <row r="73" customFormat="false" ht="13.5" hidden="false" customHeight="true" outlineLevel="0" collapsed="false">
      <c r="A73" s="7" t="s">
        <v>36</v>
      </c>
      <c r="B73" s="21" t="s">
        <v>76</v>
      </c>
      <c r="C73" s="21"/>
      <c r="D73" s="21"/>
      <c r="E73" s="21"/>
      <c r="F73" s="21"/>
      <c r="G73" s="21"/>
      <c r="H73" s="23" t="n">
        <f aca="false">H13*1%</f>
        <v>19.2555927272727</v>
      </c>
    </row>
    <row r="74" customFormat="false" ht="13.5" hidden="false" customHeight="true" outlineLevel="0" collapsed="false">
      <c r="A74" s="7" t="s">
        <v>38</v>
      </c>
      <c r="B74" s="21" t="s">
        <v>77</v>
      </c>
      <c r="C74" s="21"/>
      <c r="D74" s="21"/>
      <c r="E74" s="21"/>
      <c r="F74" s="21"/>
      <c r="G74" s="21"/>
      <c r="H74" s="23" t="n">
        <v>0</v>
      </c>
    </row>
    <row r="75" customFormat="false" ht="13.5" hidden="false" customHeight="true" outlineLevel="0" collapsed="false">
      <c r="A75" s="24"/>
      <c r="B75" s="52" t="s">
        <v>52</v>
      </c>
      <c r="C75" s="52"/>
      <c r="D75" s="52"/>
      <c r="E75" s="52"/>
      <c r="F75" s="52"/>
      <c r="G75" s="52"/>
      <c r="H75" s="23" t="n">
        <f aca="false">SUM(H69:H74)</f>
        <v>82.988934288946</v>
      </c>
    </row>
    <row r="76" customFormat="false" ht="13.5" hidden="false" customHeight="true" outlineLevel="0" collapsed="false">
      <c r="A76" s="7" t="s">
        <v>40</v>
      </c>
      <c r="B76" s="21" t="s">
        <v>78</v>
      </c>
      <c r="C76" s="21"/>
      <c r="D76" s="21"/>
      <c r="E76" s="21"/>
      <c r="F76" s="21"/>
      <c r="G76" s="21"/>
      <c r="H76" s="23" t="n">
        <f aca="false">H75*G39</f>
        <v>30.5399278183321</v>
      </c>
    </row>
    <row r="77" customFormat="false" ht="13.5" hidden="false" customHeight="true" outlineLevel="0" collapsed="false">
      <c r="A77" s="24"/>
      <c r="B77" s="52" t="s">
        <v>44</v>
      </c>
      <c r="C77" s="52"/>
      <c r="D77" s="52"/>
      <c r="E77" s="52"/>
      <c r="F77" s="52"/>
      <c r="G77" s="52"/>
      <c r="H77" s="28" t="n">
        <f aca="false">SUM(H75:H76)</f>
        <v>113.528862107278</v>
      </c>
    </row>
    <row r="78" customFormat="false" ht="7.45" hidden="false" customHeight="true" outlineLevel="0" collapsed="false">
      <c r="H78" s="37"/>
    </row>
    <row r="79" customFormat="false" ht="13.5" hidden="false" customHeight="true" outlineLevel="0" collapsed="false">
      <c r="A79" s="29" t="s">
        <v>79</v>
      </c>
      <c r="B79" s="29"/>
      <c r="C79" s="29"/>
      <c r="D79" s="29"/>
      <c r="E79" s="29"/>
      <c r="F79" s="29"/>
    </row>
    <row r="80" customFormat="false" ht="13.5" hidden="false" customHeight="true" outlineLevel="0" collapsed="false">
      <c r="A80" s="18" t="n">
        <v>4</v>
      </c>
      <c r="B80" s="19" t="s">
        <v>80</v>
      </c>
      <c r="C80" s="20"/>
      <c r="D80" s="20"/>
      <c r="E80" s="20"/>
      <c r="F80" s="20"/>
      <c r="G80" s="31"/>
      <c r="H80" s="18" t="s">
        <v>11</v>
      </c>
    </row>
    <row r="81" customFormat="false" ht="13.5" hidden="false" customHeight="true" outlineLevel="0" collapsed="false">
      <c r="A81" s="7" t="s">
        <v>29</v>
      </c>
      <c r="B81" s="34" t="s">
        <v>81</v>
      </c>
      <c r="C81" s="35"/>
      <c r="D81" s="35"/>
      <c r="E81" s="35"/>
      <c r="F81" s="35"/>
      <c r="G81" s="36"/>
      <c r="H81" s="53" t="n">
        <f aca="false">H39</f>
        <v>708.605812363636</v>
      </c>
    </row>
    <row r="82" customFormat="false" ht="13.5" hidden="false" customHeight="true" outlineLevel="0" collapsed="false">
      <c r="A82" s="7" t="s">
        <v>48</v>
      </c>
      <c r="B82" s="34" t="s">
        <v>82</v>
      </c>
      <c r="C82" s="35"/>
      <c r="D82" s="35"/>
      <c r="E82" s="35"/>
      <c r="F82" s="35"/>
      <c r="G82" s="36"/>
      <c r="H82" s="53" t="n">
        <f aca="false">H49</f>
        <v>432.756737854255</v>
      </c>
    </row>
    <row r="83" customFormat="false" ht="13.5" hidden="false" customHeight="true" outlineLevel="0" collapsed="false">
      <c r="A83" s="7" t="s">
        <v>56</v>
      </c>
      <c r="B83" s="34" t="s">
        <v>83</v>
      </c>
      <c r="C83" s="35"/>
      <c r="D83" s="35"/>
      <c r="E83" s="35"/>
      <c r="F83" s="35"/>
      <c r="G83" s="36"/>
      <c r="H83" s="53" t="n">
        <f aca="false">H55</f>
        <v>52.6833017018182</v>
      </c>
    </row>
    <row r="84" customFormat="false" ht="13.5" hidden="false" customHeight="true" outlineLevel="0" collapsed="false">
      <c r="A84" s="7" t="s">
        <v>61</v>
      </c>
      <c r="B84" s="34" t="s">
        <v>84</v>
      </c>
      <c r="C84" s="35"/>
      <c r="D84" s="35"/>
      <c r="E84" s="35"/>
      <c r="F84" s="35"/>
      <c r="G84" s="36"/>
      <c r="H84" s="53" t="n">
        <f aca="false">H65</f>
        <v>215.123481949091</v>
      </c>
    </row>
    <row r="85" customFormat="false" ht="13.5" hidden="false" customHeight="true" outlineLevel="0" collapsed="false">
      <c r="A85" s="7" t="s">
        <v>70</v>
      </c>
      <c r="B85" s="34" t="s">
        <v>85</v>
      </c>
      <c r="C85" s="35"/>
      <c r="D85" s="35"/>
      <c r="E85" s="35"/>
      <c r="F85" s="35"/>
      <c r="G85" s="36"/>
      <c r="H85" s="53" t="n">
        <f aca="false">H77</f>
        <v>113.528862107278</v>
      </c>
    </row>
    <row r="86" customFormat="false" ht="13.5" hidden="false" customHeight="true" outlineLevel="0" collapsed="false">
      <c r="A86" s="7" t="s">
        <v>86</v>
      </c>
      <c r="B86" s="34" t="s">
        <v>77</v>
      </c>
      <c r="C86" s="35"/>
      <c r="D86" s="35"/>
      <c r="E86" s="35"/>
      <c r="F86" s="35"/>
      <c r="G86" s="36"/>
      <c r="H86" s="53" t="n">
        <v>0</v>
      </c>
    </row>
    <row r="87" customFormat="false" ht="13.5" hidden="false" customHeight="true" outlineLevel="0" collapsed="false">
      <c r="A87" s="24"/>
      <c r="B87" s="25" t="s">
        <v>54</v>
      </c>
      <c r="C87" s="26"/>
      <c r="D87" s="26"/>
      <c r="E87" s="26"/>
      <c r="F87" s="26"/>
      <c r="G87" s="33"/>
      <c r="H87" s="53" t="n">
        <f aca="false">SUM(H81:H86)</f>
        <v>1522.69819597608</v>
      </c>
    </row>
    <row r="88" customFormat="false" ht="8.95" hidden="false" customHeight="true" outlineLevel="0" collapsed="false"/>
    <row r="89" customFormat="false" ht="13.5" hidden="false" customHeight="true" outlineLevel="0" collapsed="false">
      <c r="A89" s="29" t="s">
        <v>87</v>
      </c>
    </row>
    <row r="90" customFormat="false" ht="13.5" hidden="false" customHeight="true" outlineLevel="0" collapsed="false">
      <c r="A90" s="18" t="n">
        <v>5</v>
      </c>
      <c r="B90" s="19" t="s">
        <v>88</v>
      </c>
      <c r="C90" s="20"/>
      <c r="D90" s="20"/>
      <c r="E90" s="20"/>
      <c r="F90" s="31"/>
      <c r="G90" s="18" t="s">
        <v>10</v>
      </c>
      <c r="H90" s="18" t="s">
        <v>11</v>
      </c>
    </row>
    <row r="91" customFormat="false" ht="13.5" hidden="false" customHeight="true" outlineLevel="0" collapsed="false">
      <c r="A91" s="7" t="s">
        <v>12</v>
      </c>
      <c r="B91" s="34" t="s">
        <v>89</v>
      </c>
      <c r="C91" s="35"/>
      <c r="D91" s="35"/>
      <c r="E91" s="35"/>
      <c r="F91" s="36"/>
      <c r="G91" s="54" t="n">
        <v>0.02</v>
      </c>
      <c r="H91" s="53" t="n">
        <f aca="false">(H13+H20+H25+H87)*G91</f>
        <v>81.1630261013397</v>
      </c>
    </row>
    <row r="92" customFormat="false" ht="13.5" hidden="false" customHeight="true" outlineLevel="0" collapsed="false">
      <c r="A92" s="7" t="s">
        <v>20</v>
      </c>
      <c r="B92" s="34" t="s">
        <v>90</v>
      </c>
      <c r="C92" s="35"/>
      <c r="D92" s="35"/>
      <c r="E92" s="35"/>
      <c r="F92" s="36"/>
      <c r="G92" s="55" t="n">
        <f aca="false">100%-(G93+G94+G95+G96)</f>
        <v>0.9335</v>
      </c>
      <c r="H92" s="53" t="n">
        <f aca="false">(H13+H20+H25+H87+H91+H99)/G92</f>
        <v>4655.89721234787</v>
      </c>
    </row>
    <row r="93" customFormat="false" ht="13.5" hidden="false" customHeight="true" outlineLevel="0" collapsed="false">
      <c r="A93" s="7" t="s">
        <v>91</v>
      </c>
      <c r="B93" s="34" t="s">
        <v>92</v>
      </c>
      <c r="C93" s="35"/>
      <c r="D93" s="35"/>
      <c r="E93" s="35"/>
      <c r="F93" s="36"/>
      <c r="G93" s="54" t="n">
        <v>0.0065</v>
      </c>
      <c r="H93" s="53" t="n">
        <f aca="false">H92*G93</f>
        <v>30.2633318802612</v>
      </c>
    </row>
    <row r="94" customFormat="false" ht="13.5" hidden="false" customHeight="true" outlineLevel="0" collapsed="false">
      <c r="A94" s="7" t="s">
        <v>93</v>
      </c>
      <c r="B94" s="34" t="s">
        <v>94</v>
      </c>
      <c r="C94" s="35"/>
      <c r="D94" s="35"/>
      <c r="E94" s="35"/>
      <c r="F94" s="36"/>
      <c r="G94" s="54" t="n">
        <v>0.03</v>
      </c>
      <c r="H94" s="53" t="n">
        <f aca="false">H92*G94</f>
        <v>139.676916370436</v>
      </c>
    </row>
    <row r="95" customFormat="false" ht="13.5" hidden="false" customHeight="true" outlineLevel="0" collapsed="false">
      <c r="A95" s="7" t="s">
        <v>95</v>
      </c>
      <c r="B95" s="34" t="s">
        <v>96</v>
      </c>
      <c r="C95" s="35"/>
      <c r="D95" s="35"/>
      <c r="E95" s="35"/>
      <c r="F95" s="36"/>
      <c r="G95" s="54" t="n">
        <v>0.03</v>
      </c>
      <c r="H95" s="53" t="n">
        <f aca="false">H92*G95</f>
        <v>139.676916370436</v>
      </c>
    </row>
    <row r="96" customFormat="false" ht="13.5" hidden="false" customHeight="true" outlineLevel="0" collapsed="false">
      <c r="A96" s="7" t="s">
        <v>97</v>
      </c>
      <c r="B96" s="34" t="s">
        <v>98</v>
      </c>
      <c r="C96" s="35"/>
      <c r="D96" s="35"/>
      <c r="E96" s="35"/>
      <c r="F96" s="36"/>
      <c r="G96" s="54"/>
      <c r="H96" s="53" t="n">
        <f aca="false">H92*G96</f>
        <v>0</v>
      </c>
    </row>
    <row r="97" customFormat="false" ht="13.5" hidden="false" customHeight="true" outlineLevel="0" collapsed="false">
      <c r="A97" s="7" t="s">
        <v>99</v>
      </c>
      <c r="B97" s="34" t="s">
        <v>100</v>
      </c>
      <c r="C97" s="35"/>
      <c r="D97" s="35"/>
      <c r="E97" s="35"/>
      <c r="F97" s="36"/>
      <c r="G97" s="54" t="n">
        <v>0.048</v>
      </c>
      <c r="H97" s="53" t="n">
        <f aca="false">H92*G97</f>
        <v>223.483066192698</v>
      </c>
    </row>
    <row r="98" customFormat="false" ht="13.5" hidden="false" customHeight="true" outlineLevel="0" collapsed="false">
      <c r="A98" s="7" t="s">
        <v>101</v>
      </c>
      <c r="B98" s="34" t="s">
        <v>102</v>
      </c>
      <c r="C98" s="35"/>
      <c r="D98" s="35"/>
      <c r="E98" s="35"/>
      <c r="F98" s="36"/>
      <c r="G98" s="54" t="n">
        <v>0.0288</v>
      </c>
      <c r="H98" s="53" t="n">
        <f aca="false">H99*G98</f>
        <v>5.96061263688239</v>
      </c>
    </row>
    <row r="99" customFormat="false" ht="13.5" hidden="false" customHeight="true" outlineLevel="0" collapsed="false">
      <c r="A99" s="7" t="s">
        <v>14</v>
      </c>
      <c r="B99" s="34" t="s">
        <v>103</v>
      </c>
      <c r="C99" s="35"/>
      <c r="D99" s="35"/>
      <c r="E99" s="35"/>
      <c r="F99" s="36"/>
      <c r="G99" s="54" t="n">
        <v>0.05</v>
      </c>
      <c r="H99" s="53" t="n">
        <f aca="false">(H13+H20+H25+H87+H91)*G99</f>
        <v>206.965716558416</v>
      </c>
    </row>
    <row r="100" customFormat="false" ht="13.5" hidden="false" customHeight="true" outlineLevel="0" collapsed="false">
      <c r="A100" s="24"/>
      <c r="B100" s="25" t="s">
        <v>44</v>
      </c>
      <c r="C100" s="26"/>
      <c r="D100" s="26"/>
      <c r="E100" s="26"/>
      <c r="F100" s="33"/>
      <c r="G100" s="43"/>
      <c r="H100" s="53" t="n">
        <f aca="false">H91+H93+H94+H95+H96+H97+H98+H99</f>
        <v>827.18958611047</v>
      </c>
    </row>
    <row r="101" customFormat="false" ht="7.45" hidden="false" customHeight="true" outlineLevel="0" collapsed="false"/>
    <row r="102" customFormat="false" ht="13.5" hidden="false" customHeight="true" outlineLevel="0" collapsed="false">
      <c r="A102" s="56" t="s">
        <v>104</v>
      </c>
      <c r="B102" s="56"/>
      <c r="C102" s="56"/>
      <c r="D102" s="56"/>
      <c r="E102" s="56"/>
      <c r="F102" s="56"/>
      <c r="G102" s="56"/>
      <c r="H102" s="56"/>
    </row>
    <row r="103" customFormat="false" ht="11.15" hidden="false" customHeight="true" outlineLevel="0" collapsed="false">
      <c r="A103" s="18"/>
      <c r="B103" s="19"/>
      <c r="C103" s="20"/>
      <c r="D103" s="20"/>
      <c r="E103" s="20"/>
      <c r="F103" s="20"/>
      <c r="G103" s="31"/>
      <c r="H103" s="18" t="s">
        <v>11</v>
      </c>
    </row>
    <row r="104" customFormat="false" ht="13.5" hidden="false" customHeight="true" outlineLevel="0" collapsed="false">
      <c r="A104" s="7" t="s">
        <v>12</v>
      </c>
      <c r="B104" s="34" t="s">
        <v>105</v>
      </c>
      <c r="C104" s="35"/>
      <c r="D104" s="35"/>
      <c r="E104" s="35"/>
      <c r="F104" s="35"/>
      <c r="G104" s="36"/>
      <c r="H104" s="53" t="n">
        <f aca="false">H13</f>
        <v>1925.55927272727</v>
      </c>
      <c r="J104" s="37"/>
    </row>
    <row r="105" customFormat="false" ht="13.5" hidden="false" customHeight="true" outlineLevel="0" collapsed="false">
      <c r="A105" s="7" t="s">
        <v>20</v>
      </c>
      <c r="B105" s="34" t="s">
        <v>106</v>
      </c>
      <c r="C105" s="35"/>
      <c r="D105" s="35"/>
      <c r="E105" s="35"/>
      <c r="F105" s="35"/>
      <c r="G105" s="36"/>
      <c r="H105" s="53" t="n">
        <f aca="false">H20</f>
        <v>551.193836363636</v>
      </c>
      <c r="K105" s="37"/>
      <c r="L105" s="37"/>
    </row>
    <row r="106" customFormat="false" ht="13.5" hidden="false" customHeight="true" outlineLevel="0" collapsed="false">
      <c r="A106" s="7" t="s">
        <v>14</v>
      </c>
      <c r="B106" s="34" t="s">
        <v>107</v>
      </c>
      <c r="C106" s="35"/>
      <c r="D106" s="35"/>
      <c r="E106" s="35"/>
      <c r="F106" s="35"/>
      <c r="G106" s="36"/>
      <c r="H106" s="53" t="n">
        <f aca="false">H25</f>
        <v>58.7</v>
      </c>
      <c r="J106" s="37"/>
      <c r="K106" s="37"/>
      <c r="L106" s="37"/>
    </row>
    <row r="107" customFormat="false" ht="13.5" hidden="false" customHeight="true" outlineLevel="0" collapsed="false">
      <c r="A107" s="7" t="s">
        <v>34</v>
      </c>
      <c r="B107" s="34" t="s">
        <v>80</v>
      </c>
      <c r="C107" s="35"/>
      <c r="D107" s="35"/>
      <c r="E107" s="35"/>
      <c r="F107" s="35"/>
      <c r="G107" s="36"/>
      <c r="H107" s="53" t="n">
        <f aca="false">H87</f>
        <v>1522.69819597608</v>
      </c>
      <c r="L107" s="37"/>
    </row>
    <row r="108" customFormat="false" ht="13.5" hidden="false" customHeight="true" outlineLevel="0" collapsed="false">
      <c r="A108" s="52" t="s">
        <v>108</v>
      </c>
      <c r="B108" s="52"/>
      <c r="C108" s="52"/>
      <c r="D108" s="52"/>
      <c r="E108" s="52"/>
      <c r="F108" s="52"/>
      <c r="G108" s="52"/>
      <c r="H108" s="53" t="n">
        <f aca="false">SUM(H104:H107)</f>
        <v>4058.15130506698</v>
      </c>
      <c r="L108" s="14"/>
    </row>
    <row r="109" customFormat="false" ht="13.5" hidden="false" customHeight="true" outlineLevel="0" collapsed="false">
      <c r="A109" s="7" t="s">
        <v>36</v>
      </c>
      <c r="B109" s="34" t="s">
        <v>109</v>
      </c>
      <c r="C109" s="35"/>
      <c r="D109" s="35"/>
      <c r="E109" s="35"/>
      <c r="F109" s="35"/>
      <c r="G109" s="36"/>
      <c r="H109" s="53" t="n">
        <f aca="false">H100</f>
        <v>827.18958611047</v>
      </c>
    </row>
    <row r="110" customFormat="false" ht="13.5" hidden="false" customHeight="true" outlineLevel="0" collapsed="false">
      <c r="A110" s="52" t="s">
        <v>110</v>
      </c>
      <c r="B110" s="52"/>
      <c r="C110" s="52"/>
      <c r="D110" s="52"/>
      <c r="E110" s="52"/>
      <c r="F110" s="52"/>
      <c r="G110" s="52"/>
      <c r="H110" s="28" t="n">
        <f aca="false">H108+H109</f>
        <v>4885.34089117745</v>
      </c>
    </row>
    <row r="111" customFormat="false" ht="10.4" hidden="false" customHeight="true" outlineLevel="0" collapsed="false">
      <c r="A111" s="17"/>
      <c r="B111" s="17"/>
      <c r="C111" s="17"/>
      <c r="D111" s="17"/>
      <c r="E111" s="17"/>
      <c r="F111" s="17"/>
      <c r="G111" s="17"/>
      <c r="H111" s="38"/>
    </row>
    <row r="112" customFormat="false" ht="13.5" hidden="false" customHeight="true" outlineLevel="0" collapsed="false">
      <c r="A112" s="57" t="s">
        <v>111</v>
      </c>
      <c r="B112" s="57"/>
      <c r="C112" s="57"/>
      <c r="D112" s="57"/>
      <c r="E112" s="57"/>
      <c r="F112" s="57"/>
      <c r="G112" s="57"/>
      <c r="H112" s="57" t="s">
        <v>11</v>
      </c>
    </row>
    <row r="113" customFormat="false" ht="13.5" hidden="false" customHeight="true" outlineLevel="0" collapsed="false">
      <c r="A113" s="58" t="s">
        <v>112</v>
      </c>
      <c r="B113" s="58"/>
      <c r="C113" s="58"/>
      <c r="D113" s="58"/>
      <c r="E113" s="58"/>
      <c r="F113" s="58"/>
      <c r="G113" s="58"/>
      <c r="H113" s="59" t="n">
        <f aca="false">42*4885.34</f>
        <v>205184.28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41">
    <mergeCell ref="A1:H1"/>
    <mergeCell ref="A2:H2"/>
    <mergeCell ref="A3:H3"/>
    <mergeCell ref="A9:H9"/>
    <mergeCell ref="B11:F11"/>
    <mergeCell ref="B12:F12"/>
    <mergeCell ref="A15:H15"/>
    <mergeCell ref="B17:G17"/>
    <mergeCell ref="B18:G18"/>
    <mergeCell ref="B19:G19"/>
    <mergeCell ref="A22:H22"/>
    <mergeCell ref="A27:H27"/>
    <mergeCell ref="A29:H29"/>
    <mergeCell ref="A43:H43"/>
    <mergeCell ref="B45:G45"/>
    <mergeCell ref="B46:G46"/>
    <mergeCell ref="B47:G47"/>
    <mergeCell ref="B48:G48"/>
    <mergeCell ref="A51:H51"/>
    <mergeCell ref="B53:G53"/>
    <mergeCell ref="B54:G54"/>
    <mergeCell ref="B55:G55"/>
    <mergeCell ref="B59:G59"/>
    <mergeCell ref="B60:G60"/>
    <mergeCell ref="B61:G61"/>
    <mergeCell ref="B62:G62"/>
    <mergeCell ref="B63:G63"/>
    <mergeCell ref="B64:G64"/>
    <mergeCell ref="B65:G65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110:G110"/>
    <mergeCell ref="A112:G112"/>
    <mergeCell ref="A113:G113"/>
  </mergeCells>
  <printOptions headings="false" gridLines="false" gridLinesSet="true" horizontalCentered="true" verticalCentered="false"/>
  <pageMargins left="0.7875" right="0.39375" top="0.590277777777778" bottom="0.590277777777778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&amp;L&amp;F - &amp;A - &amp;P/&amp;N</oddFooter>
  </headerFooter>
  <rowBreaks count="1" manualBreakCount="1">
    <brk id="42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N114"/>
  <sheetViews>
    <sheetView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S72" activeCellId="0" sqref="S72"/>
    </sheetView>
  </sheetViews>
  <sheetFormatPr defaultColWidth="9.13671875" defaultRowHeight="12.75" zeroHeight="false" outlineLevelRow="0" outlineLevelCol="0"/>
  <cols>
    <col collapsed="false" customWidth="true" hidden="false" outlineLevel="0" max="1" min="1" style="1" width="9.29"/>
    <col collapsed="false" customWidth="false" hidden="false" outlineLevel="0" max="3" min="2" style="1" width="9.13"/>
    <col collapsed="false" customWidth="true" hidden="false" outlineLevel="0" max="4" min="4" style="1" width="13.43"/>
    <col collapsed="false" customWidth="true" hidden="false" outlineLevel="0" max="5" min="5" style="1" width="11.3"/>
    <col collapsed="false" customWidth="true" hidden="false" outlineLevel="0" max="6" min="6" style="1" width="17.29"/>
    <col collapsed="false" customWidth="true" hidden="false" outlineLevel="0" max="7" min="7" style="1" width="16.14"/>
    <col collapsed="false" customWidth="true" hidden="false" outlineLevel="0" max="8" min="8" style="1" width="23.01"/>
    <col collapsed="false" customWidth="true" hidden="false" outlineLevel="0" max="9" min="9" style="1" width="11.3"/>
    <col collapsed="false" customWidth="true" hidden="false" outlineLevel="0" max="10" min="10" style="1" width="9.29"/>
    <col collapsed="false" customWidth="true" hidden="false" outlineLevel="0" max="11" min="11" style="1" width="9.42"/>
    <col collapsed="false" customWidth="true" hidden="false" outlineLevel="0" max="12" min="12" style="1" width="10.85"/>
    <col collapsed="false" customWidth="false" hidden="false" outlineLevel="0" max="1024" min="13" style="1" width="9.13"/>
  </cols>
  <sheetData>
    <row r="1" customFormat="false" ht="12.7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3"/>
    </row>
    <row r="2" customFormat="false" ht="12.7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3"/>
    </row>
    <row r="3" customFormat="false" ht="72.35" hidden="false" customHeight="true" outlineLevel="0" collapsed="false">
      <c r="A3" s="5" t="s">
        <v>2</v>
      </c>
      <c r="B3" s="5"/>
      <c r="C3" s="5"/>
      <c r="D3" s="5"/>
      <c r="E3" s="5"/>
      <c r="F3" s="5"/>
      <c r="G3" s="5"/>
      <c r="H3" s="5"/>
    </row>
    <row r="4" customFormat="false" ht="13.5" hidden="false" customHeight="true" outlineLevel="0" collapsed="false">
      <c r="A4" s="6" t="s">
        <v>3</v>
      </c>
      <c r="B4" s="6"/>
      <c r="C4" s="6"/>
      <c r="D4" s="6"/>
      <c r="E4" s="6"/>
      <c r="F4" s="6"/>
      <c r="G4" s="6"/>
      <c r="H4" s="6"/>
    </row>
    <row r="5" customFormat="false" ht="13.5" hidden="false" customHeight="true" outlineLevel="0" collapsed="false">
      <c r="A5" s="7" t="n">
        <v>1</v>
      </c>
      <c r="B5" s="8" t="s">
        <v>4</v>
      </c>
      <c r="C5" s="9"/>
      <c r="D5" s="9"/>
      <c r="E5" s="9"/>
      <c r="F5" s="9"/>
      <c r="G5" s="10"/>
      <c r="H5" s="11" t="s">
        <v>5</v>
      </c>
    </row>
    <row r="6" customFormat="false" ht="13.5" hidden="false" customHeight="true" outlineLevel="0" collapsed="false">
      <c r="A6" s="7" t="n">
        <v>2</v>
      </c>
      <c r="B6" s="8" t="s">
        <v>6</v>
      </c>
      <c r="C6" s="9"/>
      <c r="D6" s="9"/>
      <c r="E6" s="9"/>
      <c r="F6" s="9"/>
      <c r="G6" s="10"/>
      <c r="H6" s="12" t="n">
        <v>1736.16</v>
      </c>
      <c r="J6" s="13"/>
      <c r="K6" s="14"/>
    </row>
    <row r="7" customFormat="false" ht="13.5" hidden="false" customHeight="true" outlineLevel="0" collapsed="false">
      <c r="A7" s="7" t="n">
        <v>4</v>
      </c>
      <c r="B7" s="60" t="s">
        <v>7</v>
      </c>
      <c r="C7" s="60"/>
      <c r="D7" s="60"/>
      <c r="E7" s="61"/>
      <c r="F7" s="61"/>
      <c r="G7" s="61"/>
      <c r="H7" s="15" t="n">
        <v>45658</v>
      </c>
    </row>
    <row r="8" customFormat="false" ht="13.5" hidden="false" customHeight="true" outlineLevel="0" collapsed="false">
      <c r="E8" s="16"/>
    </row>
    <row r="9" customFormat="false" ht="13.5" hidden="false" customHeight="true" outlineLevel="0" collapsed="false">
      <c r="A9" s="17" t="s">
        <v>8</v>
      </c>
      <c r="B9" s="17"/>
      <c r="C9" s="17"/>
      <c r="D9" s="17"/>
      <c r="E9" s="17"/>
      <c r="F9" s="17"/>
      <c r="G9" s="17"/>
      <c r="H9" s="17"/>
    </row>
    <row r="10" customFormat="false" ht="13.5" hidden="false" customHeight="true" outlineLevel="0" collapsed="false">
      <c r="A10" s="18" t="n">
        <v>1</v>
      </c>
      <c r="B10" s="19" t="s">
        <v>9</v>
      </c>
      <c r="C10" s="20"/>
      <c r="D10" s="20"/>
      <c r="E10" s="20"/>
      <c r="F10" s="20"/>
      <c r="G10" s="18" t="s">
        <v>10</v>
      </c>
      <c r="H10" s="18" t="s">
        <v>11</v>
      </c>
    </row>
    <row r="11" customFormat="false" ht="13.5" hidden="false" customHeight="true" outlineLevel="0" collapsed="false">
      <c r="A11" s="7" t="s">
        <v>12</v>
      </c>
      <c r="B11" s="21" t="s">
        <v>13</v>
      </c>
      <c r="C11" s="21"/>
      <c r="D11" s="21"/>
      <c r="E11" s="21"/>
      <c r="F11" s="21"/>
      <c r="G11" s="22" t="n">
        <v>1</v>
      </c>
      <c r="H11" s="23" t="n">
        <f aca="false">H6/220*200</f>
        <v>1578.32727272727</v>
      </c>
      <c r="J11" s="14"/>
      <c r="L11" s="14"/>
      <c r="N11" s="14"/>
    </row>
    <row r="12" customFormat="false" ht="13.5" hidden="false" customHeight="true" outlineLevel="0" collapsed="false">
      <c r="A12" s="7" t="s">
        <v>14</v>
      </c>
      <c r="B12" s="21" t="s">
        <v>15</v>
      </c>
      <c r="C12" s="21"/>
      <c r="D12" s="21"/>
      <c r="E12" s="21"/>
      <c r="F12" s="21"/>
      <c r="G12" s="22" t="n">
        <v>0.2</v>
      </c>
      <c r="H12" s="23" t="n">
        <f aca="false">H6*G12</f>
        <v>347.232</v>
      </c>
    </row>
    <row r="13" customFormat="false" ht="13.5" hidden="false" customHeight="true" outlineLevel="0" collapsed="false">
      <c r="A13" s="24"/>
      <c r="B13" s="25" t="s">
        <v>16</v>
      </c>
      <c r="C13" s="26"/>
      <c r="D13" s="26"/>
      <c r="E13" s="26"/>
      <c r="F13" s="26"/>
      <c r="G13" s="27"/>
      <c r="H13" s="28" t="n">
        <f aca="false">SUM(H11:H12)</f>
        <v>1925.55927272727</v>
      </c>
    </row>
    <row r="14" customFormat="false" ht="13.5" hidden="false" customHeight="true" outlineLevel="0" collapsed="false">
      <c r="A14" s="29"/>
      <c r="G14" s="30"/>
      <c r="H14" s="16"/>
    </row>
    <row r="15" customFormat="false" ht="13.5" hidden="false" customHeight="true" outlineLevel="0" collapsed="false">
      <c r="A15" s="17" t="s">
        <v>17</v>
      </c>
      <c r="B15" s="17"/>
      <c r="C15" s="17"/>
      <c r="D15" s="17"/>
      <c r="E15" s="17"/>
      <c r="F15" s="17"/>
      <c r="G15" s="17"/>
      <c r="H15" s="17"/>
      <c r="K15" s="45"/>
    </row>
    <row r="16" customFormat="false" ht="13.5" hidden="false" customHeight="true" outlineLevel="0" collapsed="false">
      <c r="A16" s="18" t="n">
        <v>2</v>
      </c>
      <c r="B16" s="19" t="s">
        <v>18</v>
      </c>
      <c r="C16" s="20"/>
      <c r="D16" s="20"/>
      <c r="E16" s="20"/>
      <c r="F16" s="20"/>
      <c r="G16" s="31"/>
      <c r="H16" s="18" t="s">
        <v>11</v>
      </c>
    </row>
    <row r="17" customFormat="false" ht="13.5" hidden="false" customHeight="true" outlineLevel="0" collapsed="false">
      <c r="A17" s="7" t="s">
        <v>12</v>
      </c>
      <c r="B17" s="21" t="s">
        <v>19</v>
      </c>
      <c r="C17" s="21"/>
      <c r="D17" s="21"/>
      <c r="E17" s="21"/>
      <c r="F17" s="21"/>
      <c r="G17" s="21"/>
      <c r="H17" s="23" t="n">
        <f aca="false">H11*6%</f>
        <v>94.6996363636364</v>
      </c>
      <c r="I17" s="32"/>
    </row>
    <row r="18" customFormat="false" ht="13.5" hidden="false" customHeight="true" outlineLevel="0" collapsed="false">
      <c r="A18" s="7" t="s">
        <v>20</v>
      </c>
      <c r="B18" s="21" t="s">
        <v>113</v>
      </c>
      <c r="C18" s="21"/>
      <c r="D18" s="21"/>
      <c r="E18" s="21"/>
      <c r="F18" s="21"/>
      <c r="G18" s="21"/>
      <c r="H18" s="23" t="n">
        <f aca="false">(25.42*81%)*21</f>
        <v>432.3942</v>
      </c>
    </row>
    <row r="19" customFormat="false" ht="13.5" hidden="false" customHeight="true" outlineLevel="0" collapsed="false">
      <c r="A19" s="7" t="s">
        <v>14</v>
      </c>
      <c r="B19" s="21" t="s">
        <v>22</v>
      </c>
      <c r="C19" s="21"/>
      <c r="D19" s="21"/>
      <c r="E19" s="21"/>
      <c r="F19" s="21"/>
      <c r="G19" s="21"/>
      <c r="H19" s="23" t="n">
        <v>24.1</v>
      </c>
    </row>
    <row r="20" customFormat="false" ht="13.5" hidden="false" customHeight="true" outlineLevel="0" collapsed="false">
      <c r="A20" s="24"/>
      <c r="B20" s="25" t="s">
        <v>23</v>
      </c>
      <c r="C20" s="26"/>
      <c r="D20" s="26"/>
      <c r="E20" s="26"/>
      <c r="F20" s="26"/>
      <c r="G20" s="33"/>
      <c r="H20" s="28" t="n">
        <f aca="false">SUM(H17:H19)</f>
        <v>551.193836363636</v>
      </c>
    </row>
    <row r="21" customFormat="false" ht="13.5" hidden="false" customHeight="true" outlineLevel="0" collapsed="false">
      <c r="A21" s="29"/>
      <c r="G21" s="30"/>
      <c r="H21" s="16"/>
    </row>
    <row r="22" customFormat="false" ht="13.5" hidden="false" customHeight="true" outlineLevel="0" collapsed="false">
      <c r="A22" s="17" t="s">
        <v>24</v>
      </c>
      <c r="B22" s="17"/>
      <c r="C22" s="17"/>
      <c r="D22" s="17"/>
      <c r="E22" s="17"/>
      <c r="F22" s="17"/>
      <c r="G22" s="17"/>
      <c r="H22" s="17"/>
    </row>
    <row r="23" customFormat="false" ht="13.5" hidden="false" customHeight="true" outlineLevel="0" collapsed="false">
      <c r="A23" s="18" t="n">
        <v>3</v>
      </c>
      <c r="B23" s="19" t="s">
        <v>18</v>
      </c>
      <c r="C23" s="20"/>
      <c r="D23" s="20"/>
      <c r="E23" s="20"/>
      <c r="F23" s="20"/>
      <c r="G23" s="31"/>
      <c r="H23" s="18" t="s">
        <v>11</v>
      </c>
    </row>
    <row r="24" customFormat="false" ht="13.5" hidden="false" customHeight="true" outlineLevel="0" collapsed="false">
      <c r="A24" s="7" t="s">
        <v>12</v>
      </c>
      <c r="B24" s="34" t="s">
        <v>25</v>
      </c>
      <c r="C24" s="35"/>
      <c r="D24" s="35"/>
      <c r="E24" s="35"/>
      <c r="F24" s="35"/>
      <c r="G24" s="36"/>
      <c r="H24" s="23" t="n">
        <v>58.7</v>
      </c>
      <c r="J24" s="37"/>
    </row>
    <row r="25" customFormat="false" ht="13.5" hidden="false" customHeight="true" outlineLevel="0" collapsed="false">
      <c r="A25" s="24"/>
      <c r="B25" s="25" t="s">
        <v>26</v>
      </c>
      <c r="C25" s="26"/>
      <c r="D25" s="26"/>
      <c r="E25" s="26"/>
      <c r="F25" s="26"/>
      <c r="G25" s="33"/>
      <c r="H25" s="28" t="n">
        <f aca="false">SUM(H24:H24)</f>
        <v>58.7</v>
      </c>
    </row>
    <row r="26" customFormat="false" ht="13.5" hidden="false" customHeight="true" outlineLevel="0" collapsed="false"/>
    <row r="27" customFormat="false" ht="13.5" hidden="false" customHeight="true" outlineLevel="0" collapsed="false">
      <c r="A27" s="38" t="s">
        <v>27</v>
      </c>
      <c r="B27" s="38"/>
      <c r="C27" s="38"/>
      <c r="D27" s="38"/>
      <c r="E27" s="38"/>
      <c r="F27" s="38"/>
      <c r="G27" s="38"/>
      <c r="H27" s="38"/>
    </row>
    <row r="28" customFormat="false" ht="13.5" hidden="false" customHeight="true" outlineLevel="0" collapsed="false"/>
    <row r="29" customFormat="false" ht="13.5" hidden="false" customHeight="true" outlineLevel="0" collapsed="false">
      <c r="A29" s="39" t="s">
        <v>28</v>
      </c>
      <c r="B29" s="39"/>
      <c r="C29" s="39"/>
      <c r="D29" s="39"/>
      <c r="E29" s="39"/>
      <c r="F29" s="39"/>
      <c r="G29" s="39"/>
      <c r="H29" s="39"/>
    </row>
    <row r="30" customFormat="false" ht="13.5" hidden="false" customHeight="true" outlineLevel="0" collapsed="false">
      <c r="A30" s="18" t="s">
        <v>29</v>
      </c>
      <c r="B30" s="19" t="s">
        <v>30</v>
      </c>
      <c r="C30" s="20"/>
      <c r="D30" s="20"/>
      <c r="E30" s="20"/>
      <c r="F30" s="31"/>
      <c r="G30" s="18" t="s">
        <v>10</v>
      </c>
      <c r="H30" s="18" t="s">
        <v>11</v>
      </c>
    </row>
    <row r="31" customFormat="false" ht="13.5" hidden="false" customHeight="true" outlineLevel="0" collapsed="false">
      <c r="A31" s="7" t="s">
        <v>12</v>
      </c>
      <c r="B31" s="34" t="s">
        <v>31</v>
      </c>
      <c r="C31" s="35"/>
      <c r="D31" s="35"/>
      <c r="E31" s="35"/>
      <c r="F31" s="36"/>
      <c r="G31" s="40" t="n">
        <v>0.2</v>
      </c>
      <c r="H31" s="23" t="n">
        <f aca="false">G31*H13</f>
        <v>385.111854545455</v>
      </c>
    </row>
    <row r="32" customFormat="false" ht="13.5" hidden="false" customHeight="true" outlineLevel="0" collapsed="false">
      <c r="A32" s="7" t="s">
        <v>20</v>
      </c>
      <c r="B32" s="34" t="s">
        <v>32</v>
      </c>
      <c r="C32" s="35"/>
      <c r="D32" s="35"/>
      <c r="E32" s="35"/>
      <c r="F32" s="36"/>
      <c r="G32" s="41" t="n">
        <v>0.015</v>
      </c>
      <c r="H32" s="23" t="n">
        <f aca="false">G32*H13</f>
        <v>28.8833890909091</v>
      </c>
    </row>
    <row r="33" customFormat="false" ht="13.5" hidden="false" customHeight="true" outlineLevel="0" collapsed="false">
      <c r="A33" s="7" t="s">
        <v>14</v>
      </c>
      <c r="B33" s="34" t="s">
        <v>33</v>
      </c>
      <c r="C33" s="35"/>
      <c r="D33" s="35"/>
      <c r="E33" s="35"/>
      <c r="F33" s="36"/>
      <c r="G33" s="42" t="n">
        <v>0.01</v>
      </c>
      <c r="H33" s="23" t="n">
        <f aca="false">G33*H13</f>
        <v>19.2555927272727</v>
      </c>
    </row>
    <row r="34" customFormat="false" ht="13.5" hidden="false" customHeight="true" outlineLevel="0" collapsed="false">
      <c r="A34" s="7" t="s">
        <v>34</v>
      </c>
      <c r="B34" s="34" t="s">
        <v>35</v>
      </c>
      <c r="C34" s="35"/>
      <c r="D34" s="35"/>
      <c r="E34" s="35"/>
      <c r="F34" s="36"/>
      <c r="G34" s="42" t="n">
        <v>0.002</v>
      </c>
      <c r="H34" s="23" t="n">
        <f aca="false">G34*H13</f>
        <v>3.85111854545455</v>
      </c>
    </row>
    <row r="35" customFormat="false" ht="13.5" hidden="false" customHeight="true" outlineLevel="0" collapsed="false">
      <c r="A35" s="7" t="s">
        <v>36</v>
      </c>
      <c r="B35" s="34" t="s">
        <v>37</v>
      </c>
      <c r="C35" s="35"/>
      <c r="D35" s="35"/>
      <c r="E35" s="35"/>
      <c r="F35" s="36"/>
      <c r="G35" s="42" t="n">
        <v>0.025</v>
      </c>
      <c r="H35" s="23" t="n">
        <f aca="false">G35*H13</f>
        <v>48.1389818181818</v>
      </c>
    </row>
    <row r="36" customFormat="false" ht="13.5" hidden="false" customHeight="true" outlineLevel="0" collapsed="false">
      <c r="A36" s="7" t="s">
        <v>38</v>
      </c>
      <c r="B36" s="34" t="s">
        <v>39</v>
      </c>
      <c r="C36" s="35"/>
      <c r="D36" s="35"/>
      <c r="E36" s="35"/>
      <c r="F36" s="36"/>
      <c r="G36" s="42" t="n">
        <v>0.08</v>
      </c>
      <c r="H36" s="23" t="n">
        <f aca="false">G36*H13</f>
        <v>154.044741818182</v>
      </c>
    </row>
    <row r="37" customFormat="false" ht="13.5" hidden="false" customHeight="true" outlineLevel="0" collapsed="false">
      <c r="A37" s="7" t="s">
        <v>40</v>
      </c>
      <c r="B37" s="34" t="s">
        <v>41</v>
      </c>
      <c r="C37" s="35"/>
      <c r="D37" s="35"/>
      <c r="E37" s="35"/>
      <c r="F37" s="36"/>
      <c r="G37" s="42" t="n">
        <v>0.03</v>
      </c>
      <c r="H37" s="23" t="n">
        <f aca="false">G37*H13</f>
        <v>57.7667781818182</v>
      </c>
    </row>
    <row r="38" customFormat="false" ht="13.5" hidden="false" customHeight="true" outlineLevel="0" collapsed="false">
      <c r="A38" s="7" t="s">
        <v>42</v>
      </c>
      <c r="B38" s="34" t="s">
        <v>43</v>
      </c>
      <c r="C38" s="35"/>
      <c r="D38" s="35"/>
      <c r="E38" s="35"/>
      <c r="F38" s="36"/>
      <c r="G38" s="42" t="n">
        <v>0.006</v>
      </c>
      <c r="H38" s="23" t="n">
        <f aca="false">G38*H13</f>
        <v>11.5533556363636</v>
      </c>
    </row>
    <row r="39" customFormat="false" ht="13.5" hidden="false" customHeight="true" outlineLevel="0" collapsed="false">
      <c r="A39" s="24"/>
      <c r="B39" s="25" t="s">
        <v>44</v>
      </c>
      <c r="C39" s="26"/>
      <c r="D39" s="26"/>
      <c r="E39" s="26"/>
      <c r="F39" s="33"/>
      <c r="G39" s="52" t="n">
        <f aca="false">SUM(G31:G38)</f>
        <v>0.368</v>
      </c>
      <c r="H39" s="28" t="n">
        <f aca="false">SUM(H31:H38)</f>
        <v>708.605812363636</v>
      </c>
    </row>
    <row r="40" customFormat="false" ht="13.5" hidden="false" customHeight="true" outlineLevel="0" collapsed="false">
      <c r="A40" s="44" t="s">
        <v>45</v>
      </c>
      <c r="B40" s="45"/>
      <c r="C40" s="45"/>
      <c r="D40" s="45"/>
      <c r="E40" s="45"/>
      <c r="F40" s="45"/>
      <c r="G40" s="45"/>
      <c r="H40" s="45"/>
    </row>
    <row r="41" customFormat="false" ht="13.5" hidden="false" customHeight="true" outlineLevel="0" collapsed="false">
      <c r="A41" s="46" t="s">
        <v>46</v>
      </c>
      <c r="F41" s="32"/>
      <c r="G41" s="30"/>
      <c r="I41" s="47"/>
    </row>
    <row r="42" customFormat="false" ht="13.5" hidden="false" customHeight="true" outlineLevel="0" collapsed="false">
      <c r="F42" s="13"/>
      <c r="H42" s="16"/>
    </row>
    <row r="43" customFormat="false" ht="13.5" hidden="false" customHeight="true" outlineLevel="0" collapsed="false">
      <c r="A43" s="39" t="s">
        <v>47</v>
      </c>
      <c r="B43" s="39"/>
      <c r="C43" s="39"/>
      <c r="D43" s="39"/>
      <c r="E43" s="39"/>
      <c r="F43" s="39"/>
      <c r="G43" s="39"/>
      <c r="H43" s="39"/>
    </row>
    <row r="44" customFormat="false" ht="13.5" hidden="false" customHeight="true" outlineLevel="0" collapsed="false">
      <c r="A44" s="18" t="s">
        <v>48</v>
      </c>
      <c r="B44" s="19" t="s">
        <v>49</v>
      </c>
      <c r="C44" s="20"/>
      <c r="D44" s="20"/>
      <c r="E44" s="20"/>
      <c r="F44" s="20"/>
      <c r="G44" s="31"/>
      <c r="H44" s="18" t="s">
        <v>11</v>
      </c>
    </row>
    <row r="45" customFormat="false" ht="13.5" hidden="false" customHeight="true" outlineLevel="0" collapsed="false">
      <c r="A45" s="7" t="s">
        <v>12</v>
      </c>
      <c r="B45" s="21" t="s">
        <v>50</v>
      </c>
      <c r="C45" s="21"/>
      <c r="D45" s="21"/>
      <c r="E45" s="21"/>
      <c r="F45" s="21"/>
      <c r="G45" s="21"/>
      <c r="H45" s="23" t="n">
        <f aca="false">8.33%*H13</f>
        <v>160.399087418182</v>
      </c>
      <c r="I45" s="48"/>
    </row>
    <row r="46" customFormat="false" ht="13.5" hidden="false" customHeight="true" outlineLevel="0" collapsed="false">
      <c r="A46" s="7" t="s">
        <v>20</v>
      </c>
      <c r="B46" s="21" t="s">
        <v>51</v>
      </c>
      <c r="C46" s="21"/>
      <c r="D46" s="21"/>
      <c r="E46" s="21"/>
      <c r="F46" s="21"/>
      <c r="G46" s="21"/>
      <c r="H46" s="23" t="n">
        <f aca="false">8.33%*H13*1.33</f>
        <v>213.330786266182</v>
      </c>
      <c r="I46" s="48"/>
    </row>
    <row r="47" customFormat="false" ht="13.5" hidden="false" customHeight="true" outlineLevel="0" collapsed="false">
      <c r="A47" s="49"/>
      <c r="B47" s="50" t="s">
        <v>52</v>
      </c>
      <c r="C47" s="50"/>
      <c r="D47" s="50"/>
      <c r="E47" s="50"/>
      <c r="F47" s="50"/>
      <c r="G47" s="50"/>
      <c r="H47" s="23" t="n">
        <f aca="false">SUM(H45:H46)</f>
        <v>373.729873684363</v>
      </c>
    </row>
    <row r="48" customFormat="false" ht="13.5" hidden="false" customHeight="true" outlineLevel="0" collapsed="false">
      <c r="A48" s="7" t="s">
        <v>14</v>
      </c>
      <c r="B48" s="21" t="s">
        <v>114</v>
      </c>
      <c r="C48" s="21"/>
      <c r="D48" s="21"/>
      <c r="E48" s="21"/>
      <c r="F48" s="21"/>
      <c r="G48" s="21"/>
      <c r="H48" s="23" t="n">
        <f aca="false">G39*H45</f>
        <v>59.026864169891</v>
      </c>
    </row>
    <row r="49" customFormat="false" ht="13.5" hidden="false" customHeight="true" outlineLevel="0" collapsed="false">
      <c r="A49" s="27"/>
      <c r="B49" s="25" t="s">
        <v>54</v>
      </c>
      <c r="C49" s="26"/>
      <c r="D49" s="26"/>
      <c r="E49" s="26"/>
      <c r="F49" s="26"/>
      <c r="G49" s="33"/>
      <c r="H49" s="28" t="n">
        <f aca="false">SUM(H47:H48)</f>
        <v>432.756737854255</v>
      </c>
    </row>
    <row r="50" customFormat="false" ht="13.5" hidden="false" customHeight="true" outlineLevel="0" collapsed="false">
      <c r="H50" s="37"/>
    </row>
    <row r="51" customFormat="false" ht="13.5" hidden="false" customHeight="true" outlineLevel="0" collapsed="false">
      <c r="A51" s="39" t="s">
        <v>55</v>
      </c>
      <c r="B51" s="39"/>
      <c r="C51" s="39"/>
      <c r="D51" s="39"/>
      <c r="E51" s="39"/>
      <c r="F51" s="39"/>
      <c r="G51" s="39"/>
      <c r="H51" s="39"/>
    </row>
    <row r="52" customFormat="false" ht="13.5" hidden="false" customHeight="true" outlineLevel="0" collapsed="false">
      <c r="A52" s="18" t="s">
        <v>56</v>
      </c>
      <c r="B52" s="19" t="s">
        <v>57</v>
      </c>
      <c r="C52" s="20"/>
      <c r="D52" s="20"/>
      <c r="E52" s="20"/>
      <c r="F52" s="20"/>
      <c r="G52" s="31"/>
      <c r="H52" s="18" t="s">
        <v>11</v>
      </c>
    </row>
    <row r="53" customFormat="false" ht="13.5" hidden="false" customHeight="true" outlineLevel="0" collapsed="false">
      <c r="A53" s="7" t="s">
        <v>12</v>
      </c>
      <c r="B53" s="21" t="s">
        <v>58</v>
      </c>
      <c r="C53" s="21"/>
      <c r="D53" s="21"/>
      <c r="E53" s="21"/>
      <c r="F53" s="21"/>
      <c r="G53" s="21"/>
      <c r="H53" s="23" t="n">
        <f aca="false">H13*2%</f>
        <v>38.5111854545455</v>
      </c>
    </row>
    <row r="54" customFormat="false" ht="13.5" hidden="false" customHeight="true" outlineLevel="0" collapsed="false">
      <c r="A54" s="7" t="s">
        <v>20</v>
      </c>
      <c r="B54" s="21" t="s">
        <v>59</v>
      </c>
      <c r="C54" s="21"/>
      <c r="D54" s="21"/>
      <c r="E54" s="21"/>
      <c r="F54" s="21"/>
      <c r="G54" s="21"/>
      <c r="H54" s="23" t="n">
        <f aca="false">H53*G39</f>
        <v>14.1721162472727</v>
      </c>
    </row>
    <row r="55" customFormat="false" ht="13.5" hidden="false" customHeight="true" outlineLevel="0" collapsed="false">
      <c r="A55" s="49"/>
      <c r="B55" s="51" t="s">
        <v>54</v>
      </c>
      <c r="C55" s="51"/>
      <c r="D55" s="51"/>
      <c r="E55" s="51"/>
      <c r="F55" s="51"/>
      <c r="G55" s="51"/>
      <c r="H55" s="28" t="n">
        <f aca="false">SUM(H53:H54)</f>
        <v>52.6833017018182</v>
      </c>
    </row>
    <row r="56" customFormat="false" ht="13.5" hidden="false" customHeight="true" outlineLevel="0" collapsed="false"/>
    <row r="57" customFormat="false" ht="13.5" hidden="false" customHeight="true" outlineLevel="0" collapsed="false">
      <c r="A57" s="29" t="s">
        <v>60</v>
      </c>
      <c r="B57" s="29"/>
      <c r="C57" s="29"/>
      <c r="D57" s="29"/>
      <c r="E57" s="29"/>
    </row>
    <row r="58" customFormat="false" ht="13.5" hidden="false" customHeight="true" outlineLevel="0" collapsed="false">
      <c r="A58" s="18" t="s">
        <v>61</v>
      </c>
      <c r="B58" s="19" t="s">
        <v>62</v>
      </c>
      <c r="C58" s="20"/>
      <c r="D58" s="20"/>
      <c r="E58" s="20"/>
      <c r="F58" s="20"/>
      <c r="G58" s="31"/>
      <c r="H58" s="18" t="s">
        <v>11</v>
      </c>
    </row>
    <row r="59" customFormat="false" ht="13.5" hidden="false" customHeight="true" outlineLevel="0" collapsed="false">
      <c r="A59" s="7" t="s">
        <v>12</v>
      </c>
      <c r="B59" s="21" t="s">
        <v>63</v>
      </c>
      <c r="C59" s="21"/>
      <c r="D59" s="21"/>
      <c r="E59" s="21"/>
      <c r="F59" s="21"/>
      <c r="G59" s="21"/>
      <c r="H59" s="23" t="n">
        <f aca="false">H13*5%</f>
        <v>96.2779636363636</v>
      </c>
    </row>
    <row r="60" customFormat="false" ht="13.5" hidden="false" customHeight="true" outlineLevel="0" collapsed="false">
      <c r="A60" s="7" t="s">
        <v>20</v>
      </c>
      <c r="B60" s="21" t="s">
        <v>64</v>
      </c>
      <c r="C60" s="21"/>
      <c r="D60" s="21"/>
      <c r="E60" s="21"/>
      <c r="F60" s="21"/>
      <c r="G60" s="21"/>
      <c r="H60" s="23" t="n">
        <f aca="false">H59*8%</f>
        <v>7.70223709090909</v>
      </c>
    </row>
    <row r="61" customFormat="false" ht="13.5" hidden="false" customHeight="true" outlineLevel="0" collapsed="false">
      <c r="A61" s="7" t="s">
        <v>14</v>
      </c>
      <c r="B61" s="21" t="s">
        <v>65</v>
      </c>
      <c r="C61" s="21"/>
      <c r="D61" s="21"/>
      <c r="E61" s="21"/>
      <c r="F61" s="21"/>
      <c r="G61" s="21"/>
      <c r="H61" s="23" t="n">
        <f aca="false">H59*2%</f>
        <v>1.92555927272727</v>
      </c>
    </row>
    <row r="62" customFormat="false" ht="13.5" hidden="false" customHeight="true" outlineLevel="0" collapsed="false">
      <c r="A62" s="7" t="s">
        <v>34</v>
      </c>
      <c r="B62" s="21" t="s">
        <v>66</v>
      </c>
      <c r="C62" s="21"/>
      <c r="D62" s="21"/>
      <c r="E62" s="21"/>
      <c r="F62" s="21"/>
      <c r="G62" s="21"/>
      <c r="H62" s="23" t="n">
        <f aca="false">H13*4%</f>
        <v>77.0223709090909</v>
      </c>
    </row>
    <row r="63" customFormat="false" ht="13.5" hidden="false" customHeight="true" outlineLevel="0" collapsed="false">
      <c r="A63" s="7" t="s">
        <v>36</v>
      </c>
      <c r="B63" s="21" t="s">
        <v>67</v>
      </c>
      <c r="C63" s="21"/>
      <c r="D63" s="21"/>
      <c r="E63" s="21"/>
      <c r="F63" s="21"/>
      <c r="G63" s="21"/>
      <c r="H63" s="23" t="n">
        <f aca="false">H62*G39</f>
        <v>28.3442324945455</v>
      </c>
    </row>
    <row r="64" customFormat="false" ht="13.5" hidden="false" customHeight="true" outlineLevel="0" collapsed="false">
      <c r="A64" s="7" t="s">
        <v>38</v>
      </c>
      <c r="B64" s="21" t="s">
        <v>68</v>
      </c>
      <c r="C64" s="21"/>
      <c r="D64" s="21"/>
      <c r="E64" s="21"/>
      <c r="F64" s="21"/>
      <c r="G64" s="21"/>
      <c r="H64" s="23" t="n">
        <f aca="false">5%*H62</f>
        <v>3.85111854545455</v>
      </c>
    </row>
    <row r="65" customFormat="false" ht="13.5" hidden="false" customHeight="true" outlineLevel="0" collapsed="false">
      <c r="A65" s="24"/>
      <c r="B65" s="43" t="s">
        <v>44</v>
      </c>
      <c r="C65" s="43"/>
      <c r="D65" s="43"/>
      <c r="E65" s="43"/>
      <c r="F65" s="43"/>
      <c r="G65" s="43"/>
      <c r="H65" s="28" t="n">
        <f aca="false">SUM(H59:H64)</f>
        <v>215.123481949091</v>
      </c>
    </row>
    <row r="66" customFormat="false" ht="13.5" hidden="false" customHeight="true" outlineLevel="0" collapsed="false"/>
    <row r="67" customFormat="false" ht="13.5" hidden="false" customHeight="true" outlineLevel="0" collapsed="false">
      <c r="A67" s="29" t="s">
        <v>69</v>
      </c>
      <c r="B67" s="29"/>
      <c r="C67" s="29"/>
      <c r="D67" s="29"/>
      <c r="E67" s="29"/>
      <c r="F67" s="29"/>
    </row>
    <row r="68" customFormat="false" ht="13.5" hidden="false" customHeight="true" outlineLevel="0" collapsed="false">
      <c r="A68" s="18" t="s">
        <v>70</v>
      </c>
      <c r="B68" s="19" t="s">
        <v>71</v>
      </c>
      <c r="C68" s="20"/>
      <c r="D68" s="20"/>
      <c r="E68" s="20"/>
      <c r="F68" s="20"/>
      <c r="G68" s="31"/>
      <c r="H68" s="18" t="s">
        <v>11</v>
      </c>
    </row>
    <row r="69" customFormat="false" ht="13.5" hidden="false" customHeight="true" outlineLevel="0" collapsed="false">
      <c r="A69" s="7" t="s">
        <v>12</v>
      </c>
      <c r="B69" s="21" t="s">
        <v>72</v>
      </c>
      <c r="C69" s="21"/>
      <c r="D69" s="21"/>
      <c r="E69" s="21"/>
      <c r="F69" s="21"/>
      <c r="G69" s="21"/>
      <c r="H69" s="23" t="n">
        <f aca="false">(H13)*8.33%*1.33*0.0388</f>
        <v>8.27723450712784</v>
      </c>
    </row>
    <row r="70" customFormat="false" ht="13.5" hidden="false" customHeight="true" outlineLevel="0" collapsed="false">
      <c r="A70" s="7" t="s">
        <v>20</v>
      </c>
      <c r="B70" s="21" t="s">
        <v>73</v>
      </c>
      <c r="C70" s="21"/>
      <c r="D70" s="21"/>
      <c r="E70" s="21"/>
      <c r="F70" s="21"/>
      <c r="G70" s="21"/>
      <c r="H70" s="23" t="n">
        <f aca="false">H13*1.66%</f>
        <v>31.9642839272727</v>
      </c>
    </row>
    <row r="71" customFormat="false" ht="13.5" hidden="false" customHeight="true" outlineLevel="0" collapsed="false">
      <c r="A71" s="7" t="s">
        <v>14</v>
      </c>
      <c r="B71" s="21" t="s">
        <v>74</v>
      </c>
      <c r="C71" s="21"/>
      <c r="D71" s="21"/>
      <c r="E71" s="21"/>
      <c r="F71" s="21"/>
      <c r="G71" s="21"/>
      <c r="H71" s="23" t="n">
        <f aca="false">H13*0.02%</f>
        <v>0.385111854545455</v>
      </c>
    </row>
    <row r="72" customFormat="false" ht="13.5" hidden="false" customHeight="true" outlineLevel="0" collapsed="false">
      <c r="A72" s="7" t="s">
        <v>34</v>
      </c>
      <c r="B72" s="21" t="s">
        <v>75</v>
      </c>
      <c r="C72" s="21"/>
      <c r="D72" s="21"/>
      <c r="E72" s="21"/>
      <c r="F72" s="21"/>
      <c r="G72" s="21"/>
      <c r="H72" s="23" t="n">
        <f aca="false">H13*1.2%</f>
        <v>23.1067112727273</v>
      </c>
    </row>
    <row r="73" customFormat="false" ht="13.5" hidden="false" customHeight="true" outlineLevel="0" collapsed="false">
      <c r="A73" s="7" t="s">
        <v>36</v>
      </c>
      <c r="B73" s="21" t="s">
        <v>76</v>
      </c>
      <c r="C73" s="21"/>
      <c r="D73" s="21"/>
      <c r="E73" s="21"/>
      <c r="F73" s="21"/>
      <c r="G73" s="21"/>
      <c r="H73" s="23" t="n">
        <f aca="false">H13*1%</f>
        <v>19.2555927272727</v>
      </c>
    </row>
    <row r="74" customFormat="false" ht="13.5" hidden="false" customHeight="true" outlineLevel="0" collapsed="false">
      <c r="A74" s="7" t="s">
        <v>38</v>
      </c>
      <c r="B74" s="21" t="s">
        <v>77</v>
      </c>
      <c r="C74" s="21"/>
      <c r="D74" s="21"/>
      <c r="E74" s="21"/>
      <c r="F74" s="21"/>
      <c r="G74" s="21"/>
      <c r="H74" s="23" t="n">
        <v>0</v>
      </c>
    </row>
    <row r="75" customFormat="false" ht="13.5" hidden="false" customHeight="true" outlineLevel="0" collapsed="false">
      <c r="A75" s="24"/>
      <c r="B75" s="52" t="s">
        <v>52</v>
      </c>
      <c r="C75" s="52"/>
      <c r="D75" s="52"/>
      <c r="E75" s="52"/>
      <c r="F75" s="52"/>
      <c r="G75" s="52"/>
      <c r="H75" s="23" t="n">
        <f aca="false">SUM(H69:H74)</f>
        <v>82.988934288946</v>
      </c>
    </row>
    <row r="76" customFormat="false" ht="13.5" hidden="false" customHeight="true" outlineLevel="0" collapsed="false">
      <c r="A76" s="7" t="s">
        <v>40</v>
      </c>
      <c r="B76" s="21" t="s">
        <v>78</v>
      </c>
      <c r="C76" s="21"/>
      <c r="D76" s="21"/>
      <c r="E76" s="21"/>
      <c r="F76" s="21"/>
      <c r="G76" s="21"/>
      <c r="H76" s="23" t="n">
        <f aca="false">H75*G39</f>
        <v>30.5399278183321</v>
      </c>
    </row>
    <row r="77" customFormat="false" ht="13.5" hidden="false" customHeight="true" outlineLevel="0" collapsed="false">
      <c r="A77" s="24"/>
      <c r="B77" s="52" t="s">
        <v>44</v>
      </c>
      <c r="C77" s="52"/>
      <c r="D77" s="52"/>
      <c r="E77" s="52"/>
      <c r="F77" s="52"/>
      <c r="G77" s="52"/>
      <c r="H77" s="28" t="n">
        <f aca="false">SUM(H75:H76)</f>
        <v>113.528862107278</v>
      </c>
    </row>
    <row r="78" customFormat="false" ht="7.45" hidden="false" customHeight="true" outlineLevel="0" collapsed="false">
      <c r="H78" s="37"/>
    </row>
    <row r="79" customFormat="false" ht="13.5" hidden="false" customHeight="true" outlineLevel="0" collapsed="false">
      <c r="A79" s="29" t="s">
        <v>79</v>
      </c>
      <c r="B79" s="29"/>
      <c r="C79" s="29"/>
      <c r="D79" s="29"/>
      <c r="E79" s="29"/>
      <c r="F79" s="29"/>
    </row>
    <row r="80" customFormat="false" ht="13.5" hidden="false" customHeight="true" outlineLevel="0" collapsed="false">
      <c r="A80" s="18" t="n">
        <v>4</v>
      </c>
      <c r="B80" s="19" t="s">
        <v>80</v>
      </c>
      <c r="C80" s="20"/>
      <c r="D80" s="20"/>
      <c r="E80" s="20"/>
      <c r="F80" s="20"/>
      <c r="G80" s="31"/>
      <c r="H80" s="18" t="s">
        <v>11</v>
      </c>
    </row>
    <row r="81" customFormat="false" ht="13.5" hidden="false" customHeight="true" outlineLevel="0" collapsed="false">
      <c r="A81" s="7" t="s">
        <v>29</v>
      </c>
      <c r="B81" s="34" t="s">
        <v>81</v>
      </c>
      <c r="C81" s="35"/>
      <c r="D81" s="35"/>
      <c r="E81" s="35"/>
      <c r="F81" s="35"/>
      <c r="G81" s="36"/>
      <c r="H81" s="53" t="n">
        <f aca="false">H39</f>
        <v>708.605812363636</v>
      </c>
    </row>
    <row r="82" customFormat="false" ht="13.5" hidden="false" customHeight="true" outlineLevel="0" collapsed="false">
      <c r="A82" s="7" t="s">
        <v>48</v>
      </c>
      <c r="B82" s="34" t="s">
        <v>82</v>
      </c>
      <c r="C82" s="35"/>
      <c r="D82" s="35"/>
      <c r="E82" s="35"/>
      <c r="F82" s="35"/>
      <c r="G82" s="36"/>
      <c r="H82" s="53" t="n">
        <f aca="false">H49</f>
        <v>432.756737854255</v>
      </c>
    </row>
    <row r="83" customFormat="false" ht="13.5" hidden="false" customHeight="true" outlineLevel="0" collapsed="false">
      <c r="A83" s="7" t="s">
        <v>56</v>
      </c>
      <c r="B83" s="34" t="s">
        <v>83</v>
      </c>
      <c r="C83" s="35"/>
      <c r="D83" s="35"/>
      <c r="E83" s="35"/>
      <c r="F83" s="35"/>
      <c r="G83" s="36"/>
      <c r="H83" s="53" t="n">
        <f aca="false">H55</f>
        <v>52.6833017018182</v>
      </c>
    </row>
    <row r="84" customFormat="false" ht="13.5" hidden="false" customHeight="true" outlineLevel="0" collapsed="false">
      <c r="A84" s="7" t="s">
        <v>61</v>
      </c>
      <c r="B84" s="34" t="s">
        <v>84</v>
      </c>
      <c r="C84" s="35"/>
      <c r="D84" s="35"/>
      <c r="E84" s="35"/>
      <c r="F84" s="35"/>
      <c r="G84" s="36"/>
      <c r="H84" s="53" t="n">
        <f aca="false">H65</f>
        <v>215.123481949091</v>
      </c>
    </row>
    <row r="85" customFormat="false" ht="13.5" hidden="false" customHeight="true" outlineLevel="0" collapsed="false">
      <c r="A85" s="7" t="s">
        <v>70</v>
      </c>
      <c r="B85" s="34" t="s">
        <v>85</v>
      </c>
      <c r="C85" s="35"/>
      <c r="D85" s="35"/>
      <c r="E85" s="35"/>
      <c r="F85" s="35"/>
      <c r="G85" s="36"/>
      <c r="H85" s="53" t="n">
        <f aca="false">H77</f>
        <v>113.528862107278</v>
      </c>
    </row>
    <row r="86" customFormat="false" ht="13.5" hidden="false" customHeight="true" outlineLevel="0" collapsed="false">
      <c r="A86" s="7" t="s">
        <v>86</v>
      </c>
      <c r="B86" s="34" t="s">
        <v>77</v>
      </c>
      <c r="C86" s="35"/>
      <c r="D86" s="35"/>
      <c r="E86" s="35"/>
      <c r="F86" s="35"/>
      <c r="G86" s="36"/>
      <c r="H86" s="53" t="n">
        <v>0</v>
      </c>
    </row>
    <row r="87" customFormat="false" ht="13.5" hidden="false" customHeight="true" outlineLevel="0" collapsed="false">
      <c r="A87" s="24"/>
      <c r="B87" s="25" t="s">
        <v>54</v>
      </c>
      <c r="C87" s="26"/>
      <c r="D87" s="26"/>
      <c r="E87" s="26"/>
      <c r="F87" s="26"/>
      <c r="G87" s="33"/>
      <c r="H87" s="53" t="n">
        <f aca="false">SUM(H81:H86)</f>
        <v>1522.69819597608</v>
      </c>
    </row>
    <row r="88" customFormat="false" ht="8.2" hidden="false" customHeight="true" outlineLevel="0" collapsed="false"/>
    <row r="89" customFormat="false" ht="13.5" hidden="false" customHeight="true" outlineLevel="0" collapsed="false">
      <c r="A89" s="29" t="s">
        <v>87</v>
      </c>
    </row>
    <row r="90" customFormat="false" ht="13.5" hidden="false" customHeight="true" outlineLevel="0" collapsed="false">
      <c r="A90" s="18" t="n">
        <v>5</v>
      </c>
      <c r="B90" s="19" t="s">
        <v>88</v>
      </c>
      <c r="C90" s="20"/>
      <c r="D90" s="20"/>
      <c r="E90" s="20"/>
      <c r="F90" s="31"/>
      <c r="G90" s="18" t="s">
        <v>10</v>
      </c>
      <c r="H90" s="18" t="s">
        <v>11</v>
      </c>
    </row>
    <row r="91" customFormat="false" ht="13.5" hidden="false" customHeight="true" outlineLevel="0" collapsed="false">
      <c r="A91" s="7" t="s">
        <v>12</v>
      </c>
      <c r="B91" s="34" t="s">
        <v>89</v>
      </c>
      <c r="C91" s="35"/>
      <c r="D91" s="35"/>
      <c r="E91" s="35"/>
      <c r="F91" s="36"/>
      <c r="G91" s="54" t="n">
        <v>0.02</v>
      </c>
      <c r="H91" s="53" t="n">
        <f aca="false">(H13+H20+H25+H87)*G91</f>
        <v>81.1630261013397</v>
      </c>
    </row>
    <row r="92" customFormat="false" ht="13.5" hidden="false" customHeight="true" outlineLevel="0" collapsed="false">
      <c r="A92" s="7" t="s">
        <v>20</v>
      </c>
      <c r="B92" s="34" t="s">
        <v>90</v>
      </c>
      <c r="C92" s="35"/>
      <c r="D92" s="35"/>
      <c r="E92" s="35"/>
      <c r="F92" s="36"/>
      <c r="G92" s="55" t="n">
        <f aca="false">100%-(G93+G94+G95+G96)</f>
        <v>0.9335</v>
      </c>
      <c r="H92" s="53" t="n">
        <f aca="false">(H13+H20+H25+H87+H91+H99)/G92</f>
        <v>4655.89721234787</v>
      </c>
    </row>
    <row r="93" customFormat="false" ht="13.5" hidden="false" customHeight="true" outlineLevel="0" collapsed="false">
      <c r="A93" s="7" t="s">
        <v>91</v>
      </c>
      <c r="B93" s="34" t="s">
        <v>92</v>
      </c>
      <c r="C93" s="35"/>
      <c r="D93" s="35"/>
      <c r="E93" s="35"/>
      <c r="F93" s="36"/>
      <c r="G93" s="54" t="n">
        <v>0.0065</v>
      </c>
      <c r="H93" s="53" t="n">
        <f aca="false">H92*G93</f>
        <v>30.2633318802612</v>
      </c>
    </row>
    <row r="94" customFormat="false" ht="13.5" hidden="false" customHeight="true" outlineLevel="0" collapsed="false">
      <c r="A94" s="7" t="s">
        <v>93</v>
      </c>
      <c r="B94" s="34" t="s">
        <v>94</v>
      </c>
      <c r="C94" s="35"/>
      <c r="D94" s="35"/>
      <c r="E94" s="35"/>
      <c r="F94" s="36"/>
      <c r="G94" s="54" t="n">
        <v>0.03</v>
      </c>
      <c r="H94" s="53" t="n">
        <f aca="false">H92*G94</f>
        <v>139.676916370436</v>
      </c>
    </row>
    <row r="95" customFormat="false" ht="13.5" hidden="false" customHeight="true" outlineLevel="0" collapsed="false">
      <c r="A95" s="7" t="s">
        <v>95</v>
      </c>
      <c r="B95" s="34" t="s">
        <v>96</v>
      </c>
      <c r="C95" s="35"/>
      <c r="D95" s="35"/>
      <c r="E95" s="35"/>
      <c r="F95" s="36"/>
      <c r="G95" s="54" t="n">
        <v>0.03</v>
      </c>
      <c r="H95" s="53" t="n">
        <f aca="false">H92*G95</f>
        <v>139.676916370436</v>
      </c>
    </row>
    <row r="96" customFormat="false" ht="13.5" hidden="false" customHeight="true" outlineLevel="0" collapsed="false">
      <c r="A96" s="7" t="s">
        <v>97</v>
      </c>
      <c r="B96" s="34" t="s">
        <v>98</v>
      </c>
      <c r="C96" s="35"/>
      <c r="D96" s="35"/>
      <c r="E96" s="35"/>
      <c r="F96" s="36"/>
      <c r="G96" s="54"/>
      <c r="H96" s="53" t="n">
        <f aca="false">H92*G96</f>
        <v>0</v>
      </c>
    </row>
    <row r="97" customFormat="false" ht="13.5" hidden="false" customHeight="true" outlineLevel="0" collapsed="false">
      <c r="A97" s="7" t="s">
        <v>99</v>
      </c>
      <c r="B97" s="34" t="s">
        <v>100</v>
      </c>
      <c r="C97" s="35"/>
      <c r="D97" s="35"/>
      <c r="E97" s="35"/>
      <c r="F97" s="36"/>
      <c r="G97" s="54" t="n">
        <v>0.048</v>
      </c>
      <c r="H97" s="53" t="n">
        <f aca="false">H92*G97</f>
        <v>223.483066192698</v>
      </c>
    </row>
    <row r="98" customFormat="false" ht="13.5" hidden="false" customHeight="true" outlineLevel="0" collapsed="false">
      <c r="A98" s="7" t="s">
        <v>101</v>
      </c>
      <c r="B98" s="34" t="s">
        <v>102</v>
      </c>
      <c r="C98" s="35"/>
      <c r="D98" s="35"/>
      <c r="E98" s="35"/>
      <c r="F98" s="36"/>
      <c r="G98" s="54" t="n">
        <v>0.0288</v>
      </c>
      <c r="H98" s="53" t="n">
        <f aca="false">H99*G98</f>
        <v>5.96061263688239</v>
      </c>
    </row>
    <row r="99" customFormat="false" ht="13.5" hidden="false" customHeight="true" outlineLevel="0" collapsed="false">
      <c r="A99" s="7" t="s">
        <v>14</v>
      </c>
      <c r="B99" s="34" t="s">
        <v>103</v>
      </c>
      <c r="C99" s="35"/>
      <c r="D99" s="35"/>
      <c r="E99" s="35"/>
      <c r="F99" s="36"/>
      <c r="G99" s="54" t="n">
        <v>0.05</v>
      </c>
      <c r="H99" s="53" t="n">
        <f aca="false">(H13+H20+H25+H87+H91)*G99</f>
        <v>206.965716558416</v>
      </c>
    </row>
    <row r="100" customFormat="false" ht="13.5" hidden="false" customHeight="true" outlineLevel="0" collapsed="false">
      <c r="A100" s="24"/>
      <c r="B100" s="25" t="s">
        <v>44</v>
      </c>
      <c r="C100" s="26"/>
      <c r="D100" s="26"/>
      <c r="E100" s="26"/>
      <c r="F100" s="33"/>
      <c r="G100" s="43"/>
      <c r="H100" s="53" t="n">
        <f aca="false">H91+H93+H94+H95+H96+H97+H98+H99</f>
        <v>827.18958611047</v>
      </c>
    </row>
    <row r="101" customFormat="false" ht="8.95" hidden="false" customHeight="true" outlineLevel="0" collapsed="false"/>
    <row r="102" customFormat="false" ht="13.5" hidden="false" customHeight="true" outlineLevel="0" collapsed="false">
      <c r="A102" s="56" t="s">
        <v>104</v>
      </c>
      <c r="B102" s="56"/>
      <c r="C102" s="56"/>
      <c r="D102" s="56"/>
      <c r="E102" s="56"/>
      <c r="F102" s="56"/>
      <c r="G102" s="56"/>
      <c r="H102" s="56"/>
    </row>
    <row r="103" customFormat="false" ht="7.45" hidden="false" customHeight="true" outlineLevel="0" collapsed="false"/>
    <row r="104" customFormat="false" ht="13.5" hidden="false" customHeight="true" outlineLevel="0" collapsed="false">
      <c r="A104" s="18"/>
      <c r="B104" s="19"/>
      <c r="C104" s="20"/>
      <c r="D104" s="20"/>
      <c r="E104" s="20"/>
      <c r="F104" s="20"/>
      <c r="G104" s="31"/>
      <c r="H104" s="18" t="s">
        <v>11</v>
      </c>
    </row>
    <row r="105" customFormat="false" ht="13.5" hidden="false" customHeight="true" outlineLevel="0" collapsed="false">
      <c r="A105" s="7" t="s">
        <v>12</v>
      </c>
      <c r="B105" s="34" t="s">
        <v>105</v>
      </c>
      <c r="C105" s="35"/>
      <c r="D105" s="35"/>
      <c r="E105" s="35"/>
      <c r="F105" s="35"/>
      <c r="G105" s="36"/>
      <c r="H105" s="53" t="n">
        <f aca="false">H13</f>
        <v>1925.55927272727</v>
      </c>
      <c r="J105" s="37"/>
    </row>
    <row r="106" customFormat="false" ht="13.5" hidden="false" customHeight="true" outlineLevel="0" collapsed="false">
      <c r="A106" s="7" t="s">
        <v>20</v>
      </c>
      <c r="B106" s="34" t="s">
        <v>106</v>
      </c>
      <c r="C106" s="35"/>
      <c r="D106" s="35"/>
      <c r="E106" s="35"/>
      <c r="F106" s="35"/>
      <c r="G106" s="36"/>
      <c r="H106" s="53" t="n">
        <f aca="false">H20</f>
        <v>551.193836363636</v>
      </c>
      <c r="K106" s="37"/>
      <c r="L106" s="37"/>
    </row>
    <row r="107" customFormat="false" ht="13.5" hidden="false" customHeight="true" outlineLevel="0" collapsed="false">
      <c r="A107" s="7" t="s">
        <v>14</v>
      </c>
      <c r="B107" s="34" t="s">
        <v>107</v>
      </c>
      <c r="C107" s="35"/>
      <c r="D107" s="35"/>
      <c r="E107" s="35"/>
      <c r="F107" s="35"/>
      <c r="G107" s="36"/>
      <c r="H107" s="53" t="n">
        <f aca="false">H25</f>
        <v>58.7</v>
      </c>
      <c r="J107" s="37"/>
      <c r="K107" s="37"/>
      <c r="L107" s="37"/>
    </row>
    <row r="108" customFormat="false" ht="13.5" hidden="false" customHeight="true" outlineLevel="0" collapsed="false">
      <c r="A108" s="7" t="s">
        <v>34</v>
      </c>
      <c r="B108" s="34" t="s">
        <v>80</v>
      </c>
      <c r="C108" s="35"/>
      <c r="D108" s="35"/>
      <c r="E108" s="35"/>
      <c r="F108" s="35"/>
      <c r="G108" s="36"/>
      <c r="H108" s="53" t="n">
        <f aca="false">H87</f>
        <v>1522.69819597608</v>
      </c>
      <c r="L108" s="37"/>
    </row>
    <row r="109" customFormat="false" ht="13.5" hidden="false" customHeight="true" outlineLevel="0" collapsed="false">
      <c r="A109" s="52" t="s">
        <v>108</v>
      </c>
      <c r="B109" s="52"/>
      <c r="C109" s="52"/>
      <c r="D109" s="52"/>
      <c r="E109" s="52"/>
      <c r="F109" s="52"/>
      <c r="G109" s="52"/>
      <c r="H109" s="53" t="n">
        <f aca="false">SUM(H105:H108)</f>
        <v>4058.15130506698</v>
      </c>
      <c r="L109" s="14"/>
    </row>
    <row r="110" customFormat="false" ht="13.5" hidden="false" customHeight="true" outlineLevel="0" collapsed="false">
      <c r="A110" s="7" t="s">
        <v>36</v>
      </c>
      <c r="B110" s="34" t="s">
        <v>109</v>
      </c>
      <c r="C110" s="35"/>
      <c r="D110" s="35"/>
      <c r="E110" s="35"/>
      <c r="F110" s="35"/>
      <c r="G110" s="36"/>
      <c r="H110" s="53" t="n">
        <f aca="false">H100</f>
        <v>827.18958611047</v>
      </c>
    </row>
    <row r="111" customFormat="false" ht="13.5" hidden="false" customHeight="true" outlineLevel="0" collapsed="false">
      <c r="A111" s="52" t="s">
        <v>110</v>
      </c>
      <c r="B111" s="52"/>
      <c r="C111" s="52"/>
      <c r="D111" s="52"/>
      <c r="E111" s="52"/>
      <c r="F111" s="52"/>
      <c r="G111" s="52"/>
      <c r="H111" s="28" t="n">
        <f aca="false">H109+H110</f>
        <v>4885.34089117745</v>
      </c>
    </row>
    <row r="112" customFormat="false" ht="13.5" hidden="false" customHeight="true" outlineLevel="0" collapsed="false">
      <c r="A112" s="17"/>
      <c r="B112" s="17"/>
      <c r="C112" s="17"/>
      <c r="D112" s="17"/>
      <c r="E112" s="17"/>
      <c r="F112" s="17"/>
      <c r="G112" s="17"/>
      <c r="H112" s="38"/>
    </row>
    <row r="113" customFormat="false" ht="13.5" hidden="false" customHeight="true" outlineLevel="0" collapsed="false">
      <c r="A113" s="57" t="s">
        <v>111</v>
      </c>
      <c r="B113" s="57"/>
      <c r="C113" s="57"/>
      <c r="D113" s="57"/>
      <c r="E113" s="57"/>
      <c r="F113" s="57"/>
      <c r="G113" s="57"/>
      <c r="H113" s="57" t="s">
        <v>11</v>
      </c>
    </row>
    <row r="114" customFormat="false" ht="13.5" hidden="false" customHeight="true" outlineLevel="0" collapsed="false">
      <c r="A114" s="58" t="s">
        <v>115</v>
      </c>
      <c r="B114" s="58"/>
      <c r="C114" s="58"/>
      <c r="D114" s="58"/>
      <c r="E114" s="58"/>
      <c r="F114" s="58"/>
      <c r="G114" s="58"/>
      <c r="H114" s="59" t="n">
        <f aca="false">13*4885.34</f>
        <v>63509.42</v>
      </c>
    </row>
  </sheetData>
  <mergeCells count="43">
    <mergeCell ref="A1:H1"/>
    <mergeCell ref="A2:H2"/>
    <mergeCell ref="A3:H3"/>
    <mergeCell ref="B7:D7"/>
    <mergeCell ref="E7:G7"/>
    <mergeCell ref="A9:H9"/>
    <mergeCell ref="B11:F11"/>
    <mergeCell ref="B12:F12"/>
    <mergeCell ref="A15:H15"/>
    <mergeCell ref="B17:G17"/>
    <mergeCell ref="B18:G18"/>
    <mergeCell ref="B19:G19"/>
    <mergeCell ref="A22:H22"/>
    <mergeCell ref="A27:H27"/>
    <mergeCell ref="A29:H29"/>
    <mergeCell ref="A43:H43"/>
    <mergeCell ref="B45:G45"/>
    <mergeCell ref="B46:G46"/>
    <mergeCell ref="B47:G47"/>
    <mergeCell ref="B48:G48"/>
    <mergeCell ref="A51:H51"/>
    <mergeCell ref="B53:G53"/>
    <mergeCell ref="B54:G54"/>
    <mergeCell ref="B55:G55"/>
    <mergeCell ref="B59:G59"/>
    <mergeCell ref="B60:G60"/>
    <mergeCell ref="B61:G61"/>
    <mergeCell ref="B62:G62"/>
    <mergeCell ref="B63:G63"/>
    <mergeCell ref="B64:G64"/>
    <mergeCell ref="B65:G65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111:G111"/>
    <mergeCell ref="A113:G113"/>
    <mergeCell ref="A114:G114"/>
  </mergeCells>
  <printOptions headings="false" gridLines="false" gridLinesSet="true" horizontalCentered="true" verticalCentered="false"/>
  <pageMargins left="0.7875" right="0.39375" top="0.590277777777778" bottom="0.590277777777778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&amp;L&amp;F - &amp;A - &amp;P/&amp;N</oddFooter>
  </headerFooter>
  <rowBreaks count="1" manualBreakCount="1">
    <brk id="42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7" activeCellId="0" sqref="B7"/>
    </sheetView>
  </sheetViews>
  <sheetFormatPr defaultColWidth="9.13671875" defaultRowHeight="12.75" zeroHeight="false" outlineLevelRow="0" outlineLevelCol="0"/>
  <cols>
    <col collapsed="false" customWidth="true" hidden="false" outlineLevel="0" max="1" min="1" style="62" width="60.43"/>
    <col collapsed="false" customWidth="true" hidden="false" outlineLevel="0" max="2" min="2" style="62" width="21.26"/>
    <col collapsed="false" customWidth="true" hidden="false" outlineLevel="0" max="3" min="3" style="62" width="11.3"/>
    <col collapsed="false" customWidth="false" hidden="false" outlineLevel="0" max="1024" min="4" style="62" width="9.13"/>
  </cols>
  <sheetData>
    <row r="1" customFormat="false" ht="16.5" hidden="false" customHeight="true" outlineLevel="0" collapsed="false">
      <c r="A1" s="63" t="s">
        <v>116</v>
      </c>
      <c r="B1" s="63"/>
      <c r="C1" s="64"/>
      <c r="D1" s="64"/>
      <c r="E1" s="64"/>
    </row>
    <row r="2" customFormat="false" ht="16.5" hidden="false" customHeight="true" outlineLevel="0" collapsed="false">
      <c r="A2" s="65" t="s">
        <v>117</v>
      </c>
      <c r="B2" s="65" t="s">
        <v>118</v>
      </c>
    </row>
    <row r="3" customFormat="false" ht="38.05" hidden="false" customHeight="true" outlineLevel="0" collapsed="false">
      <c r="A3" s="66" t="str">
        <f aca="false">'Merendeiro de Escola-Creche - U'!A113:G113</f>
        <v>42 (Quarenta e dois) Postos de Trabalho - Serviço de merendeiro de escola/creche (zona urbana) 8horas/dia</v>
      </c>
      <c r="B3" s="67" t="n">
        <f aca="false">'Merendeiro de Escola-Creche - U'!H113</f>
        <v>205184.28</v>
      </c>
      <c r="C3" s="68"/>
    </row>
    <row r="4" customFormat="false" ht="33.55" hidden="false" customHeight="true" outlineLevel="0" collapsed="false">
      <c r="A4" s="66" t="str">
        <f aca="false">'Merendeiro de Escola-Creche - R'!A114:G114</f>
        <v>13 (Treze) Postos de Trabalho - Serviço de merendeiro de escola/creche (zona rural) 8horas/dia</v>
      </c>
      <c r="B4" s="67" t="n">
        <f aca="false">'Merendeiro de Escola-Creche - R'!H114</f>
        <v>63509.42</v>
      </c>
      <c r="C4" s="68"/>
    </row>
    <row r="5" customFormat="false" ht="16.5" hidden="false" customHeight="true" outlineLevel="0" collapsed="false">
      <c r="A5" s="69" t="s">
        <v>119</v>
      </c>
      <c r="B5" s="70" t="n">
        <f aca="false">SUM(B3:B4)</f>
        <v>268693.7</v>
      </c>
    </row>
    <row r="6" customFormat="false" ht="16.5" hidden="false" customHeight="true" outlineLevel="0" collapsed="false">
      <c r="A6" s="69" t="s">
        <v>120</v>
      </c>
      <c r="B6" s="71" t="n">
        <f aca="false">B5*12</f>
        <v>3224324.4</v>
      </c>
      <c r="C6" s="68"/>
    </row>
    <row r="7" customFormat="false" ht="16.5" hidden="false" customHeight="true" outlineLevel="0" collapsed="false">
      <c r="A7" s="72"/>
    </row>
    <row r="8" customFormat="false" ht="16.5" hidden="false" customHeight="true" outlineLevel="0" collapsed="false">
      <c r="A8" s="73"/>
      <c r="B8" s="68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">
    <mergeCell ref="A1:B1"/>
  </mergeCells>
  <printOptions headings="false" gridLines="false" gridLinesSet="true" horizontalCentered="true" verticalCentered="false"/>
  <pageMargins left="0.7875" right="0.39375" top="0.590277777777778" bottom="0.590277777777778" header="0.511811023622047" footer="0.19652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&amp;L&amp;F - &amp;A -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20" activeCellId="0" sqref="K20"/>
    </sheetView>
  </sheetViews>
  <sheetFormatPr defaultColWidth="11.640625" defaultRowHeight="12.8" zeroHeight="false" outlineLevelRow="0" outlineLevelCol="0"/>
  <cols>
    <col collapsed="false" customWidth="true" hidden="false" outlineLevel="0" max="1" min="1" style="0" width="8.89"/>
    <col collapsed="false" customWidth="true" hidden="false" outlineLevel="0" max="2" min="2" style="0" width="27.65"/>
    <col collapsed="false" customWidth="true" hidden="false" outlineLevel="0" max="3" min="3" style="0" width="14.31"/>
    <col collapsed="false" customWidth="true" hidden="false" outlineLevel="0" max="4" min="4" style="0" width="14.03"/>
    <col collapsed="false" customWidth="true" hidden="false" outlineLevel="0" max="6" min="6" style="0" width="12.37"/>
  </cols>
  <sheetData>
    <row r="1" customFormat="false" ht="15" hidden="false" customHeight="false" outlineLevel="0" collapsed="false">
      <c r="A1" s="74" t="s">
        <v>121</v>
      </c>
      <c r="B1" s="74"/>
      <c r="C1" s="74"/>
      <c r="D1" s="74"/>
      <c r="E1" s="74"/>
      <c r="F1" s="74"/>
      <c r="G1" s="74"/>
      <c r="H1" s="74"/>
      <c r="I1" s="74"/>
    </row>
    <row r="2" customFormat="false" ht="37.3" hidden="false" customHeight="false" outlineLevel="0" collapsed="false">
      <c r="A2" s="75" t="s">
        <v>122</v>
      </c>
      <c r="B2" s="76" t="s">
        <v>123</v>
      </c>
      <c r="C2" s="76" t="s">
        <v>124</v>
      </c>
      <c r="D2" s="76" t="s">
        <v>125</v>
      </c>
      <c r="E2" s="76" t="s">
        <v>126</v>
      </c>
      <c r="F2" s="76" t="s">
        <v>127</v>
      </c>
      <c r="G2" s="76" t="s">
        <v>128</v>
      </c>
      <c r="H2" s="77" t="s">
        <v>129</v>
      </c>
      <c r="I2" s="77" t="s">
        <v>130</v>
      </c>
    </row>
    <row r="3" customFormat="false" ht="38.05" hidden="false" customHeight="true" outlineLevel="0" collapsed="false">
      <c r="A3" s="75" t="n">
        <v>1</v>
      </c>
      <c r="B3" s="78" t="s">
        <v>131</v>
      </c>
      <c r="C3" s="79" t="s">
        <v>132</v>
      </c>
      <c r="D3" s="79" t="n">
        <v>1</v>
      </c>
      <c r="E3" s="79" t="n">
        <v>65.72</v>
      </c>
      <c r="F3" s="79" t="n">
        <v>66.88</v>
      </c>
      <c r="G3" s="79" t="n">
        <v>36.47</v>
      </c>
      <c r="H3" s="80" t="n">
        <f aca="false">(E3+F3+G3)/3</f>
        <v>56.3566666666667</v>
      </c>
      <c r="I3" s="80" t="n">
        <f aca="false">D3*H3</f>
        <v>56.3566666666667</v>
      </c>
    </row>
    <row r="4" customFormat="false" ht="41.75" hidden="false" customHeight="true" outlineLevel="0" collapsed="false">
      <c r="A4" s="75" t="n">
        <v>2</v>
      </c>
      <c r="B4" s="78" t="s">
        <v>133</v>
      </c>
      <c r="C4" s="79" t="s">
        <v>132</v>
      </c>
      <c r="D4" s="79" t="n">
        <v>3</v>
      </c>
      <c r="E4" s="81" t="n">
        <v>77</v>
      </c>
      <c r="F4" s="81" t="n">
        <v>64.9</v>
      </c>
      <c r="G4" s="81" t="n">
        <v>71.09</v>
      </c>
      <c r="H4" s="80" t="n">
        <f aca="false">(E4+F4+G4)/3</f>
        <v>70.9966666666667</v>
      </c>
      <c r="I4" s="80" t="n">
        <f aca="false">D4*H4</f>
        <v>212.99</v>
      </c>
    </row>
    <row r="5" customFormat="false" ht="32.8" hidden="false" customHeight="true" outlineLevel="0" collapsed="false">
      <c r="A5" s="75" t="n">
        <v>3</v>
      </c>
      <c r="B5" s="78" t="s">
        <v>134</v>
      </c>
      <c r="C5" s="79" t="s">
        <v>132</v>
      </c>
      <c r="D5" s="79" t="n">
        <v>2</v>
      </c>
      <c r="E5" s="81" t="n">
        <v>17.1</v>
      </c>
      <c r="F5" s="81" t="n">
        <v>22.8</v>
      </c>
      <c r="G5" s="81" t="n">
        <v>14.8</v>
      </c>
      <c r="H5" s="80" t="n">
        <f aca="false">(E5+F5+G5)/3</f>
        <v>18.2333333333333</v>
      </c>
      <c r="I5" s="80" t="n">
        <f aca="false">D5*H5</f>
        <v>36.4666666666667</v>
      </c>
    </row>
    <row r="6" customFormat="false" ht="29.1" hidden="false" customHeight="true" outlineLevel="0" collapsed="false">
      <c r="A6" s="75" t="n">
        <v>4</v>
      </c>
      <c r="B6" s="78" t="s">
        <v>135</v>
      </c>
      <c r="C6" s="79" t="s">
        <v>136</v>
      </c>
      <c r="D6" s="79" t="n">
        <v>2</v>
      </c>
      <c r="E6" s="81" t="n">
        <v>54.02</v>
      </c>
      <c r="F6" s="81" t="n">
        <v>51.62</v>
      </c>
      <c r="G6" s="81" t="n">
        <v>69.99</v>
      </c>
      <c r="H6" s="80" t="n">
        <f aca="false">(E6+F6+G6)/3</f>
        <v>58.5433333333333</v>
      </c>
      <c r="I6" s="80" t="n">
        <f aca="false">D6*H6</f>
        <v>117.086666666667</v>
      </c>
    </row>
    <row r="7" customFormat="false" ht="26.1" hidden="false" customHeight="true" outlineLevel="0" collapsed="false">
      <c r="A7" s="75" t="n">
        <v>5</v>
      </c>
      <c r="B7" s="78" t="s">
        <v>137</v>
      </c>
      <c r="C7" s="79" t="s">
        <v>132</v>
      </c>
      <c r="D7" s="79" t="n">
        <v>3</v>
      </c>
      <c r="E7" s="81" t="n">
        <v>75</v>
      </c>
      <c r="F7" s="81" t="n">
        <v>99</v>
      </c>
      <c r="G7" s="81" t="n">
        <v>59.9</v>
      </c>
      <c r="H7" s="80" t="n">
        <f aca="false">(E7+F7+G7)/3</f>
        <v>77.9666666666667</v>
      </c>
      <c r="I7" s="80" t="n">
        <f aca="false">D7*H7</f>
        <v>233.9</v>
      </c>
    </row>
    <row r="8" customFormat="false" ht="23.1" hidden="false" customHeight="true" outlineLevel="0" collapsed="false">
      <c r="A8" s="75" t="n">
        <v>6</v>
      </c>
      <c r="B8" s="78" t="s">
        <v>138</v>
      </c>
      <c r="C8" s="79" t="s">
        <v>139</v>
      </c>
      <c r="D8" s="79" t="n">
        <v>2</v>
      </c>
      <c r="E8" s="81" t="n">
        <v>27.98</v>
      </c>
      <c r="F8" s="81" t="n">
        <v>23.9</v>
      </c>
      <c r="G8" s="81" t="n">
        <v>19.6</v>
      </c>
      <c r="H8" s="80" t="n">
        <f aca="false">(E8+F8+G8)/3</f>
        <v>23.8266666666667</v>
      </c>
      <c r="I8" s="80" t="n">
        <f aca="false">D8*H8</f>
        <v>47.6533333333333</v>
      </c>
    </row>
    <row r="9" customFormat="false" ht="23.85" hidden="false" customHeight="true" outlineLevel="0" collapsed="false">
      <c r="A9" s="82" t="s">
        <v>140</v>
      </c>
      <c r="B9" s="82"/>
      <c r="C9" s="82"/>
      <c r="D9" s="82"/>
      <c r="E9" s="82"/>
      <c r="F9" s="82"/>
      <c r="G9" s="82"/>
      <c r="H9" s="82"/>
      <c r="I9" s="83" t="n">
        <f aca="false">SUM(I3:I8)/12</f>
        <v>58.7044444444445</v>
      </c>
    </row>
  </sheetData>
  <mergeCells count="2">
    <mergeCell ref="A1:I1"/>
    <mergeCell ref="A9:H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2201</TotalTime>
  <Application>LibreOffice/7.3.2.2$Windows_X86_64 LibreOffice_project/49f2b1bff42cfccbd8f788c8dc32c1c309559be0</Application>
  <AppVersion>15.0000</AppVersion>
  <Company>HP Inc.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2022-07-11T19:19:35Z</dcterms:created>
  <dc:creator>José Pedro Holderbaum</dc:creator>
  <dc:description/>
  <dc:language>pt-BR</dc:language>
  <cp:lastModifiedBy/>
  <cp:lastPrinted>2025-06-02T13:51:48Z</cp:lastPrinted>
  <dcterms:modified xsi:type="dcterms:W3CDTF">2025-06-02T14:01:32Z</dcterms:modified>
  <cp:revision>52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