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6186CE69-AD60-467E-B3A0-45C888EB505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ea 2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" i="3" l="1"/>
  <c r="E28" i="3"/>
  <c r="E24" i="3"/>
  <c r="E23" i="3"/>
  <c r="B23" i="3"/>
  <c r="E18" i="3"/>
  <c r="B21" i="3"/>
  <c r="E21" i="3" s="1"/>
  <c r="B20" i="3"/>
  <c r="E20" i="3" s="1"/>
  <c r="E19" i="3"/>
  <c r="B22" i="3"/>
  <c r="E22" i="3" s="1"/>
  <c r="D10" i="3"/>
  <c r="E10" i="3" s="1"/>
  <c r="E9" i="3"/>
  <c r="D16" i="3" l="1"/>
  <c r="E16" i="3" s="1"/>
  <c r="D11" i="3"/>
  <c r="D12" i="3"/>
  <c r="D35" i="3"/>
  <c r="E35" i="3" s="1"/>
  <c r="D34" i="3"/>
  <c r="E34" i="3" s="1"/>
  <c r="E27" i="3"/>
  <c r="C44" i="3" l="1"/>
  <c r="B44" i="3"/>
  <c r="E30" i="3" l="1"/>
  <c r="E11" i="3"/>
  <c r="E36" i="3" l="1"/>
  <c r="E12" i="3"/>
  <c r="D14" i="3" s="1"/>
  <c r="D13" i="3" l="1"/>
  <c r="E13" i="3" s="1"/>
  <c r="D15" i="3"/>
  <c r="E15" i="3" s="1"/>
  <c r="E14" i="3"/>
  <c r="E17" i="3" l="1"/>
  <c r="D45" i="3" s="1"/>
  <c r="D43" i="3" s="1"/>
  <c r="E43" i="3" s="1"/>
  <c r="D38" i="3" l="1"/>
  <c r="E38" i="3" s="1"/>
  <c r="D41" i="3"/>
  <c r="E41" i="3" s="1"/>
  <c r="D40" i="3"/>
  <c r="E40" i="3" s="1"/>
  <c r="D39" i="3"/>
  <c r="E39" i="3" s="1"/>
  <c r="D42" i="3"/>
  <c r="E42" i="3" s="1"/>
  <c r="D44" i="3" l="1"/>
  <c r="E44" i="3" s="1"/>
  <c r="E47" i="3" l="1"/>
</calcChain>
</file>

<file path=xl/sharedStrings.xml><?xml version="1.0" encoding="utf-8"?>
<sst xmlns="http://schemas.openxmlformats.org/spreadsheetml/2006/main" count="95" uniqueCount="63">
  <si>
    <t xml:space="preserve"> </t>
  </si>
  <si>
    <t>Planilha de Custos - Preços Variaveis</t>
  </si>
  <si>
    <t>Discriminação</t>
  </si>
  <si>
    <t>Quantidade</t>
  </si>
  <si>
    <t>Unidade</t>
  </si>
  <si>
    <t>Vl Unitário</t>
  </si>
  <si>
    <t>Total</t>
  </si>
  <si>
    <t>Férias 1/3 abono</t>
  </si>
  <si>
    <t>meses</t>
  </si>
  <si>
    <t>13o.salário</t>
  </si>
  <si>
    <t>%</t>
  </si>
  <si>
    <t>TOTAL SALARIO/ENCARGOS</t>
  </si>
  <si>
    <t>Outras Despesas Administrativas</t>
  </si>
  <si>
    <t>Pis/Cofins</t>
  </si>
  <si>
    <t>Contrib.Social s/lucro</t>
  </si>
  <si>
    <t>Lucro Estipulado</t>
  </si>
  <si>
    <t>TOTAL VARIAVEIS</t>
  </si>
  <si>
    <t>TOTAL CUSTOS VARIAVEIS</t>
  </si>
  <si>
    <t>CUSTOS VARIAVEIS</t>
  </si>
  <si>
    <t>TOTAL DESPESAS FIXAS</t>
  </si>
  <si>
    <t>CUSTOS FIXOS</t>
  </si>
  <si>
    <t>ISSQN</t>
  </si>
  <si>
    <t xml:space="preserve">ANEXO 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</si>
  <si>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</si>
  <si>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</si>
  <si>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 xml:space="preserve">inscritas no Simples Nacional deverão "zerar" os campos INSS, Pis/Cofins, ISSQN, Cont.Social e </t>
  </si>
  <si>
    <r>
      <t>apor o percentual da sua empresa no Simples no Campo "</t>
    </r>
    <r>
      <rPr>
        <i/>
        <sz val="8"/>
        <color theme="1"/>
        <rFont val="Calibri"/>
        <family val="2"/>
        <scheme val="minor"/>
      </rPr>
      <t>Imposto de Renda/Simples</t>
    </r>
    <r>
      <rPr>
        <sz val="8"/>
        <color theme="1"/>
        <rFont val="Calibri"/>
        <family val="2"/>
        <scheme val="minor"/>
      </rPr>
      <t>."</t>
    </r>
  </si>
  <si>
    <r>
      <t xml:space="preserve">"O percentual de </t>
    </r>
    <r>
      <rPr>
        <i/>
        <sz val="8"/>
        <color theme="1"/>
        <rFont val="Arial"/>
        <family val="2"/>
      </rPr>
      <t>"Outras Despesas Administrativas "</t>
    </r>
    <r>
      <rPr>
        <sz val="8"/>
        <color theme="1"/>
        <rFont val="Arial"/>
        <family val="2"/>
      </rPr>
      <t xml:space="preserve"> poderá ser utilizado para contemplar outros </t>
    </r>
  </si>
  <si>
    <t>confecção da planilha não temos os dados para integrar na planilha separadamente."</t>
  </si>
  <si>
    <t>Imposto de Renda/Simples</t>
  </si>
  <si>
    <t xml:space="preserve">INSS </t>
  </si>
  <si>
    <t>FGTS</t>
  </si>
  <si>
    <t xml:space="preserve">e econômica. Somente os campos de cor diferente do padrão poderão ser alterados. Exemplo: empresas </t>
  </si>
  <si>
    <t>encargos e Encargos, Gratificações, Adicionais, Auxilios e Despesas Diversas que no momento da</t>
  </si>
  <si>
    <t>Combustivel (oleo diesel)</t>
  </si>
  <si>
    <t>preço p/litro</t>
  </si>
  <si>
    <t>Consumo por litro</t>
  </si>
  <si>
    <t>km/l</t>
  </si>
  <si>
    <t>km/mês</t>
  </si>
  <si>
    <t>ao ano</t>
  </si>
  <si>
    <t xml:space="preserve">Taxas e vistorias </t>
  </si>
  <si>
    <t xml:space="preserve">Depreciação </t>
  </si>
  <si>
    <t>TOTAL GERAL SERVIÇO POR MÊS</t>
  </si>
  <si>
    <t>funcion</t>
  </si>
  <si>
    <t>Lanches e Refeições</t>
  </si>
  <si>
    <t>Uniformes e EPIs</t>
  </si>
  <si>
    <t>dias/func</t>
  </si>
  <si>
    <t>Salário mensal Roçador Limpeza Urbana</t>
  </si>
  <si>
    <t>Verbas Rescisórias</t>
  </si>
  <si>
    <t>Multa FGTS</t>
  </si>
  <si>
    <t>Insalubridade</t>
  </si>
  <si>
    <t>Auxilio Transporte</t>
  </si>
  <si>
    <t>func/ano</t>
  </si>
  <si>
    <t>Plano de beneficio social familiar</t>
  </si>
  <si>
    <t>func</t>
  </si>
  <si>
    <t>Exames periodicos e laudos</t>
  </si>
  <si>
    <t>Investimento (Veiculos transp/maquinario)</t>
  </si>
  <si>
    <t>Laudos e taxas</t>
  </si>
  <si>
    <t>litros/ano</t>
  </si>
  <si>
    <t>Tinta para meio fio branco (2x ano, 35 km)</t>
  </si>
  <si>
    <t>Tinta para meio fio amarela(2x ano, 2 km)</t>
  </si>
  <si>
    <t>SERVIÇOS DE LIMPEZA URBANA - AREA 2</t>
  </si>
  <si>
    <t>Vila Azul, Sagrado Coração de Jesus, Medianeira, Santa Lucia, Distrito Industrial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</si>
</sst>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 val="singleAccounting"/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Arial"/>
      <family val="2"/>
    </font>
    <font>
      <i/>
      <sz val="8"/>
      <color theme="1"/>
      <name val="Arial"/>
      <family val="2"/>
    </font>
    <font>
      <u val="singleAccounting"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2" borderId="4" xfId="0" applyFont="1" applyFill="1" applyBorder="1"/>
    <xf numFmtId="0" fontId="3" fillId="3" borderId="4" xfId="0" applyFont="1" applyFill="1" applyBorder="1"/>
    <xf numFmtId="165" fontId="3" fillId="3" borderId="5" xfId="2" applyFont="1" applyFill="1" applyBorder="1"/>
    <xf numFmtId="165" fontId="3" fillId="3" borderId="0" xfId="2" applyFont="1" applyFill="1" applyBorder="1"/>
    <xf numFmtId="0" fontId="4" fillId="3" borderId="6" xfId="0" applyFont="1" applyFill="1" applyBorder="1"/>
    <xf numFmtId="0" fontId="4" fillId="3" borderId="7" xfId="0" applyFont="1" applyFill="1" applyBorder="1" applyAlignment="1">
      <alignment horizontal="center"/>
    </xf>
    <xf numFmtId="165" fontId="4" fillId="3" borderId="8" xfId="2" applyFont="1" applyFill="1" applyBorder="1"/>
    <xf numFmtId="0" fontId="4" fillId="0" borderId="4" xfId="0" applyFont="1" applyBorder="1"/>
    <xf numFmtId="165" fontId="4" fillId="0" borderId="5" xfId="2" applyFont="1" applyBorder="1"/>
    <xf numFmtId="0" fontId="3" fillId="3" borderId="9" xfId="0" applyFont="1" applyFill="1" applyBorder="1"/>
    <xf numFmtId="165" fontId="3" fillId="3" borderId="11" xfId="2" applyFont="1" applyFill="1" applyBorder="1"/>
    <xf numFmtId="165" fontId="5" fillId="3" borderId="5" xfId="2" applyFont="1" applyFill="1" applyBorder="1"/>
    <xf numFmtId="0" fontId="6" fillId="3" borderId="7" xfId="0" applyFont="1" applyFill="1" applyBorder="1"/>
    <xf numFmtId="0" fontId="4" fillId="3" borderId="4" xfId="0" applyFont="1" applyFill="1" applyBorder="1"/>
    <xf numFmtId="165" fontId="4" fillId="3" borderId="5" xfId="2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2" borderId="1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7" xfId="0" applyFont="1" applyFill="1" applyBorder="1"/>
    <xf numFmtId="43" fontId="7" fillId="3" borderId="7" xfId="0" applyNumberFormat="1" applyFont="1" applyFill="1" applyBorder="1"/>
    <xf numFmtId="164" fontId="3" fillId="3" borderId="0" xfId="1" applyFont="1" applyFill="1" applyBorder="1" applyAlignment="1">
      <alignment horizontal="left"/>
    </xf>
    <xf numFmtId="0" fontId="7" fillId="3" borderId="6" xfId="0" applyFont="1" applyFill="1" applyBorder="1"/>
    <xf numFmtId="0" fontId="7" fillId="3" borderId="8" xfId="0" applyFont="1" applyFill="1" applyBorder="1"/>
    <xf numFmtId="0" fontId="7" fillId="0" borderId="4" xfId="0" applyFont="1" applyBorder="1"/>
    <xf numFmtId="0" fontId="7" fillId="0" borderId="5" xfId="0" applyFont="1" applyBorder="1"/>
    <xf numFmtId="0" fontId="7" fillId="0" borderId="12" xfId="0" applyFont="1" applyBorder="1"/>
    <xf numFmtId="0" fontId="7" fillId="0" borderId="13" xfId="0" applyFont="1" applyBorder="1" applyAlignment="1">
      <alignment horizontal="center"/>
    </xf>
    <xf numFmtId="0" fontId="7" fillId="0" borderId="13" xfId="0" applyFont="1" applyBorder="1"/>
    <xf numFmtId="0" fontId="7" fillId="0" borderId="14" xfId="0" applyFont="1" applyBorder="1"/>
    <xf numFmtId="165" fontId="3" fillId="4" borderId="0" xfId="2" applyFont="1" applyFill="1" applyBorder="1"/>
    <xf numFmtId="165" fontId="3" fillId="4" borderId="5" xfId="2" applyFont="1" applyFill="1" applyBorder="1"/>
    <xf numFmtId="0" fontId="4" fillId="4" borderId="4" xfId="0" applyFont="1" applyFill="1" applyBorder="1"/>
    <xf numFmtId="0" fontId="8" fillId="3" borderId="7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165" fontId="3" fillId="3" borderId="7" xfId="2" applyFont="1" applyFill="1" applyBorder="1"/>
    <xf numFmtId="0" fontId="8" fillId="4" borderId="1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165" fontId="3" fillId="4" borderId="10" xfId="2" applyFont="1" applyFill="1" applyBorder="1"/>
    <xf numFmtId="0" fontId="4" fillId="4" borderId="9" xfId="0" applyFont="1" applyFill="1" applyBorder="1"/>
    <xf numFmtId="165" fontId="3" fillId="4" borderId="11" xfId="2" applyFont="1" applyFill="1" applyBorder="1"/>
    <xf numFmtId="0" fontId="8" fillId="3" borderId="10" xfId="0" applyFont="1" applyFill="1" applyBorder="1" applyAlignment="1">
      <alignment horizontal="center"/>
    </xf>
    <xf numFmtId="43" fontId="8" fillId="3" borderId="10" xfId="0" applyNumberFormat="1" applyFont="1" applyFill="1" applyBorder="1"/>
    <xf numFmtId="0" fontId="3" fillId="2" borderId="4" xfId="0" applyFont="1" applyFill="1" applyBorder="1"/>
    <xf numFmtId="0" fontId="10" fillId="3" borderId="7" xfId="0" applyFont="1" applyFill="1" applyBorder="1" applyAlignment="1">
      <alignment horizontal="center"/>
    </xf>
    <xf numFmtId="164" fontId="7" fillId="0" borderId="0" xfId="1" applyFont="1"/>
    <xf numFmtId="164" fontId="7" fillId="0" borderId="0" xfId="1" applyFont="1" applyBorder="1"/>
    <xf numFmtId="0" fontId="11" fillId="0" borderId="0" xfId="0" applyFont="1"/>
    <xf numFmtId="0" fontId="11" fillId="0" borderId="0" xfId="0" applyFont="1" applyAlignment="1">
      <alignment horizontal="center"/>
    </xf>
    <xf numFmtId="0" fontId="13" fillId="0" borderId="0" xfId="0" applyFont="1"/>
    <xf numFmtId="165" fontId="3" fillId="5" borderId="0" xfId="2" applyFont="1" applyFill="1" applyBorder="1" applyProtection="1">
      <protection locked="0"/>
    </xf>
    <xf numFmtId="2" fontId="8" fillId="5" borderId="10" xfId="0" applyNumberFormat="1" applyFont="1" applyFill="1" applyBorder="1" applyAlignment="1" applyProtection="1">
      <alignment horizontal="center"/>
      <protection locked="0"/>
    </xf>
    <xf numFmtId="9" fontId="3" fillId="5" borderId="0" xfId="3" applyFont="1" applyFill="1" applyBorder="1" applyAlignment="1" applyProtection="1">
      <alignment horizontal="center"/>
      <protection locked="0"/>
    </xf>
    <xf numFmtId="0" fontId="8" fillId="3" borderId="0" xfId="0" applyFont="1" applyFill="1" applyAlignment="1">
      <alignment horizontal="center"/>
    </xf>
    <xf numFmtId="1" fontId="3" fillId="5" borderId="0" xfId="2" applyNumberFormat="1" applyFont="1" applyFill="1" applyBorder="1" applyAlignment="1" applyProtection="1">
      <alignment horizontal="center"/>
      <protection locked="0"/>
    </xf>
    <xf numFmtId="0" fontId="8" fillId="5" borderId="0" xfId="0" applyFont="1" applyFill="1" applyAlignment="1" applyProtection="1">
      <alignment horizontal="center"/>
      <protection locked="0"/>
    </xf>
    <xf numFmtId="165" fontId="3" fillId="5" borderId="0" xfId="2" applyFont="1" applyFill="1" applyBorder="1" applyAlignment="1" applyProtection="1">
      <alignment horizontal="center"/>
      <protection locked="0"/>
    </xf>
    <xf numFmtId="0" fontId="3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43" fontId="8" fillId="3" borderId="0" xfId="0" applyNumberFormat="1" applyFont="1" applyFill="1"/>
    <xf numFmtId="2" fontId="8" fillId="5" borderId="0" xfId="0" applyNumberFormat="1" applyFont="1" applyFill="1" applyAlignment="1" applyProtection="1">
      <alignment horizontal="center"/>
      <protection locked="0"/>
    </xf>
    <xf numFmtId="43" fontId="7" fillId="0" borderId="0" xfId="0" applyNumberFormat="1" applyFont="1"/>
    <xf numFmtId="165" fontId="3" fillId="2" borderId="5" xfId="2" applyFont="1" applyFill="1" applyBorder="1" applyProtection="1"/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9" fillId="5" borderId="0" xfId="0" applyFont="1" applyFill="1" applyAlignment="1" applyProtection="1">
      <alignment horizontal="center"/>
      <protection locked="0"/>
    </xf>
    <xf numFmtId="0" fontId="9" fillId="2" borderId="0" xfId="0" applyFont="1" applyFill="1"/>
    <xf numFmtId="0" fontId="3" fillId="3" borderId="0" xfId="0" applyFont="1" applyFill="1"/>
    <xf numFmtId="0" fontId="4" fillId="3" borderId="12" xfId="0" applyFont="1" applyFill="1" applyBorder="1"/>
    <xf numFmtId="0" fontId="8" fillId="3" borderId="13" xfId="0" applyFont="1" applyFill="1" applyBorder="1" applyAlignment="1">
      <alignment horizontal="center"/>
    </xf>
    <xf numFmtId="0" fontId="7" fillId="3" borderId="13" xfId="0" applyFont="1" applyFill="1" applyBorder="1"/>
    <xf numFmtId="165" fontId="4" fillId="3" borderId="14" xfId="2" applyFont="1" applyFill="1" applyBorder="1"/>
    <xf numFmtId="165" fontId="8" fillId="5" borderId="0" xfId="2" applyFont="1" applyFill="1" applyBorder="1" applyProtection="1">
      <protection locked="0"/>
    </xf>
    <xf numFmtId="43" fontId="15" fillId="3" borderId="5" xfId="0" applyNumberFormat="1" applyFont="1" applyFill="1" applyBorder="1"/>
    <xf numFmtId="0" fontId="9" fillId="2" borderId="0" xfId="0" applyFont="1" applyFill="1" applyAlignment="1">
      <alignment horizontal="center"/>
    </xf>
    <xf numFmtId="166" fontId="8" fillId="5" borderId="0" xfId="0" applyNumberFormat="1" applyFont="1" applyFill="1" applyProtection="1">
      <protection locked="0"/>
    </xf>
    <xf numFmtId="43" fontId="8" fillId="3" borderId="5" xfId="0" applyNumberFormat="1" applyFont="1" applyFill="1" applyBorder="1"/>
    <xf numFmtId="0" fontId="8" fillId="3" borderId="4" xfId="0" applyFont="1" applyFill="1" applyBorder="1"/>
    <xf numFmtId="0" fontId="8" fillId="5" borderId="0" xfId="0" applyFont="1" applyFill="1" applyAlignment="1" applyProtection="1">
      <alignment horizontal="right"/>
      <protection locked="0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8"/>
  <sheetViews>
    <sheetView tabSelected="1" workbookViewId="0">
      <selection activeCell="A6" sqref="A6"/>
    </sheetView>
  </sheetViews>
  <sheetFormatPr defaultColWidth="9.109375" defaultRowHeight="13.8" x14ac:dyDescent="0.25"/>
  <cols>
    <col min="1" max="1" width="35.44140625" style="18" customWidth="1"/>
    <col min="2" max="2" width="10.88671875" style="19" customWidth="1"/>
    <col min="3" max="3" width="7.88671875" style="18" customWidth="1"/>
    <col min="4" max="4" width="14.88671875" style="18" customWidth="1"/>
    <col min="5" max="5" width="19" style="18" customWidth="1"/>
    <col min="6" max="8" width="9.109375" style="18"/>
    <col min="9" max="9" width="12.6640625" style="18" bestFit="1" customWidth="1"/>
    <col min="10" max="16384" width="9.109375" style="18"/>
  </cols>
  <sheetData>
    <row r="1" spans="1:9" ht="15.6" x14ac:dyDescent="0.3">
      <c r="B1" s="1" t="s">
        <v>22</v>
      </c>
      <c r="E1" s="2" t="s">
        <v>0</v>
      </c>
    </row>
    <row r="2" spans="1:9" ht="15.6" x14ac:dyDescent="0.3">
      <c r="B2" s="1"/>
      <c r="E2" s="2"/>
    </row>
    <row r="3" spans="1:9" x14ac:dyDescent="0.25">
      <c r="B3" s="18" t="s">
        <v>1</v>
      </c>
    </row>
    <row r="4" spans="1:9" x14ac:dyDescent="0.25">
      <c r="A4" s="2" t="s">
        <v>61</v>
      </c>
    </row>
    <row r="5" spans="1:9" x14ac:dyDescent="0.25">
      <c r="A5" s="2" t="s">
        <v>62</v>
      </c>
    </row>
    <row r="6" spans="1:9" ht="14.4" thickBot="1" x14ac:dyDescent="0.3"/>
    <row r="7" spans="1:9" x14ac:dyDescent="0.25">
      <c r="A7" s="20" t="s">
        <v>2</v>
      </c>
      <c r="B7" s="21" t="s">
        <v>3</v>
      </c>
      <c r="C7" s="21" t="s">
        <v>4</v>
      </c>
      <c r="D7" s="21" t="s">
        <v>5</v>
      </c>
      <c r="E7" s="22" t="s">
        <v>6</v>
      </c>
    </row>
    <row r="8" spans="1:9" x14ac:dyDescent="0.25">
      <c r="A8" s="3" t="s">
        <v>0</v>
      </c>
      <c r="B8" s="72" t="s">
        <v>0</v>
      </c>
      <c r="C8" s="73"/>
      <c r="D8" s="73"/>
      <c r="E8" s="23"/>
    </row>
    <row r="9" spans="1:9" x14ac:dyDescent="0.25">
      <c r="A9" s="49" t="s">
        <v>47</v>
      </c>
      <c r="B9" s="74">
        <v>3</v>
      </c>
      <c r="C9" s="75" t="s">
        <v>43</v>
      </c>
      <c r="D9" s="56">
        <v>1966.73</v>
      </c>
      <c r="E9" s="71">
        <f>D9*B9</f>
        <v>5900.1900000000005</v>
      </c>
    </row>
    <row r="10" spans="1:9" x14ac:dyDescent="0.25">
      <c r="A10" s="49" t="s">
        <v>50</v>
      </c>
      <c r="B10" s="74">
        <v>40</v>
      </c>
      <c r="C10" s="83" t="s">
        <v>10</v>
      </c>
      <c r="D10" s="56">
        <f>D9*B10/100</f>
        <v>786.69200000000001</v>
      </c>
      <c r="E10" s="71">
        <f>D10*B9</f>
        <v>2360.076</v>
      </c>
    </row>
    <row r="11" spans="1:9" x14ac:dyDescent="0.25">
      <c r="A11" s="4" t="s">
        <v>7</v>
      </c>
      <c r="B11" s="59">
        <v>1.33</v>
      </c>
      <c r="C11" s="76" t="s">
        <v>8</v>
      </c>
      <c r="D11" s="6">
        <f>((E9+E10)*B11)</f>
        <v>10986.153780000001</v>
      </c>
      <c r="E11" s="5">
        <f>D11/12</f>
        <v>915.51281500000005</v>
      </c>
      <c r="I11" s="18" t="s">
        <v>0</v>
      </c>
    </row>
    <row r="12" spans="1:9" x14ac:dyDescent="0.25">
      <c r="A12" s="4" t="s">
        <v>9</v>
      </c>
      <c r="B12" s="59">
        <v>1</v>
      </c>
      <c r="C12" s="76" t="s">
        <v>8</v>
      </c>
      <c r="D12" s="6">
        <f>((E9+E10)*B12)</f>
        <v>8260.2659999999996</v>
      </c>
      <c r="E12" s="5">
        <f>D12/12</f>
        <v>688.35550000000001</v>
      </c>
      <c r="I12" s="18" t="s">
        <v>0</v>
      </c>
    </row>
    <row r="13" spans="1:9" x14ac:dyDescent="0.25">
      <c r="A13" s="4" t="s">
        <v>30</v>
      </c>
      <c r="B13" s="61">
        <v>28.8</v>
      </c>
      <c r="C13" s="63" t="s">
        <v>10</v>
      </c>
      <c r="D13" s="6">
        <f>(E9+E10+E11+E12)*B13/100</f>
        <v>2840.8706827199999</v>
      </c>
      <c r="E13" s="5">
        <f>D13</f>
        <v>2840.8706827199999</v>
      </c>
    </row>
    <row r="14" spans="1:9" x14ac:dyDescent="0.25">
      <c r="A14" s="4" t="s">
        <v>31</v>
      </c>
      <c r="B14" s="59">
        <v>8</v>
      </c>
      <c r="C14" s="63" t="s">
        <v>10</v>
      </c>
      <c r="D14" s="6">
        <f>(E9+E10+E11+E12)*B14/100</f>
        <v>789.13074519999998</v>
      </c>
      <c r="E14" s="5">
        <f>D14</f>
        <v>789.13074519999998</v>
      </c>
      <c r="I14" s="51" t="s">
        <v>0</v>
      </c>
    </row>
    <row r="15" spans="1:9" x14ac:dyDescent="0.25">
      <c r="A15" s="4" t="s">
        <v>49</v>
      </c>
      <c r="B15" s="59">
        <v>40</v>
      </c>
      <c r="C15" s="63" t="s">
        <v>10</v>
      </c>
      <c r="D15" s="6">
        <f>D14*B15/100</f>
        <v>315.65229807999998</v>
      </c>
      <c r="E15" s="5">
        <f>D15</f>
        <v>315.65229807999998</v>
      </c>
      <c r="I15" s="51"/>
    </row>
    <row r="16" spans="1:9" ht="15.6" x14ac:dyDescent="0.4">
      <c r="A16" s="4" t="s">
        <v>48</v>
      </c>
      <c r="B16" s="59">
        <v>12</v>
      </c>
      <c r="C16" s="63" t="s">
        <v>10</v>
      </c>
      <c r="D16" s="6">
        <f>(E9+E10)*B16/100</f>
        <v>991.23191999999995</v>
      </c>
      <c r="E16" s="14">
        <f>D16</f>
        <v>991.23191999999995</v>
      </c>
      <c r="I16" s="51"/>
    </row>
    <row r="17" spans="1:9" x14ac:dyDescent="0.25">
      <c r="A17" s="7" t="s">
        <v>11</v>
      </c>
      <c r="B17" s="50" t="s">
        <v>0</v>
      </c>
      <c r="C17" s="8" t="s">
        <v>0</v>
      </c>
      <c r="D17" s="25"/>
      <c r="E17" s="9">
        <f>E9+E11+E12+E13+E14</f>
        <v>11134.059742920001</v>
      </c>
      <c r="I17" s="51"/>
    </row>
    <row r="18" spans="1:9" x14ac:dyDescent="0.25">
      <c r="A18" s="4" t="s">
        <v>44</v>
      </c>
      <c r="B18" s="61">
        <v>22</v>
      </c>
      <c r="C18" s="63" t="s">
        <v>46</v>
      </c>
      <c r="D18" s="56">
        <v>27.15</v>
      </c>
      <c r="E18" s="5">
        <f>B18*D18*B9</f>
        <v>1791.8999999999999</v>
      </c>
      <c r="I18" s="51"/>
    </row>
    <row r="19" spans="1:9" x14ac:dyDescent="0.25">
      <c r="A19" s="4" t="s">
        <v>51</v>
      </c>
      <c r="B19" s="61">
        <v>22</v>
      </c>
      <c r="C19" s="63" t="s">
        <v>46</v>
      </c>
      <c r="D19" s="56">
        <v>6</v>
      </c>
      <c r="E19" s="5">
        <f>B19*D19*B9</f>
        <v>396</v>
      </c>
      <c r="I19" s="51"/>
    </row>
    <row r="20" spans="1:9" x14ac:dyDescent="0.25">
      <c r="A20" s="4" t="s">
        <v>53</v>
      </c>
      <c r="B20" s="59">
        <f>B9</f>
        <v>3</v>
      </c>
      <c r="C20" s="63" t="s">
        <v>54</v>
      </c>
      <c r="D20" s="56">
        <v>24.1</v>
      </c>
      <c r="E20" s="5">
        <f>D20*B20</f>
        <v>72.300000000000011</v>
      </c>
      <c r="I20" s="51"/>
    </row>
    <row r="21" spans="1:9" x14ac:dyDescent="0.25">
      <c r="A21" s="4" t="s">
        <v>55</v>
      </c>
      <c r="B21" s="59">
        <f>B9</f>
        <v>3</v>
      </c>
      <c r="C21" s="63" t="s">
        <v>52</v>
      </c>
      <c r="D21" s="56">
        <v>240</v>
      </c>
      <c r="E21" s="5">
        <f>D21*B21/12</f>
        <v>60</v>
      </c>
      <c r="I21" s="51"/>
    </row>
    <row r="22" spans="1:9" x14ac:dyDescent="0.25">
      <c r="A22" s="86" t="s">
        <v>45</v>
      </c>
      <c r="B22" s="59">
        <f>B9</f>
        <v>3</v>
      </c>
      <c r="C22" s="63" t="s">
        <v>52</v>
      </c>
      <c r="D22" s="81">
        <v>1360</v>
      </c>
      <c r="E22" s="85">
        <f>D22*B22/12</f>
        <v>340</v>
      </c>
    </row>
    <row r="23" spans="1:9" ht="15.6" x14ac:dyDescent="0.4">
      <c r="A23" s="86" t="s">
        <v>57</v>
      </c>
      <c r="B23" s="59">
        <f>B9</f>
        <v>3</v>
      </c>
      <c r="C23" s="63" t="s">
        <v>52</v>
      </c>
      <c r="D23" s="81">
        <v>840</v>
      </c>
      <c r="E23" s="82">
        <f>D23/12*B23</f>
        <v>210</v>
      </c>
    </row>
    <row r="24" spans="1:9" ht="14.4" thickBot="1" x14ac:dyDescent="0.3">
      <c r="A24" s="77"/>
      <c r="B24" s="78"/>
      <c r="C24" s="79"/>
      <c r="D24" s="79"/>
      <c r="E24" s="80">
        <f>SUM(E18:E23)</f>
        <v>2870.2</v>
      </c>
    </row>
    <row r="25" spans="1:9" x14ac:dyDescent="0.25">
      <c r="A25" s="10" t="s">
        <v>18</v>
      </c>
      <c r="B25" s="61">
        <v>800</v>
      </c>
      <c r="C25" s="55" t="s">
        <v>38</v>
      </c>
      <c r="E25" s="11"/>
    </row>
    <row r="26" spans="1:9" x14ac:dyDescent="0.25">
      <c r="A26" s="4" t="s">
        <v>34</v>
      </c>
      <c r="B26" s="59" t="s">
        <v>35</v>
      </c>
      <c r="C26" s="59" t="s">
        <v>0</v>
      </c>
      <c r="D26" s="56">
        <v>6.05</v>
      </c>
      <c r="E26" s="5" t="s">
        <v>0</v>
      </c>
    </row>
    <row r="27" spans="1:9" x14ac:dyDescent="0.25">
      <c r="A27" s="4" t="s">
        <v>36</v>
      </c>
      <c r="B27" s="59" t="s">
        <v>37</v>
      </c>
      <c r="C27" s="59"/>
      <c r="D27" s="60">
        <v>10</v>
      </c>
      <c r="E27" s="5">
        <f>B25/D27*D26</f>
        <v>484</v>
      </c>
    </row>
    <row r="28" spans="1:9" x14ac:dyDescent="0.25">
      <c r="A28" s="4" t="s">
        <v>59</v>
      </c>
      <c r="B28" s="84">
        <v>9000</v>
      </c>
      <c r="C28" s="59" t="s">
        <v>58</v>
      </c>
      <c r="D28" s="62">
        <v>8.6</v>
      </c>
      <c r="E28" s="5">
        <f>B28*D28/23*2</f>
        <v>6730.434782608696</v>
      </c>
    </row>
    <row r="29" spans="1:9" x14ac:dyDescent="0.25">
      <c r="A29" s="4" t="s">
        <v>60</v>
      </c>
      <c r="B29" s="87">
        <v>500</v>
      </c>
      <c r="C29" s="59" t="s">
        <v>58</v>
      </c>
      <c r="D29" s="56">
        <v>9.8000000000000007</v>
      </c>
      <c r="E29" s="5">
        <f>B29*D29/23*2</f>
        <v>426.08695652173913</v>
      </c>
    </row>
    <row r="30" spans="1:9" x14ac:dyDescent="0.25">
      <c r="A30" s="7" t="s">
        <v>17</v>
      </c>
      <c r="B30" s="39"/>
      <c r="C30" s="40"/>
      <c r="D30" s="41"/>
      <c r="E30" s="9">
        <f>SUM(E27:E29)</f>
        <v>7640.521739130435</v>
      </c>
    </row>
    <row r="31" spans="1:9" x14ac:dyDescent="0.25">
      <c r="A31" s="38"/>
      <c r="B31" s="66"/>
      <c r="C31" s="67"/>
      <c r="D31" s="36"/>
      <c r="E31" s="37"/>
    </row>
    <row r="32" spans="1:9" x14ac:dyDescent="0.25">
      <c r="A32" s="45" t="s">
        <v>20</v>
      </c>
      <c r="B32" s="42"/>
      <c r="C32" s="43"/>
      <c r="D32" s="44"/>
      <c r="E32" s="46"/>
    </row>
    <row r="33" spans="1:5" x14ac:dyDescent="0.25">
      <c r="A33" s="4" t="s">
        <v>56</v>
      </c>
      <c r="B33" s="59" t="s">
        <v>0</v>
      </c>
      <c r="C33" s="65" t="s">
        <v>0</v>
      </c>
      <c r="D33" s="56">
        <v>450000</v>
      </c>
      <c r="E33" s="5" t="s">
        <v>0</v>
      </c>
    </row>
    <row r="34" spans="1:5" x14ac:dyDescent="0.25">
      <c r="A34" s="4" t="s">
        <v>41</v>
      </c>
      <c r="B34" s="58">
        <v>0.2</v>
      </c>
      <c r="C34" s="63" t="s">
        <v>39</v>
      </c>
      <c r="D34" s="6">
        <f>($D$33*B34)</f>
        <v>90000</v>
      </c>
      <c r="E34" s="5">
        <f>D34/12</f>
        <v>7500</v>
      </c>
    </row>
    <row r="35" spans="1:5" x14ac:dyDescent="0.25">
      <c r="A35" s="4" t="s">
        <v>40</v>
      </c>
      <c r="B35" s="58">
        <v>0.03</v>
      </c>
      <c r="C35" s="63" t="s">
        <v>39</v>
      </c>
      <c r="D35" s="6">
        <f>($D$33*B35)</f>
        <v>13500</v>
      </c>
      <c r="E35" s="5">
        <f>D35/12</f>
        <v>1125</v>
      </c>
    </row>
    <row r="36" spans="1:5" x14ac:dyDescent="0.25">
      <c r="A36" s="7" t="s">
        <v>19</v>
      </c>
      <c r="B36" s="39" t="s">
        <v>0</v>
      </c>
      <c r="C36" s="15" t="s">
        <v>0</v>
      </c>
      <c r="D36" s="26" t="s">
        <v>0</v>
      </c>
      <c r="E36" s="9">
        <f>SUM(E33:E35)</f>
        <v>8625</v>
      </c>
    </row>
    <row r="37" spans="1:5" x14ac:dyDescent="0.25">
      <c r="A37" s="10"/>
      <c r="B37" s="64"/>
      <c r="E37" s="11"/>
    </row>
    <row r="38" spans="1:5" x14ac:dyDescent="0.25">
      <c r="A38" s="12" t="s">
        <v>12</v>
      </c>
      <c r="B38" s="57">
        <v>15</v>
      </c>
      <c r="C38" s="47" t="s">
        <v>10</v>
      </c>
      <c r="D38" s="48">
        <f t="shared" ref="D38:D43" si="0">($D$45*B38)/100</f>
        <v>7686.435800088957</v>
      </c>
      <c r="E38" s="13">
        <f t="shared" ref="E38:E44" si="1">D38</f>
        <v>7686.435800088957</v>
      </c>
    </row>
    <row r="39" spans="1:5" x14ac:dyDescent="0.25">
      <c r="A39" s="4" t="s">
        <v>13</v>
      </c>
      <c r="B39" s="61">
        <v>3.65</v>
      </c>
      <c r="C39" s="59" t="s">
        <v>10</v>
      </c>
      <c r="D39" s="68">
        <f t="shared" si="0"/>
        <v>1870.366044688313</v>
      </c>
      <c r="E39" s="5">
        <f t="shared" si="1"/>
        <v>1870.366044688313</v>
      </c>
    </row>
    <row r="40" spans="1:5" x14ac:dyDescent="0.25">
      <c r="A40" s="4" t="s">
        <v>21</v>
      </c>
      <c r="B40" s="69">
        <v>2</v>
      </c>
      <c r="C40" s="59" t="s">
        <v>10</v>
      </c>
      <c r="D40" s="68">
        <f t="shared" si="0"/>
        <v>1024.8581066785277</v>
      </c>
      <c r="E40" s="5">
        <f t="shared" si="1"/>
        <v>1024.8581066785277</v>
      </c>
    </row>
    <row r="41" spans="1:5" x14ac:dyDescent="0.25">
      <c r="A41" s="4" t="s">
        <v>29</v>
      </c>
      <c r="B41" s="69">
        <v>4.8</v>
      </c>
      <c r="C41" s="59" t="s">
        <v>10</v>
      </c>
      <c r="D41" s="68">
        <f t="shared" si="0"/>
        <v>2459.6594560284661</v>
      </c>
      <c r="E41" s="5">
        <f t="shared" si="1"/>
        <v>2459.6594560284661</v>
      </c>
    </row>
    <row r="42" spans="1:5" x14ac:dyDescent="0.25">
      <c r="A42" s="4" t="s">
        <v>14</v>
      </c>
      <c r="B42" s="61">
        <v>1.08</v>
      </c>
      <c r="C42" s="59" t="s">
        <v>10</v>
      </c>
      <c r="D42" s="68">
        <f t="shared" si="0"/>
        <v>553.42337760640498</v>
      </c>
      <c r="E42" s="5">
        <f t="shared" si="1"/>
        <v>553.42337760640498</v>
      </c>
    </row>
    <row r="43" spans="1:5" ht="15.6" x14ac:dyDescent="0.4">
      <c r="A43" s="4" t="s">
        <v>15</v>
      </c>
      <c r="B43" s="69">
        <v>20</v>
      </c>
      <c r="C43" s="59" t="s">
        <v>10</v>
      </c>
      <c r="D43" s="68">
        <f t="shared" si="0"/>
        <v>10248.581066785277</v>
      </c>
      <c r="E43" s="14">
        <f t="shared" si="1"/>
        <v>10248.581066785277</v>
      </c>
    </row>
    <row r="44" spans="1:5" x14ac:dyDescent="0.25">
      <c r="A44" s="16" t="s">
        <v>16</v>
      </c>
      <c r="B44" s="27">
        <f>SUM(B38:B43)</f>
        <v>46.53</v>
      </c>
      <c r="C44" s="59" t="str">
        <f>C43</f>
        <v>%</v>
      </c>
      <c r="D44" s="68">
        <f>SUM(D38:D43)</f>
        <v>23843.323851875946</v>
      </c>
      <c r="E44" s="17">
        <f t="shared" si="1"/>
        <v>23843.323851875946</v>
      </c>
    </row>
    <row r="45" spans="1:5" x14ac:dyDescent="0.25">
      <c r="A45" s="28"/>
      <c r="B45" s="24"/>
      <c r="C45" s="25"/>
      <c r="D45" s="26">
        <f>(E17+E30+E36)/((100-B44)/100)</f>
        <v>51242.905333926385</v>
      </c>
      <c r="E45" s="29"/>
    </row>
    <row r="46" spans="1:5" x14ac:dyDescent="0.25">
      <c r="A46" s="30"/>
      <c r="D46" s="70"/>
      <c r="E46" s="31"/>
    </row>
    <row r="47" spans="1:5" x14ac:dyDescent="0.25">
      <c r="A47" s="10" t="s">
        <v>42</v>
      </c>
      <c r="D47" s="52" t="s">
        <v>0</v>
      </c>
      <c r="E47" s="11">
        <f>E17+E24+E30+E36+E44</f>
        <v>54113.105333926382</v>
      </c>
    </row>
    <row r="48" spans="1:5" ht="14.4" thickBot="1" x14ac:dyDescent="0.3">
      <c r="A48" s="32"/>
      <c r="B48" s="33"/>
      <c r="C48" s="34"/>
      <c r="D48" s="34"/>
      <c r="E48" s="35"/>
    </row>
    <row r="50" spans="1:5" x14ac:dyDescent="0.25">
      <c r="A50" s="53" t="s">
        <v>23</v>
      </c>
      <c r="B50" s="54"/>
      <c r="C50" s="53"/>
      <c r="D50" s="53"/>
      <c r="E50" s="53"/>
    </row>
    <row r="51" spans="1:5" x14ac:dyDescent="0.25">
      <c r="A51" s="53" t="s">
        <v>24</v>
      </c>
      <c r="B51" s="54"/>
      <c r="C51" s="53"/>
      <c r="D51" s="53"/>
      <c r="E51" s="53"/>
    </row>
    <row r="52" spans="1:5" x14ac:dyDescent="0.25">
      <c r="A52" s="53" t="s">
        <v>32</v>
      </c>
      <c r="B52" s="54"/>
      <c r="C52" s="53"/>
      <c r="D52" s="53"/>
      <c r="E52" s="53"/>
    </row>
    <row r="53" spans="1:5" x14ac:dyDescent="0.25">
      <c r="A53" s="53" t="s">
        <v>25</v>
      </c>
      <c r="B53" s="54"/>
      <c r="C53" s="53"/>
      <c r="D53" s="53"/>
      <c r="E53" s="53"/>
    </row>
    <row r="54" spans="1:5" x14ac:dyDescent="0.25">
      <c r="A54" s="53" t="s">
        <v>26</v>
      </c>
      <c r="B54" s="54"/>
      <c r="C54" s="53"/>
      <c r="D54" s="53"/>
      <c r="E54" s="53"/>
    </row>
    <row r="56" spans="1:5" x14ac:dyDescent="0.25">
      <c r="A56" s="55" t="s">
        <v>27</v>
      </c>
    </row>
    <row r="57" spans="1:5" x14ac:dyDescent="0.25">
      <c r="A57" s="55" t="s">
        <v>33</v>
      </c>
    </row>
    <row r="58" spans="1:5" x14ac:dyDescent="0.25">
      <c r="A58" s="55" t="s">
        <v>28</v>
      </c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r:id="rId1"/>
  <ignoredErrors>
    <ignoredError sqref="C4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Area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2026-04-12T12:30:08Z</dcterms:modified>
</cp:coreProperties>
</file>