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unicipioveranopolis-my.sharepoint.com/personal/desenvolvimentosocial_veranopolis_rs_gov_br/Documents/Área de Trabalho/2026/57 - COMPRAS 2026/22 - RP LIMPEZA CAIXAS D'ÁGUA/"/>
    </mc:Choice>
  </mc:AlternateContent>
  <xr:revisionPtr revIDLastSave="2" documentId="8_{24689A15-1488-4480-897C-A6EB1DC510E4}" xr6:coauthVersionLast="47" xr6:coauthVersionMax="47" xr10:uidLastSave="{9449F4F1-C503-4682-93BF-B434D8750DB7}"/>
  <bookViews>
    <workbookView xWindow="-120" yWindow="-120" windowWidth="29040" windowHeight="15720" xr2:uid="{00000000-000D-0000-FFFF-FFFF00000000}"/>
  </bookViews>
  <sheets>
    <sheet name="Plan1" sheetId="1" r:id="rId1"/>
    <sheet name="Plan2" sheetId="2" r:id="rId2"/>
    <sheet name="Plan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0" i="1" l="1"/>
  <c r="D60" i="1" s="1"/>
  <c r="B61" i="1"/>
  <c r="D61" i="1" s="1"/>
  <c r="A61" i="1"/>
  <c r="A60" i="1"/>
  <c r="C24" i="1"/>
  <c r="B63" i="1"/>
  <c r="B62" i="1"/>
  <c r="B59" i="1"/>
  <c r="B58" i="1"/>
  <c r="B57" i="1"/>
  <c r="B56" i="1"/>
  <c r="B55" i="1"/>
  <c r="B54" i="1"/>
  <c r="B53" i="1"/>
  <c r="B52" i="1"/>
  <c r="D54" i="1" l="1"/>
  <c r="D58" i="1" l="1"/>
  <c r="D56" i="1"/>
  <c r="D53" i="1" l="1"/>
  <c r="D55" i="1"/>
  <c r="D57" i="1"/>
  <c r="D59" i="1"/>
  <c r="D63" i="1"/>
  <c r="D52" i="1"/>
  <c r="E9" i="1" l="1"/>
  <c r="E10" i="1" s="1"/>
  <c r="E11" i="1" l="1"/>
  <c r="A57" i="1"/>
  <c r="E14" i="1" l="1"/>
  <c r="F14" i="1" s="1"/>
  <c r="E20" i="1"/>
  <c r="F20" i="1" s="1"/>
  <c r="E21" i="1"/>
  <c r="F21" i="1" s="1"/>
  <c r="E16" i="1"/>
  <c r="F16" i="1" s="1"/>
  <c r="E17" i="1"/>
  <c r="F17" i="1" s="1"/>
  <c r="E22" i="1"/>
  <c r="E18" i="1"/>
  <c r="F18" i="1" s="1"/>
  <c r="E19" i="1"/>
  <c r="F19" i="1" s="1"/>
  <c r="F11" i="1"/>
  <c r="E13" i="1"/>
  <c r="F13" i="1" s="1"/>
  <c r="E15" i="1"/>
  <c r="F15" i="1" s="1"/>
  <c r="E23" i="1"/>
  <c r="F23" i="1" s="1"/>
  <c r="E12" i="1"/>
  <c r="F12" i="1" s="1"/>
  <c r="A53" i="1"/>
  <c r="A55" i="1"/>
  <c r="A59" i="1"/>
  <c r="A63" i="1"/>
  <c r="D46" i="1"/>
  <c r="C46" i="1"/>
  <c r="F35" i="1" l="1"/>
  <c r="F36" i="1"/>
  <c r="F37" i="1"/>
  <c r="A52" i="1" l="1"/>
  <c r="D62" i="1"/>
  <c r="D64" i="1" s="1"/>
  <c r="B64" i="1"/>
  <c r="F22" i="1"/>
  <c r="F24" i="1" s="1"/>
  <c r="E25" i="1" s="1"/>
  <c r="F25" i="1" s="1"/>
  <c r="E27" i="1" l="1"/>
  <c r="F27" i="1" s="1"/>
  <c r="E26" i="1"/>
  <c r="F26" i="1" s="1"/>
  <c r="B24" i="1"/>
  <c r="E29" i="1" l="1"/>
  <c r="F29" i="1" s="1"/>
  <c r="C34" i="1"/>
  <c r="F34" i="1" s="1"/>
  <c r="C33" i="1"/>
  <c r="F33" i="1" s="1"/>
  <c r="E28" i="1"/>
  <c r="F28" i="1" s="1"/>
  <c r="F30" i="1" l="1"/>
  <c r="F38" i="1"/>
  <c r="E47" i="1" l="1"/>
  <c r="E45" i="1" s="1"/>
  <c r="F45" i="1" s="1"/>
  <c r="E42" i="1" l="1"/>
  <c r="F42" i="1" s="1"/>
  <c r="E40" i="1"/>
  <c r="F40" i="1" s="1"/>
  <c r="E43" i="1"/>
  <c r="F43" i="1" s="1"/>
  <c r="E44" i="1"/>
  <c r="F44" i="1" s="1"/>
  <c r="E41" i="1"/>
  <c r="F41" i="1" s="1"/>
  <c r="E46" i="1" l="1"/>
  <c r="F46" i="1" s="1"/>
  <c r="F49" i="1" s="1"/>
</calcChain>
</file>

<file path=xl/sharedStrings.xml><?xml version="1.0" encoding="utf-8"?>
<sst xmlns="http://schemas.openxmlformats.org/spreadsheetml/2006/main" count="114" uniqueCount="70">
  <si>
    <t xml:space="preserve"> </t>
  </si>
  <si>
    <t>Planilha de Custos - Preços Variaveis</t>
  </si>
  <si>
    <t>Limpeza caixas d'agua Prédios das Escolas Municipaisde Ensino Fundamental, Educação Infantil</t>
  </si>
  <si>
    <t>e Casa da Cultura</t>
  </si>
  <si>
    <t>Discriminação</t>
  </si>
  <si>
    <t>Unidade</t>
  </si>
  <si>
    <t>Vl Unitário</t>
  </si>
  <si>
    <t>Total</t>
  </si>
  <si>
    <t>horas</t>
  </si>
  <si>
    <t>Total salários funcionários</t>
  </si>
  <si>
    <t>Férias 1/3 abono</t>
  </si>
  <si>
    <t>meses</t>
  </si>
  <si>
    <t>13o.salário</t>
  </si>
  <si>
    <t>%</t>
  </si>
  <si>
    <t>TOTAL SALARIO/ENCARGOS</t>
  </si>
  <si>
    <t>DESPESAS FIXAS/VARIAVEIS</t>
  </si>
  <si>
    <t>Despesas de deslocamento</t>
  </si>
  <si>
    <t>Material de consumo</t>
  </si>
  <si>
    <t>Equipamentos</t>
  </si>
  <si>
    <t>Pro labore/Administrador</t>
  </si>
  <si>
    <t>Total custos fixos/variaveis</t>
  </si>
  <si>
    <t>Outras Despesas Administrativas</t>
  </si>
  <si>
    <t>Pis/Cofins</t>
  </si>
  <si>
    <t>ISSQN</t>
  </si>
  <si>
    <t>Contrib.Social s/lucro</t>
  </si>
  <si>
    <t>Lucro Estipulado</t>
  </si>
  <si>
    <t>TOTAL VARIAVEIS</t>
  </si>
  <si>
    <t>TOTAL GERAL DO SERVIÇO</t>
  </si>
  <si>
    <t>Quant</t>
  </si>
  <si>
    <t>Limpeza caixa d'agua 500 L</t>
  </si>
  <si>
    <t>Limpeza caixa d'agua 1.000 L</t>
  </si>
  <si>
    <t>Limpeza caixa d'agua 2.000 L</t>
  </si>
  <si>
    <t>Limpeza caixa d'agua 10.000 L</t>
  </si>
  <si>
    <t>Limpeza caixa d'agua 40.000 L</t>
  </si>
  <si>
    <t>Horas necess./salario 2 func.mês</t>
  </si>
  <si>
    <t>Valores totais por capacidade de caixa</t>
  </si>
  <si>
    <t>Tempo</t>
  </si>
  <si>
    <t>Salario Mensal funcionário</t>
  </si>
  <si>
    <t>QUANT</t>
  </si>
  <si>
    <t>UNIT</t>
  </si>
  <si>
    <t>TOTAL</t>
  </si>
  <si>
    <t>Insalubridade</t>
  </si>
  <si>
    <t xml:space="preserve">  </t>
  </si>
  <si>
    <t>Limpeza caixa d'agua 5.000 L</t>
  </si>
  <si>
    <t>Funcionarios necessarios</t>
  </si>
  <si>
    <t>FGTS</t>
  </si>
  <si>
    <t>INSS</t>
  </si>
  <si>
    <t>trajeto</t>
  </si>
  <si>
    <t xml:space="preserve">ANEXO </t>
  </si>
  <si>
    <t>"A planilha tem caráter informativo e orientativo, o licitante deverá utilizar a mesma para apresentar</t>
  </si>
  <si>
    <t>seus valores. Cada empresa deverá alterar os valores e percentuais conforme sua realidade tributária</t>
  </si>
  <si>
    <t xml:space="preserve">e econômica. Somente os campos de cor diferente do padrão poderá ser alterado. Exemplo: empresas </t>
  </si>
  <si>
    <t xml:space="preserve">inscritas no Simples Nacional deverão "zerar" os campos INSS, Pis/Cofins, ISSQN, Cont.Social e </t>
  </si>
  <si>
    <t xml:space="preserve">O percentual de Outras Despesas Administrativas" poderá ser utilizado para contemplar outros </t>
  </si>
  <si>
    <t>Encargos, Gratificações, Adicionais, Auxilios e Despesas Diversas que no momento da confecção da</t>
  </si>
  <si>
    <t>planilha não temos os dados para integrar a mesma separadamente."</t>
  </si>
  <si>
    <t>Limpeza caixa d'agua 3.000 L</t>
  </si>
  <si>
    <t>Limpeza caixa d'agua 7.000 L</t>
  </si>
  <si>
    <t>Limpeza caixa d'agua 20.000 L</t>
  </si>
  <si>
    <t>Imposto de Renda/Simples Nacional</t>
  </si>
  <si>
    <r>
      <t>apor o percentual da sua empresa no Simples no Campo "</t>
    </r>
    <r>
      <rPr>
        <i/>
        <sz val="8"/>
        <color theme="1"/>
        <rFont val="Calibri"/>
        <family val="2"/>
        <scheme val="minor"/>
      </rPr>
      <t>Imposto de Renda/Simples Nacional</t>
    </r>
    <r>
      <rPr>
        <sz val="8"/>
        <color theme="1"/>
        <rFont val="Calibri"/>
        <family val="2"/>
        <scheme val="minor"/>
      </rPr>
      <t>."</t>
    </r>
  </si>
  <si>
    <t>" O quadro ao lado é somente comparativo e</t>
  </si>
  <si>
    <t>serve de base para construção da planilha</t>
  </si>
  <si>
    <t xml:space="preserve">acima, não sendo necessário a relação dos </t>
  </si>
  <si>
    <t>valores especificados ao lado com os valores</t>
  </si>
  <si>
    <t>da planilha acima que serão base da licitação."</t>
  </si>
  <si>
    <t>Limpeza caixa d'agua 1.500 L</t>
  </si>
  <si>
    <t>Luz,agua,telefone desp fixas</t>
  </si>
  <si>
    <t>Limpeza caixa d'agua 12.000 L</t>
  </si>
  <si>
    <t>Limpeza caixa d'agua 15.000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</si>
</sst>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&quot;\ * #,##0.00_);_(&quot;R$&quot;\ * \(#,##0.00\);_(&quot;R$&quot;\ * &quot;-&quot;??_);_(@_)"/>
    <numFmt numFmtId="165" formatCode="_(* #,##0.00_);_(* \(#,##0.00\);_(* &quot;-&quot;??_);_(@_)"/>
    <numFmt numFmtId="166" formatCode="_(&quot;R$ &quot;* #,##0.00_);_(&quot;R$ &quot;* \(#,##0.00\);_(&quot;R$ &quot;* &quot;-&quot;??_);_(@_)"/>
    <numFmt numFmtId="167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 val="singleAccounting"/>
      <sz val="10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sz val="9"/>
      <name val="Arial"/>
      <family val="2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4" fillId="2" borderId="4" xfId="0" applyFont="1" applyFill="1" applyBorder="1"/>
    <xf numFmtId="0" fontId="3" fillId="3" borderId="7" xfId="0" applyFont="1" applyFill="1" applyBorder="1"/>
    <xf numFmtId="0" fontId="0" fillId="3" borderId="0" xfId="0" applyFill="1" applyAlignment="1">
      <alignment horizontal="center"/>
    </xf>
    <xf numFmtId="166" fontId="5" fillId="3" borderId="0" xfId="2" applyNumberFormat="1" applyFont="1" applyFill="1" applyBorder="1"/>
    <xf numFmtId="166" fontId="3" fillId="3" borderId="8" xfId="2" applyNumberFormat="1" applyFont="1" applyFill="1" applyBorder="1"/>
    <xf numFmtId="0" fontId="3" fillId="3" borderId="0" xfId="0" applyFont="1" applyFill="1"/>
    <xf numFmtId="0" fontId="4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166" fontId="5" fillId="3" borderId="8" xfId="2" applyNumberFormat="1" applyFont="1" applyFill="1" applyBorder="1"/>
    <xf numFmtId="166" fontId="3" fillId="3" borderId="0" xfId="2" applyNumberFormat="1" applyFont="1" applyFill="1" applyBorder="1"/>
    <xf numFmtId="166" fontId="6" fillId="3" borderId="8" xfId="2" applyNumberFormat="1" applyFont="1" applyFill="1" applyBorder="1"/>
    <xf numFmtId="0" fontId="4" fillId="3" borderId="4" xfId="0" applyFont="1" applyFill="1" applyBorder="1"/>
    <xf numFmtId="0" fontId="0" fillId="3" borderId="5" xfId="0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0" fillId="3" borderId="5" xfId="0" applyFill="1" applyBorder="1"/>
    <xf numFmtId="166" fontId="4" fillId="3" borderId="6" xfId="2" applyNumberFormat="1" applyFont="1" applyFill="1" applyBorder="1"/>
    <xf numFmtId="0" fontId="4" fillId="0" borderId="7" xfId="0" applyFont="1" applyBorder="1"/>
    <xf numFmtId="166" fontId="4" fillId="0" borderId="8" xfId="2" applyNumberFormat="1" applyFont="1" applyBorder="1"/>
    <xf numFmtId="0" fontId="3" fillId="3" borderId="9" xfId="0" applyFont="1" applyFill="1" applyBorder="1"/>
    <xf numFmtId="166" fontId="3" fillId="3" borderId="11" xfId="2" applyNumberFormat="1" applyFont="1" applyFill="1" applyBorder="1"/>
    <xf numFmtId="0" fontId="7" fillId="3" borderId="0" xfId="0" applyFont="1" applyFill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7" fillId="3" borderId="5" xfId="0" applyFont="1" applyFill="1" applyBorder="1"/>
    <xf numFmtId="43" fontId="3" fillId="3" borderId="5" xfId="0" applyNumberFormat="1" applyFont="1" applyFill="1" applyBorder="1"/>
    <xf numFmtId="0" fontId="0" fillId="3" borderId="10" xfId="0" applyFill="1" applyBorder="1" applyAlignment="1">
      <alignment horizontal="center"/>
    </xf>
    <xf numFmtId="43" fontId="0" fillId="3" borderId="10" xfId="0" applyNumberFormat="1" applyFill="1" applyBorder="1"/>
    <xf numFmtId="166" fontId="5" fillId="3" borderId="11" xfId="2" applyNumberFormat="1" applyFont="1" applyFill="1" applyBorder="1"/>
    <xf numFmtId="43" fontId="0" fillId="3" borderId="0" xfId="0" applyNumberFormat="1" applyFill="1"/>
    <xf numFmtId="0" fontId="4" fillId="3" borderId="7" xfId="0" applyFont="1" applyFill="1" applyBorder="1"/>
    <xf numFmtId="165" fontId="5" fillId="3" borderId="0" xfId="1" applyNumberFormat="1" applyFont="1" applyFill="1" applyBorder="1" applyAlignment="1">
      <alignment horizontal="left"/>
    </xf>
    <xf numFmtId="166" fontId="4" fillId="3" borderId="8" xfId="2" applyNumberFormat="1" applyFont="1" applyFill="1" applyBorder="1"/>
    <xf numFmtId="0" fontId="0" fillId="3" borderId="4" xfId="0" applyFill="1" applyBorder="1"/>
    <xf numFmtId="43" fontId="0" fillId="3" borderId="5" xfId="0" applyNumberFormat="1" applyFill="1" applyBorder="1"/>
    <xf numFmtId="0" fontId="0" fillId="3" borderId="6" xfId="0" applyFill="1" applyBorder="1"/>
    <xf numFmtId="0" fontId="0" fillId="0" borderId="7" xfId="0" applyBorder="1"/>
    <xf numFmtId="43" fontId="0" fillId="0" borderId="0" xfId="0" applyNumberFormat="1"/>
    <xf numFmtId="0" fontId="0" fillId="0" borderId="8" xfId="0" applyBorder="1"/>
    <xf numFmtId="0" fontId="0" fillId="0" borderId="13" xfId="0" applyBorder="1" applyAlignment="1">
      <alignment horizontal="center"/>
    </xf>
    <xf numFmtId="0" fontId="0" fillId="0" borderId="13" xfId="0" applyBorder="1"/>
    <xf numFmtId="0" fontId="4" fillId="3" borderId="5" xfId="0" applyFont="1" applyFill="1" applyBorder="1"/>
    <xf numFmtId="0" fontId="4" fillId="0" borderId="0" xfId="0" applyFont="1"/>
    <xf numFmtId="0" fontId="3" fillId="3" borderId="10" xfId="0" applyFont="1" applyFill="1" applyBorder="1"/>
    <xf numFmtId="0" fontId="4" fillId="3" borderId="0" xfId="0" applyFont="1" applyFill="1"/>
    <xf numFmtId="2" fontId="5" fillId="3" borderId="0" xfId="2" applyNumberFormat="1" applyFont="1" applyFill="1" applyBorder="1"/>
    <xf numFmtId="0" fontId="0" fillId="0" borderId="10" xfId="0" applyBorder="1" applyAlignment="1">
      <alignment horizontal="center"/>
    </xf>
    <xf numFmtId="166" fontId="0" fillId="0" borderId="17" xfId="0" applyNumberFormat="1" applyBorder="1"/>
    <xf numFmtId="0" fontId="0" fillId="0" borderId="1" xfId="0" applyBorder="1"/>
    <xf numFmtId="0" fontId="0" fillId="0" borderId="2" xfId="0" applyBorder="1"/>
    <xf numFmtId="0" fontId="2" fillId="0" borderId="2" xfId="0" applyFont="1" applyBorder="1" applyAlignment="1">
      <alignment horizontal="center"/>
    </xf>
    <xf numFmtId="0" fontId="3" fillId="0" borderId="3" xfId="0" applyFont="1" applyBorder="1"/>
    <xf numFmtId="0" fontId="2" fillId="0" borderId="0" xfId="0" applyFont="1" applyAlignment="1">
      <alignment horizontal="center"/>
    </xf>
    <xf numFmtId="0" fontId="3" fillId="0" borderId="8" xfId="0" applyFont="1" applyBorder="1"/>
    <xf numFmtId="0" fontId="3" fillId="0" borderId="7" xfId="0" applyFont="1" applyBorder="1"/>
    <xf numFmtId="0" fontId="3" fillId="0" borderId="0" xfId="0" applyFont="1"/>
    <xf numFmtId="0" fontId="3" fillId="3" borderId="18" xfId="0" applyFont="1" applyFill="1" applyBorder="1"/>
    <xf numFmtId="166" fontId="3" fillId="3" borderId="19" xfId="2" applyNumberFormat="1" applyFont="1" applyFill="1" applyBorder="1"/>
    <xf numFmtId="0" fontId="8" fillId="0" borderId="12" xfId="0" applyFont="1" applyBorder="1"/>
    <xf numFmtId="166" fontId="8" fillId="0" borderId="20" xfId="0" applyNumberFormat="1" applyFont="1" applyBorder="1"/>
    <xf numFmtId="166" fontId="0" fillId="0" borderId="14" xfId="0" applyNumberFormat="1" applyBorder="1"/>
    <xf numFmtId="9" fontId="0" fillId="0" borderId="0" xfId="3" applyFont="1"/>
    <xf numFmtId="0" fontId="3" fillId="3" borderId="23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4" fillId="2" borderId="26" xfId="0" applyFont="1" applyFill="1" applyBorder="1" applyAlignment="1">
      <alignment horizontal="center"/>
    </xf>
    <xf numFmtId="0" fontId="3" fillId="3" borderId="17" xfId="0" applyFont="1" applyFill="1" applyBorder="1"/>
    <xf numFmtId="0" fontId="3" fillId="3" borderId="29" xfId="0" applyFont="1" applyFill="1" applyBorder="1" applyAlignment="1">
      <alignment horizontal="left"/>
    </xf>
    <xf numFmtId="0" fontId="0" fillId="3" borderId="27" xfId="0" applyFill="1" applyBorder="1" applyAlignment="1">
      <alignment horizontal="center"/>
    </xf>
    <xf numFmtId="0" fontId="0" fillId="3" borderId="16" xfId="0" applyFill="1" applyBorder="1"/>
    <xf numFmtId="0" fontId="3" fillId="3" borderId="28" xfId="0" applyFont="1" applyFill="1" applyBorder="1"/>
    <xf numFmtId="0" fontId="3" fillId="2" borderId="7" xfId="0" applyFont="1" applyFill="1" applyBorder="1"/>
    <xf numFmtId="0" fontId="3" fillId="2" borderId="23" xfId="0" applyFont="1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9" fillId="0" borderId="9" xfId="0" applyFont="1" applyBorder="1"/>
    <xf numFmtId="0" fontId="0" fillId="0" borderId="16" xfId="0" applyBorder="1" applyAlignment="1">
      <alignment horizontal="center"/>
    </xf>
    <xf numFmtId="0" fontId="10" fillId="0" borderId="10" xfId="0" applyFont="1" applyBorder="1"/>
    <xf numFmtId="166" fontId="3" fillId="3" borderId="15" xfId="2" applyNumberFormat="1" applyFont="1" applyFill="1" applyBorder="1"/>
    <xf numFmtId="0" fontId="3" fillId="2" borderId="30" xfId="0" applyFont="1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9" fontId="0" fillId="3" borderId="0" xfId="3" applyFont="1" applyFill="1" applyBorder="1" applyAlignment="1">
      <alignment horizontal="center"/>
    </xf>
    <xf numFmtId="0" fontId="3" fillId="3" borderId="0" xfId="0" applyFont="1" applyFill="1" applyAlignment="1">
      <alignment horizontal="left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/>
    </xf>
    <xf numFmtId="44" fontId="0" fillId="2" borderId="7" xfId="2" applyFont="1" applyFill="1" applyBorder="1" applyAlignment="1">
      <alignment horizontal="center"/>
    </xf>
    <xf numFmtId="0" fontId="0" fillId="2" borderId="8" xfId="0" applyFill="1" applyBorder="1"/>
    <xf numFmtId="164" fontId="0" fillId="2" borderId="12" xfId="0" applyNumberFormat="1" applyFill="1" applyBorder="1" applyAlignment="1">
      <alignment horizontal="center"/>
    </xf>
    <xf numFmtId="164" fontId="0" fillId="2" borderId="14" xfId="0" applyNumberFormat="1" applyFill="1" applyBorder="1"/>
    <xf numFmtId="0" fontId="7" fillId="3" borderId="10" xfId="0" applyFont="1" applyFill="1" applyBorder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44" fontId="0" fillId="4" borderId="7" xfId="2" applyFont="1" applyFill="1" applyBorder="1" applyAlignment="1" applyProtection="1">
      <alignment horizontal="center"/>
      <protection locked="0"/>
    </xf>
    <xf numFmtId="9" fontId="0" fillId="4" borderId="26" xfId="3" applyFont="1" applyFill="1" applyBorder="1" applyAlignment="1" applyProtection="1">
      <alignment horizontal="center"/>
      <protection locked="0"/>
    </xf>
    <xf numFmtId="0" fontId="4" fillId="4" borderId="22" xfId="0" applyFont="1" applyFill="1" applyBorder="1" applyAlignment="1" applyProtection="1">
      <alignment horizontal="center"/>
      <protection locked="0"/>
    </xf>
    <xf numFmtId="0" fontId="0" fillId="4" borderId="24" xfId="0" applyFill="1" applyBorder="1" applyAlignment="1" applyProtection="1">
      <alignment horizontal="center"/>
      <protection locked="0"/>
    </xf>
    <xf numFmtId="0" fontId="0" fillId="4" borderId="26" xfId="0" applyFill="1" applyBorder="1" applyAlignment="1" applyProtection="1">
      <alignment horizontal="center"/>
      <protection locked="0"/>
    </xf>
    <xf numFmtId="0" fontId="0" fillId="4" borderId="25" xfId="0" applyFill="1" applyBorder="1" applyAlignment="1" applyProtection="1">
      <alignment horizontal="center"/>
      <protection locked="0"/>
    </xf>
    <xf numFmtId="167" fontId="0" fillId="4" borderId="0" xfId="0" applyNumberFormat="1" applyFill="1" applyAlignment="1" applyProtection="1">
      <alignment horizontal="center"/>
      <protection locked="0"/>
    </xf>
    <xf numFmtId="1" fontId="0" fillId="4" borderId="10" xfId="0" applyNumberFormat="1" applyFill="1" applyBorder="1" applyAlignment="1" applyProtection="1">
      <alignment horizontal="center"/>
      <protection locked="0"/>
    </xf>
    <xf numFmtId="1" fontId="0" fillId="4" borderId="0" xfId="0" applyNumberFormat="1" applyFill="1" applyAlignment="1" applyProtection="1">
      <alignment horizontal="center"/>
      <protection locked="0"/>
    </xf>
    <xf numFmtId="0" fontId="0" fillId="4" borderId="0" xfId="0" applyFill="1" applyAlignment="1" applyProtection="1">
      <alignment horizontal="center"/>
      <protection locked="0"/>
    </xf>
    <xf numFmtId="43" fontId="0" fillId="4" borderId="0" xfId="1" applyFont="1" applyFill="1" applyBorder="1" applyAlignment="1" applyProtection="1">
      <alignment horizontal="center"/>
      <protection locked="0"/>
    </xf>
    <xf numFmtId="0" fontId="3" fillId="4" borderId="0" xfId="0" applyFont="1" applyFill="1" applyAlignment="1" applyProtection="1">
      <alignment horizontal="center"/>
      <protection locked="0"/>
    </xf>
    <xf numFmtId="166" fontId="5" fillId="4" borderId="10" xfId="2" applyNumberFormat="1" applyFont="1" applyFill="1" applyBorder="1" applyProtection="1">
      <protection locked="0"/>
    </xf>
    <xf numFmtId="166" fontId="5" fillId="4" borderId="0" xfId="2" applyNumberFormat="1" applyFont="1" applyFill="1" applyBorder="1" applyProtection="1">
      <protection locked="0"/>
    </xf>
    <xf numFmtId="2" fontId="0" fillId="4" borderId="10" xfId="0" applyNumberFormat="1" applyFill="1" applyBorder="1" applyAlignment="1" applyProtection="1">
      <alignment horizontal="center"/>
      <protection locked="0"/>
    </xf>
    <xf numFmtId="2" fontId="0" fillId="4" borderId="0" xfId="0" applyNumberFormat="1" applyFill="1" applyAlignment="1" applyProtection="1">
      <alignment horizontal="center"/>
      <protection locked="0"/>
    </xf>
    <xf numFmtId="43" fontId="0" fillId="0" borderId="0" xfId="1" applyFont="1" applyFill="1" applyBorder="1" applyProtection="1"/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4"/>
  <sheetViews>
    <sheetView tabSelected="1" zoomScale="120" zoomScaleNormal="120" workbookViewId="0">
      <selection activeCell="E9" sqref="E9"/>
    </sheetView>
  </sheetViews>
  <sheetFormatPr defaultRowHeight="15" x14ac:dyDescent="0.25"/>
  <cols>
    <col min="1" max="1" width="30.5703125" customWidth="1"/>
    <col min="2" max="2" width="6.7109375" customWidth="1"/>
    <col min="3" max="3" width="10.140625" style="1" customWidth="1"/>
    <col min="4" max="4" width="14" customWidth="1"/>
    <col min="5" max="5" width="14.42578125" customWidth="1"/>
    <col min="6" max="6" width="18.28515625" customWidth="1"/>
  </cols>
  <sheetData>
    <row r="1" spans="1:6" ht="15.75" x14ac:dyDescent="0.25">
      <c r="A1" s="51"/>
      <c r="B1" s="52"/>
      <c r="C1" s="53" t="s">
        <v>48</v>
      </c>
      <c r="D1" s="52"/>
      <c r="E1" s="52"/>
      <c r="F1" s="54" t="s">
        <v>0</v>
      </c>
    </row>
    <row r="2" spans="1:6" ht="15.75" x14ac:dyDescent="0.25">
      <c r="A2" s="39"/>
      <c r="C2" s="55"/>
      <c r="F2" s="56"/>
    </row>
    <row r="3" spans="1:6" x14ac:dyDescent="0.25">
      <c r="A3" s="39"/>
      <c r="C3" t="s">
        <v>1</v>
      </c>
      <c r="F3" s="41"/>
    </row>
    <row r="4" spans="1:6" x14ac:dyDescent="0.25">
      <c r="A4" s="57" t="s">
        <v>2</v>
      </c>
      <c r="B4" s="58"/>
      <c r="F4" s="41"/>
    </row>
    <row r="5" spans="1:6" x14ac:dyDescent="0.25">
      <c r="A5" s="57" t="s">
        <v>3</v>
      </c>
      <c r="B5" s="58"/>
      <c r="F5" s="41"/>
    </row>
    <row r="6" spans="1:6" ht="15.75" thickBot="1" x14ac:dyDescent="0.3">
      <c r="A6" s="39"/>
      <c r="F6" s="41"/>
    </row>
    <row r="7" spans="1:6" x14ac:dyDescent="0.25">
      <c r="A7" s="2" t="s">
        <v>4</v>
      </c>
      <c r="B7" s="81" t="s">
        <v>28</v>
      </c>
      <c r="C7" s="82" t="s">
        <v>36</v>
      </c>
      <c r="D7" s="3" t="s">
        <v>0</v>
      </c>
      <c r="E7" s="88" t="s">
        <v>6</v>
      </c>
      <c r="F7" s="4" t="s">
        <v>7</v>
      </c>
    </row>
    <row r="8" spans="1:6" x14ac:dyDescent="0.25">
      <c r="A8" s="73" t="s">
        <v>37</v>
      </c>
      <c r="B8" s="74"/>
      <c r="C8" s="75"/>
      <c r="D8" s="86"/>
      <c r="E8" s="96">
        <v>3170</v>
      </c>
      <c r="F8" s="76"/>
    </row>
    <row r="9" spans="1:6" x14ac:dyDescent="0.25">
      <c r="A9" s="73" t="s">
        <v>41</v>
      </c>
      <c r="B9" s="74"/>
      <c r="C9" s="97">
        <v>0.4</v>
      </c>
      <c r="D9" s="86"/>
      <c r="E9" s="89">
        <f>E8*C9</f>
        <v>1268</v>
      </c>
      <c r="F9" s="76"/>
    </row>
    <row r="10" spans="1:6" x14ac:dyDescent="0.25">
      <c r="A10" s="73" t="s">
        <v>37</v>
      </c>
      <c r="B10" s="74" t="s">
        <v>0</v>
      </c>
      <c r="C10" s="75">
        <v>176</v>
      </c>
      <c r="D10" s="87" t="s">
        <v>8</v>
      </c>
      <c r="E10" s="89">
        <f>SUM(E8:E9)</f>
        <v>4438</v>
      </c>
      <c r="F10" s="90"/>
    </row>
    <row r="11" spans="1:6" ht="15.75" thickBot="1" x14ac:dyDescent="0.3">
      <c r="A11" s="5" t="s">
        <v>44</v>
      </c>
      <c r="B11" s="98">
        <v>2</v>
      </c>
      <c r="C11" s="67" t="s">
        <v>0</v>
      </c>
      <c r="D11" s="85"/>
      <c r="E11" s="91">
        <f>E10/C10</f>
        <v>25.21590909090909</v>
      </c>
      <c r="F11" s="92">
        <f>E11*B11</f>
        <v>50.43181818181818</v>
      </c>
    </row>
    <row r="12" spans="1:6" x14ac:dyDescent="0.25">
      <c r="A12" s="6" t="s">
        <v>29</v>
      </c>
      <c r="B12" s="65">
        <v>15</v>
      </c>
      <c r="C12" s="99">
        <v>1</v>
      </c>
      <c r="D12" s="71" t="s">
        <v>8</v>
      </c>
      <c r="E12" s="48">
        <f>$E$11</f>
        <v>25.21590909090909</v>
      </c>
      <c r="F12" s="9">
        <f>B12*C12*E12*$B$11</f>
        <v>756.47727272727275</v>
      </c>
    </row>
    <row r="13" spans="1:6" x14ac:dyDescent="0.25">
      <c r="A13" s="6" t="s">
        <v>30</v>
      </c>
      <c r="B13" s="65">
        <v>18</v>
      </c>
      <c r="C13" s="100">
        <v>1</v>
      </c>
      <c r="D13" s="68" t="s">
        <v>8</v>
      </c>
      <c r="E13" s="48">
        <f t="shared" ref="E13:E23" si="0">$E$11</f>
        <v>25.21590909090909</v>
      </c>
      <c r="F13" s="9">
        <f t="shared" ref="F13:F23" si="1">B13*C13*E13*$B$11</f>
        <v>907.77272727272725</v>
      </c>
    </row>
    <row r="14" spans="1:6" x14ac:dyDescent="0.25">
      <c r="A14" s="6" t="s">
        <v>66</v>
      </c>
      <c r="B14" s="65">
        <v>0</v>
      </c>
      <c r="C14" s="100">
        <v>1</v>
      </c>
      <c r="D14" s="68" t="s">
        <v>8</v>
      </c>
      <c r="E14" s="48">
        <f t="shared" si="0"/>
        <v>25.21590909090909</v>
      </c>
      <c r="F14" s="9">
        <f t="shared" si="1"/>
        <v>0</v>
      </c>
    </row>
    <row r="15" spans="1:6" x14ac:dyDescent="0.25">
      <c r="A15" s="6" t="s">
        <v>31</v>
      </c>
      <c r="B15" s="65">
        <v>26</v>
      </c>
      <c r="C15" s="100">
        <v>1</v>
      </c>
      <c r="D15" s="68" t="s">
        <v>8</v>
      </c>
      <c r="E15" s="48">
        <f t="shared" si="0"/>
        <v>25.21590909090909</v>
      </c>
      <c r="F15" s="9">
        <f t="shared" si="1"/>
        <v>1311.2272727272727</v>
      </c>
    </row>
    <row r="16" spans="1:6" x14ac:dyDescent="0.25">
      <c r="A16" s="6" t="s">
        <v>56</v>
      </c>
      <c r="B16" s="65">
        <v>13</v>
      </c>
      <c r="C16" s="100">
        <v>1</v>
      </c>
      <c r="D16" s="68" t="s">
        <v>8</v>
      </c>
      <c r="E16" s="48">
        <f t="shared" si="0"/>
        <v>25.21590909090909</v>
      </c>
      <c r="F16" s="9">
        <f t="shared" si="1"/>
        <v>655.61363636363637</v>
      </c>
    </row>
    <row r="17" spans="1:9" x14ac:dyDescent="0.25">
      <c r="A17" s="6" t="s">
        <v>43</v>
      </c>
      <c r="B17" s="65">
        <v>5</v>
      </c>
      <c r="C17" s="100">
        <v>1</v>
      </c>
      <c r="D17" s="68" t="s">
        <v>8</v>
      </c>
      <c r="E17" s="48">
        <f t="shared" si="0"/>
        <v>25.21590909090909</v>
      </c>
      <c r="F17" s="9">
        <f t="shared" si="1"/>
        <v>252.15909090909091</v>
      </c>
    </row>
    <row r="18" spans="1:9" x14ac:dyDescent="0.25">
      <c r="A18" s="6" t="s">
        <v>57</v>
      </c>
      <c r="B18" s="65">
        <v>0</v>
      </c>
      <c r="C18" s="100">
        <v>1</v>
      </c>
      <c r="D18" s="68" t="s">
        <v>8</v>
      </c>
      <c r="E18" s="48">
        <f t="shared" si="0"/>
        <v>25.21590909090909</v>
      </c>
      <c r="F18" s="9">
        <f t="shared" si="1"/>
        <v>0</v>
      </c>
    </row>
    <row r="19" spans="1:9" x14ac:dyDescent="0.25">
      <c r="A19" s="6" t="s">
        <v>32</v>
      </c>
      <c r="B19" s="65">
        <v>18</v>
      </c>
      <c r="C19" s="100">
        <v>1.2</v>
      </c>
      <c r="D19" s="68" t="s">
        <v>8</v>
      </c>
      <c r="E19" s="48">
        <f t="shared" si="0"/>
        <v>25.21590909090909</v>
      </c>
      <c r="F19" s="9">
        <f t="shared" si="1"/>
        <v>1089.3272727272727</v>
      </c>
      <c r="I19" s="64"/>
    </row>
    <row r="20" spans="1:9" x14ac:dyDescent="0.25">
      <c r="A20" s="6" t="s">
        <v>68</v>
      </c>
      <c r="B20" s="65">
        <v>0</v>
      </c>
      <c r="C20" s="100">
        <v>1.2</v>
      </c>
      <c r="D20" s="68" t="s">
        <v>8</v>
      </c>
      <c r="E20" s="48">
        <f t="shared" si="0"/>
        <v>25.21590909090909</v>
      </c>
      <c r="F20" s="9">
        <f t="shared" si="1"/>
        <v>0</v>
      </c>
      <c r="I20" s="64"/>
    </row>
    <row r="21" spans="1:9" x14ac:dyDescent="0.25">
      <c r="A21" s="6" t="s">
        <v>69</v>
      </c>
      <c r="B21" s="65">
        <v>5</v>
      </c>
      <c r="C21" s="100">
        <v>1.2</v>
      </c>
      <c r="D21" s="68" t="s">
        <v>8</v>
      </c>
      <c r="E21" s="48">
        <f t="shared" si="0"/>
        <v>25.21590909090909</v>
      </c>
      <c r="F21" s="9">
        <f t="shared" si="1"/>
        <v>302.59090909090907</v>
      </c>
      <c r="I21" s="64"/>
    </row>
    <row r="22" spans="1:9" x14ac:dyDescent="0.25">
      <c r="A22" s="6" t="s">
        <v>58</v>
      </c>
      <c r="B22" s="65">
        <v>0</v>
      </c>
      <c r="C22" s="100">
        <v>1.4</v>
      </c>
      <c r="D22" s="68" t="s">
        <v>8</v>
      </c>
      <c r="E22" s="48">
        <f t="shared" si="0"/>
        <v>25.21590909090909</v>
      </c>
      <c r="F22" s="9">
        <f t="shared" si="1"/>
        <v>0</v>
      </c>
    </row>
    <row r="23" spans="1:9" x14ac:dyDescent="0.25">
      <c r="A23" s="6" t="s">
        <v>33</v>
      </c>
      <c r="B23" s="65">
        <v>3</v>
      </c>
      <c r="C23" s="101">
        <v>2</v>
      </c>
      <c r="D23" s="72" t="s">
        <v>8</v>
      </c>
      <c r="E23" s="48">
        <f t="shared" si="0"/>
        <v>25.21590909090909</v>
      </c>
      <c r="F23" s="9">
        <f t="shared" si="1"/>
        <v>302.59090909090907</v>
      </c>
    </row>
    <row r="24" spans="1:9" x14ac:dyDescent="0.25">
      <c r="A24" s="59" t="s">
        <v>34</v>
      </c>
      <c r="B24" s="66">
        <f>SUM(B12:B23)</f>
        <v>103</v>
      </c>
      <c r="C24" s="70">
        <f>(B12*C12)+(B13*C13)+(B14*C14)+(B15*C15)+(B16*C16)+(B17*C17)+(B18*C18)+(B19*C19)+(B20*C20)+(B21*C21)+(B22*C23)</f>
        <v>104.6</v>
      </c>
      <c r="D24" s="69" t="s">
        <v>8</v>
      </c>
      <c r="E24" s="80" t="s">
        <v>0</v>
      </c>
      <c r="F24" s="60">
        <f>SUM(F12:F23)</f>
        <v>5577.7590909090914</v>
      </c>
      <c r="H24" t="s">
        <v>42</v>
      </c>
    </row>
    <row r="25" spans="1:9" x14ac:dyDescent="0.25">
      <c r="A25" s="6" t="s">
        <v>9</v>
      </c>
      <c r="B25" s="10"/>
      <c r="C25" s="11" t="s">
        <v>0</v>
      </c>
      <c r="D25" s="12" t="s">
        <v>0</v>
      </c>
      <c r="E25" s="8">
        <f>F24</f>
        <v>5577.7590909090914</v>
      </c>
      <c r="F25" s="13">
        <f>E25</f>
        <v>5577.7590909090914</v>
      </c>
      <c r="H25" t="s">
        <v>0</v>
      </c>
    </row>
    <row r="26" spans="1:9" x14ac:dyDescent="0.25">
      <c r="A26" s="6" t="s">
        <v>10</v>
      </c>
      <c r="B26" s="10"/>
      <c r="C26" s="7">
        <v>1.33</v>
      </c>
      <c r="D26" s="10" t="s">
        <v>11</v>
      </c>
      <c r="E26" s="8">
        <f>F25*C26</f>
        <v>7418.4195909090922</v>
      </c>
      <c r="F26" s="13">
        <f>E26/12</f>
        <v>618.20163257575769</v>
      </c>
      <c r="H26" t="s">
        <v>0</v>
      </c>
    </row>
    <row r="27" spans="1:9" x14ac:dyDescent="0.25">
      <c r="A27" s="6" t="s">
        <v>12</v>
      </c>
      <c r="B27" s="10"/>
      <c r="C27" s="7">
        <v>1</v>
      </c>
      <c r="D27" s="10" t="s">
        <v>11</v>
      </c>
      <c r="E27" s="14">
        <f>F25*C27</f>
        <v>5577.7590909090914</v>
      </c>
      <c r="F27" s="13">
        <f>E27/12</f>
        <v>464.81325757575763</v>
      </c>
    </row>
    <row r="28" spans="1:9" x14ac:dyDescent="0.25">
      <c r="A28" s="6" t="s">
        <v>45</v>
      </c>
      <c r="B28" s="10"/>
      <c r="C28" s="83">
        <v>0.08</v>
      </c>
      <c r="D28" s="10" t="s">
        <v>13</v>
      </c>
      <c r="E28" s="14">
        <f>(F25+F26+F27)*C28</f>
        <v>532.8619184848485</v>
      </c>
      <c r="F28" s="13">
        <f>E28</f>
        <v>532.8619184848485</v>
      </c>
    </row>
    <row r="29" spans="1:9" ht="16.5" x14ac:dyDescent="0.35">
      <c r="A29" s="6" t="s">
        <v>46</v>
      </c>
      <c r="B29" s="10"/>
      <c r="C29" s="102">
        <v>0.27800000000000002</v>
      </c>
      <c r="D29" s="84" t="s">
        <v>13</v>
      </c>
      <c r="E29" s="8">
        <f>(F25+F26+F27)*C29</f>
        <v>1851.6951667348487</v>
      </c>
      <c r="F29" s="15">
        <f>E29</f>
        <v>1851.6951667348487</v>
      </c>
    </row>
    <row r="30" spans="1:9" x14ac:dyDescent="0.25">
      <c r="A30" s="16" t="s">
        <v>14</v>
      </c>
      <c r="B30" s="44"/>
      <c r="C30" s="17"/>
      <c r="D30" s="18" t="s">
        <v>0</v>
      </c>
      <c r="E30" s="19"/>
      <c r="F30" s="20">
        <f>F25+F26+F27+F28+F29</f>
        <v>9045.3310662803033</v>
      </c>
    </row>
    <row r="31" spans="1:9" x14ac:dyDescent="0.25">
      <c r="A31" s="21"/>
      <c r="B31" s="45"/>
      <c r="F31" s="22"/>
    </row>
    <row r="32" spans="1:9" x14ac:dyDescent="0.25">
      <c r="A32" s="21" t="s">
        <v>15</v>
      </c>
      <c r="B32" s="45"/>
      <c r="F32" s="22"/>
    </row>
    <row r="33" spans="1:6" x14ac:dyDescent="0.25">
      <c r="A33" s="23" t="s">
        <v>16</v>
      </c>
      <c r="B33" s="46"/>
      <c r="C33" s="103">
        <f>B24</f>
        <v>103</v>
      </c>
      <c r="D33" s="93" t="s">
        <v>47</v>
      </c>
      <c r="E33" s="108">
        <v>31</v>
      </c>
      <c r="F33" s="24">
        <f>C33*E33</f>
        <v>3193</v>
      </c>
    </row>
    <row r="34" spans="1:6" x14ac:dyDescent="0.25">
      <c r="A34" s="6" t="s">
        <v>17</v>
      </c>
      <c r="B34" s="10"/>
      <c r="C34" s="104">
        <f>B24</f>
        <v>103</v>
      </c>
      <c r="D34" s="25" t="s">
        <v>5</v>
      </c>
      <c r="E34" s="109">
        <v>62</v>
      </c>
      <c r="F34" s="9">
        <f>E34*C34</f>
        <v>6386</v>
      </c>
    </row>
    <row r="35" spans="1:6" x14ac:dyDescent="0.25">
      <c r="A35" s="6" t="s">
        <v>18</v>
      </c>
      <c r="B35" s="10"/>
      <c r="C35" s="105">
        <v>3</v>
      </c>
      <c r="D35" s="25" t="s">
        <v>5</v>
      </c>
      <c r="E35" s="109">
        <v>2450</v>
      </c>
      <c r="F35" s="9">
        <f>(E35*C35)/220*C24</f>
        <v>3494.5909090909086</v>
      </c>
    </row>
    <row r="36" spans="1:6" x14ac:dyDescent="0.25">
      <c r="A36" s="6" t="s">
        <v>19</v>
      </c>
      <c r="B36" s="10"/>
      <c r="C36" s="106">
        <v>15</v>
      </c>
      <c r="D36" s="25" t="s">
        <v>8</v>
      </c>
      <c r="E36" s="109">
        <v>1621</v>
      </c>
      <c r="F36" s="9">
        <f>E36/C10*C36</f>
        <v>138.15340909090909</v>
      </c>
    </row>
    <row r="37" spans="1:6" x14ac:dyDescent="0.25">
      <c r="A37" s="6" t="s">
        <v>67</v>
      </c>
      <c r="B37" s="10"/>
      <c r="C37" s="107">
        <v>1</v>
      </c>
      <c r="D37" s="25" t="s">
        <v>5</v>
      </c>
      <c r="E37" s="109">
        <v>450</v>
      </c>
      <c r="F37" s="9">
        <f>(E37/220)*C24</f>
        <v>213.95454545454544</v>
      </c>
    </row>
    <row r="38" spans="1:6" x14ac:dyDescent="0.25">
      <c r="A38" s="16" t="s">
        <v>20</v>
      </c>
      <c r="B38" s="44"/>
      <c r="C38" s="26" t="s">
        <v>0</v>
      </c>
      <c r="D38" s="27" t="s">
        <v>0</v>
      </c>
      <c r="E38" s="28" t="s">
        <v>0</v>
      </c>
      <c r="F38" s="20">
        <f>SUM(F33:F37)</f>
        <v>13425.698863636364</v>
      </c>
    </row>
    <row r="39" spans="1:6" x14ac:dyDescent="0.25">
      <c r="A39" s="21"/>
      <c r="B39" s="45"/>
      <c r="F39" s="22"/>
    </row>
    <row r="40" spans="1:6" x14ac:dyDescent="0.25">
      <c r="A40" s="23" t="s">
        <v>21</v>
      </c>
      <c r="B40" s="46"/>
      <c r="C40" s="110">
        <v>6</v>
      </c>
      <c r="D40" s="29" t="s">
        <v>13</v>
      </c>
      <c r="E40" s="30">
        <f t="shared" ref="E40:E45" si="2">($E$47*C40)/100</f>
        <v>2000.0916715546657</v>
      </c>
      <c r="F40" s="31">
        <f t="shared" ref="F40:F46" si="3">E40</f>
        <v>2000.0916715546657</v>
      </c>
    </row>
    <row r="41" spans="1:6" x14ac:dyDescent="0.25">
      <c r="A41" s="6" t="s">
        <v>22</v>
      </c>
      <c r="B41" s="10"/>
      <c r="C41" s="105">
        <v>3.65</v>
      </c>
      <c r="D41" s="7" t="s">
        <v>13</v>
      </c>
      <c r="E41" s="32">
        <f t="shared" si="2"/>
        <v>1216.7224335290882</v>
      </c>
      <c r="F41" s="13">
        <f t="shared" si="3"/>
        <v>1216.7224335290882</v>
      </c>
    </row>
    <row r="42" spans="1:6" x14ac:dyDescent="0.25">
      <c r="A42" s="6" t="s">
        <v>23</v>
      </c>
      <c r="B42" s="10"/>
      <c r="C42" s="111">
        <v>3</v>
      </c>
      <c r="D42" s="7" t="s">
        <v>13</v>
      </c>
      <c r="E42" s="32">
        <f t="shared" si="2"/>
        <v>1000.0458357773329</v>
      </c>
      <c r="F42" s="13">
        <f t="shared" si="3"/>
        <v>1000.0458357773329</v>
      </c>
    </row>
    <row r="43" spans="1:6" x14ac:dyDescent="0.25">
      <c r="A43" s="6" t="s">
        <v>59</v>
      </c>
      <c r="B43" s="10"/>
      <c r="C43" s="111">
        <v>2.4</v>
      </c>
      <c r="D43" s="7" t="s">
        <v>13</v>
      </c>
      <c r="E43" s="32">
        <f t="shared" si="2"/>
        <v>800.03666862186617</v>
      </c>
      <c r="F43" s="13">
        <f t="shared" si="3"/>
        <v>800.03666862186617</v>
      </c>
    </row>
    <row r="44" spans="1:6" x14ac:dyDescent="0.25">
      <c r="A44" s="6" t="s">
        <v>24</v>
      </c>
      <c r="B44" s="10"/>
      <c r="C44" s="105">
        <v>2.88</v>
      </c>
      <c r="D44" s="7" t="s">
        <v>13</v>
      </c>
      <c r="E44" s="32">
        <f t="shared" si="2"/>
        <v>960.04400234623938</v>
      </c>
      <c r="F44" s="13">
        <f t="shared" si="3"/>
        <v>960.04400234623938</v>
      </c>
    </row>
    <row r="45" spans="1:6" x14ac:dyDescent="0.25">
      <c r="A45" s="6" t="s">
        <v>25</v>
      </c>
      <c r="B45" s="10"/>
      <c r="C45" s="111">
        <v>14.66</v>
      </c>
      <c r="D45" s="7" t="s">
        <v>13</v>
      </c>
      <c r="E45" s="32">
        <f t="shared" si="2"/>
        <v>4886.8906508318996</v>
      </c>
      <c r="F45" s="13">
        <f t="shared" si="3"/>
        <v>4886.8906508318996</v>
      </c>
    </row>
    <row r="46" spans="1:6" x14ac:dyDescent="0.25">
      <c r="A46" s="33" t="s">
        <v>26</v>
      </c>
      <c r="B46" s="47"/>
      <c r="C46" s="34">
        <f>SUM(C40:C45)</f>
        <v>32.590000000000003</v>
      </c>
      <c r="D46" s="7" t="str">
        <f>D45</f>
        <v>%</v>
      </c>
      <c r="E46" s="32">
        <f>SUM(E40:E45)</f>
        <v>10863.831262661093</v>
      </c>
      <c r="F46" s="35">
        <f t="shared" si="3"/>
        <v>10863.831262661093</v>
      </c>
    </row>
    <row r="47" spans="1:6" x14ac:dyDescent="0.25">
      <c r="A47" s="36"/>
      <c r="B47" s="19"/>
      <c r="C47" s="17"/>
      <c r="D47" s="19"/>
      <c r="E47" s="37">
        <f>(F30+F38)/((100-C46)/100)</f>
        <v>33334.861192577759</v>
      </c>
      <c r="F47" s="38"/>
    </row>
    <row r="48" spans="1:6" x14ac:dyDescent="0.25">
      <c r="A48" s="39"/>
      <c r="E48" s="40"/>
      <c r="F48" s="41"/>
    </row>
    <row r="49" spans="1:6" x14ac:dyDescent="0.25">
      <c r="A49" s="21" t="s">
        <v>27</v>
      </c>
      <c r="B49" s="45"/>
      <c r="F49" s="22">
        <f>F30+F38+F46</f>
        <v>33334.861192577759</v>
      </c>
    </row>
    <row r="50" spans="1:6" x14ac:dyDescent="0.25">
      <c r="A50" s="21"/>
      <c r="B50" s="45"/>
      <c r="F50" s="22"/>
    </row>
    <row r="51" spans="1:6" x14ac:dyDescent="0.25">
      <c r="A51" s="77" t="s">
        <v>35</v>
      </c>
      <c r="B51" s="79" t="s">
        <v>38</v>
      </c>
      <c r="C51" s="49" t="s">
        <v>39</v>
      </c>
      <c r="D51" s="78" t="s">
        <v>40</v>
      </c>
      <c r="F51" s="22"/>
    </row>
    <row r="52" spans="1:6" x14ac:dyDescent="0.25">
      <c r="A52" s="21" t="str">
        <f>A12</f>
        <v>Limpeza caixa d'agua 500 L</v>
      </c>
      <c r="B52" s="45">
        <f>B12</f>
        <v>15</v>
      </c>
      <c r="C52" s="112">
        <v>323.64</v>
      </c>
      <c r="D52" s="50">
        <f>B52*C52</f>
        <v>4854.5999999999995</v>
      </c>
      <c r="E52" s="94" t="s">
        <v>61</v>
      </c>
      <c r="F52" s="22"/>
    </row>
    <row r="53" spans="1:6" x14ac:dyDescent="0.25">
      <c r="A53" s="21" t="str">
        <f>A13</f>
        <v>Limpeza caixa d'agua 1.000 L</v>
      </c>
      <c r="B53" s="45">
        <f>B13</f>
        <v>18</v>
      </c>
      <c r="C53" s="112">
        <v>323.64</v>
      </c>
      <c r="D53" s="50">
        <f t="shared" ref="D53:D63" si="4">B53*C53</f>
        <v>5825.5199999999995</v>
      </c>
      <c r="E53" s="94" t="s">
        <v>62</v>
      </c>
      <c r="F53" s="22"/>
    </row>
    <row r="54" spans="1:6" x14ac:dyDescent="0.25">
      <c r="A54" s="21" t="s">
        <v>66</v>
      </c>
      <c r="B54" s="45">
        <f t="shared" ref="B54:B61" si="5">B14</f>
        <v>0</v>
      </c>
      <c r="C54" s="112">
        <v>323.64</v>
      </c>
      <c r="D54" s="50">
        <f t="shared" si="4"/>
        <v>0</v>
      </c>
      <c r="E54" s="94" t="s">
        <v>63</v>
      </c>
      <c r="F54" s="22"/>
    </row>
    <row r="55" spans="1:6" x14ac:dyDescent="0.25">
      <c r="A55" s="21" t="str">
        <f>A15</f>
        <v>Limpeza caixa d'agua 2.000 L</v>
      </c>
      <c r="B55" s="45">
        <f t="shared" si="5"/>
        <v>26</v>
      </c>
      <c r="C55" s="112">
        <v>323.64</v>
      </c>
      <c r="D55" s="50">
        <f t="shared" si="4"/>
        <v>8414.64</v>
      </c>
      <c r="E55" s="94" t="s">
        <v>64</v>
      </c>
      <c r="F55" s="22"/>
    </row>
    <row r="56" spans="1:6" x14ac:dyDescent="0.25">
      <c r="A56" s="21" t="s">
        <v>56</v>
      </c>
      <c r="B56" s="45">
        <f t="shared" si="5"/>
        <v>13</v>
      </c>
      <c r="C56" s="112">
        <v>323.64</v>
      </c>
      <c r="D56" s="50">
        <f t="shared" si="4"/>
        <v>4207.32</v>
      </c>
      <c r="E56" s="94" t="s">
        <v>65</v>
      </c>
      <c r="F56" s="22"/>
    </row>
    <row r="57" spans="1:6" x14ac:dyDescent="0.25">
      <c r="A57" s="21" t="str">
        <f>A17</f>
        <v>Limpeza caixa d'agua 5.000 L</v>
      </c>
      <c r="B57" s="45">
        <f t="shared" si="5"/>
        <v>5</v>
      </c>
      <c r="C57" s="112">
        <v>323.64</v>
      </c>
      <c r="D57" s="50">
        <f t="shared" si="4"/>
        <v>1618.1999999999998</v>
      </c>
      <c r="F57" s="41"/>
    </row>
    <row r="58" spans="1:6" x14ac:dyDescent="0.25">
      <c r="A58" s="21" t="s">
        <v>57</v>
      </c>
      <c r="B58" s="45">
        <f t="shared" si="5"/>
        <v>0</v>
      </c>
      <c r="C58" s="112">
        <v>323.64</v>
      </c>
      <c r="D58" s="50">
        <f t="shared" si="4"/>
        <v>0</v>
      </c>
      <c r="F58" s="22"/>
    </row>
    <row r="59" spans="1:6" x14ac:dyDescent="0.25">
      <c r="A59" s="21" t="str">
        <f>A19</f>
        <v>Limpeza caixa d'agua 10.000 L</v>
      </c>
      <c r="B59" s="45">
        <f t="shared" si="5"/>
        <v>18</v>
      </c>
      <c r="C59" s="112">
        <v>323.64</v>
      </c>
      <c r="D59" s="50">
        <f t="shared" si="4"/>
        <v>5825.5199999999995</v>
      </c>
      <c r="E59" t="s">
        <v>0</v>
      </c>
      <c r="F59" s="22"/>
    </row>
    <row r="60" spans="1:6" x14ac:dyDescent="0.25">
      <c r="A60" s="21" t="str">
        <f>A20</f>
        <v>Limpeza caixa d'agua 12.000 L</v>
      </c>
      <c r="B60" s="45">
        <f t="shared" si="5"/>
        <v>0</v>
      </c>
      <c r="C60" s="112">
        <v>323.64</v>
      </c>
      <c r="D60" s="50">
        <f t="shared" si="4"/>
        <v>0</v>
      </c>
      <c r="F60" s="22"/>
    </row>
    <row r="61" spans="1:6" x14ac:dyDescent="0.25">
      <c r="A61" s="21" t="str">
        <f>A21</f>
        <v>Limpeza caixa d'agua 15.000 L</v>
      </c>
      <c r="B61" s="45">
        <f t="shared" si="5"/>
        <v>5</v>
      </c>
      <c r="C61" s="112">
        <v>323.64</v>
      </c>
      <c r="D61" s="50">
        <f t="shared" si="4"/>
        <v>1618.1999999999998</v>
      </c>
      <c r="F61" s="22"/>
    </row>
    <row r="62" spans="1:6" x14ac:dyDescent="0.25">
      <c r="A62" s="21" t="s">
        <v>58</v>
      </c>
      <c r="B62" s="45">
        <f t="shared" ref="B62:B63" si="6">B22</f>
        <v>0</v>
      </c>
      <c r="C62" s="112">
        <v>323.64</v>
      </c>
      <c r="D62" s="50">
        <f t="shared" si="4"/>
        <v>0</v>
      </c>
      <c r="F62" s="22"/>
    </row>
    <row r="63" spans="1:6" x14ac:dyDescent="0.25">
      <c r="A63" s="21" t="str">
        <f>A23</f>
        <v>Limpeza caixa d'agua 40.000 L</v>
      </c>
      <c r="B63" s="45">
        <f t="shared" si="6"/>
        <v>3</v>
      </c>
      <c r="C63" s="112">
        <v>323.64</v>
      </c>
      <c r="D63" s="50">
        <f t="shared" si="4"/>
        <v>970.92</v>
      </c>
      <c r="E63" t="s">
        <v>0</v>
      </c>
      <c r="F63" s="22"/>
    </row>
    <row r="64" spans="1:6" ht="15.75" thickBot="1" x14ac:dyDescent="0.3">
      <c r="A64" s="61" t="s">
        <v>7</v>
      </c>
      <c r="B64" s="43">
        <f>SUM(B52:B63)</f>
        <v>103</v>
      </c>
      <c r="C64" s="42"/>
      <c r="D64" s="62">
        <f>SUM(D52:D63)</f>
        <v>33334.92</v>
      </c>
      <c r="E64" s="43"/>
      <c r="F64" s="63"/>
    </row>
    <row r="66" spans="1:5" x14ac:dyDescent="0.25">
      <c r="A66" s="94" t="s">
        <v>49</v>
      </c>
      <c r="B66" s="95"/>
      <c r="C66" s="94"/>
      <c r="D66" s="94"/>
      <c r="E66" s="94"/>
    </row>
    <row r="67" spans="1:5" x14ac:dyDescent="0.25">
      <c r="A67" s="94" t="s">
        <v>50</v>
      </c>
      <c r="B67" s="95"/>
      <c r="C67" s="94"/>
      <c r="D67" s="94"/>
      <c r="E67" s="94"/>
    </row>
    <row r="68" spans="1:5" x14ac:dyDescent="0.25">
      <c r="A68" s="94" t="s">
        <v>51</v>
      </c>
      <c r="B68" s="95"/>
      <c r="C68" s="94"/>
      <c r="D68" s="94"/>
      <c r="E68" s="94"/>
    </row>
    <row r="69" spans="1:5" x14ac:dyDescent="0.25">
      <c r="A69" s="94" t="s">
        <v>52</v>
      </c>
      <c r="B69" s="95"/>
      <c r="C69" s="94"/>
      <c r="D69" s="94"/>
      <c r="E69" s="94"/>
    </row>
    <row r="70" spans="1:5" x14ac:dyDescent="0.25">
      <c r="A70" s="94" t="s">
        <v>60</v>
      </c>
      <c r="B70" s="95"/>
      <c r="C70" s="94"/>
      <c r="D70" s="94"/>
      <c r="E70" s="94"/>
    </row>
    <row r="72" spans="1:5" x14ac:dyDescent="0.25">
      <c r="A72" s="94" t="s">
        <v>53</v>
      </c>
      <c r="B72" s="95"/>
      <c r="C72" s="94"/>
      <c r="D72" s="94"/>
      <c r="E72" s="94"/>
    </row>
    <row r="73" spans="1:5" x14ac:dyDescent="0.25">
      <c r="A73" s="94" t="s">
        <v>54</v>
      </c>
      <c r="B73" s="95"/>
      <c r="C73" s="94"/>
      <c r="D73" s="94"/>
      <c r="E73" s="94"/>
    </row>
    <row r="74" spans="1:5" x14ac:dyDescent="0.25">
      <c r="A74" s="94" t="s">
        <v>55</v>
      </c>
      <c r="B74" s="95"/>
      <c r="C74" s="94"/>
      <c r="D74" s="94"/>
      <c r="E74" s="94"/>
    </row>
  </sheetData>
  <pageMargins left="0.511811024" right="0.511811024" top="0.78740157499999996" bottom="0.78740157499999996" header="0.31496062000000002" footer="0.31496062000000002"/>
  <pageSetup paperSize="9" scale="72" orientation="portrait" horizontalDpi="360" verticalDpi="360" r:id="rId1"/>
  <ignoredErrors>
    <ignoredError sqref="C33:C34" unlockedFormula="1"/>
    <ignoredError sqref="B24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Evandro</dc:creator>
  <cp:lastModifiedBy>Daniel Farina</cp:lastModifiedBy>
  <cp:lastPrinted>2018-02-11T12:49:12Z</cp:lastPrinted>
  <dcterms:created xsi:type="dcterms:W3CDTF">2011-12-28T00:51:23Z</dcterms:created>
  <dcterms:modified xsi:type="dcterms:W3CDTF">2026-07-22T11:16:11Z</dcterms:modified>
</cp:coreProperties>
</file>