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23FCE714-174A-4EEC-A16C-E0CF09A8384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LED 4X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0" i="2" l="1"/>
  <c r="E9" i="2"/>
  <c r="E8" i="2"/>
  <c r="B25" i="2"/>
  <c r="E20" i="2"/>
  <c r="E19" i="2"/>
  <c r="C35" i="2" l="1"/>
  <c r="B35" i="2"/>
  <c r="E26" i="2"/>
  <c r="D25" i="2"/>
  <c r="E25" i="2" s="1"/>
  <c r="E18" i="2"/>
  <c r="E21" i="2" s="1"/>
  <c r="E10" i="2"/>
  <c r="D12" i="2" l="1"/>
  <c r="E12" i="2" s="1"/>
  <c r="E27" i="2"/>
  <c r="D11" i="2" l="1"/>
  <c r="E11" i="2" s="1"/>
  <c r="D14" i="2" s="1"/>
  <c r="E14" i="2" s="1"/>
  <c r="D13" i="2" l="1"/>
  <c r="E13" i="2" s="1"/>
  <c r="E15" i="2" s="1"/>
  <c r="D36" i="2" s="1"/>
  <c r="D34" i="2" s="1"/>
  <c r="E34" i="2" s="1"/>
  <c r="D31" i="2" l="1"/>
  <c r="E31" i="2" s="1"/>
  <c r="D30" i="2"/>
  <c r="E30" i="2" s="1"/>
  <c r="D33" i="2"/>
  <c r="E33" i="2" s="1"/>
  <c r="D29" i="2"/>
  <c r="D32" i="2"/>
  <c r="E32" i="2" s="1"/>
  <c r="D35" i="2" l="1"/>
  <c r="E35" i="2" s="1"/>
  <c r="E38" i="2" s="1"/>
  <c r="E39" i="2" s="1"/>
  <c r="E29" i="2"/>
</calcChain>
</file>

<file path=xl/sharedStrings.xml><?xml version="1.0" encoding="utf-8"?>
<sst xmlns="http://schemas.openxmlformats.org/spreadsheetml/2006/main" count="100" uniqueCount="53">
  <si>
    <t xml:space="preserve"> </t>
  </si>
  <si>
    <t>Planilha de Custos - Preços Variaveis</t>
  </si>
  <si>
    <t>Discriminação</t>
  </si>
  <si>
    <t>Quantidade</t>
  </si>
  <si>
    <t>Unidade</t>
  </si>
  <si>
    <t>Vl Unitário</t>
  </si>
  <si>
    <t>Total</t>
  </si>
  <si>
    <t>Férias 1/3 abono</t>
  </si>
  <si>
    <t>meses</t>
  </si>
  <si>
    <t>13o.salário</t>
  </si>
  <si>
    <t>%</t>
  </si>
  <si>
    <t>TOTAL SALARIO/ENCARGOS</t>
  </si>
  <si>
    <t>Outras Despesas Administrativas</t>
  </si>
  <si>
    <t>Pis/Cofins</t>
  </si>
  <si>
    <t>Contrib.Social s/lucro</t>
  </si>
  <si>
    <t>Lucro Estipulado</t>
  </si>
  <si>
    <t>TOTAL VARIAVEIS</t>
  </si>
  <si>
    <t>Km/l</t>
  </si>
  <si>
    <t>TOTAL CUSTOS VARIAVEIS</t>
  </si>
  <si>
    <t>CUSTOS VARIAVEIS</t>
  </si>
  <si>
    <t>DESPESAS FIXAS</t>
  </si>
  <si>
    <t>TOTAL DESPESAS FIXAS</t>
  </si>
  <si>
    <t>Depreciação (20% ano)</t>
  </si>
  <si>
    <t>horas</t>
  </si>
  <si>
    <t xml:space="preserve">Total com Salários </t>
  </si>
  <si>
    <t>horas/ano</t>
  </si>
  <si>
    <t>Manutenção equipamentos</t>
  </si>
  <si>
    <t>Deslocamento</t>
  </si>
  <si>
    <t>Material de consumo e instalação</t>
  </si>
  <si>
    <t>Taxas e impostos fixos</t>
  </si>
  <si>
    <t>horas/mês</t>
  </si>
  <si>
    <t>ISSQN</t>
  </si>
  <si>
    <t>P/hora</t>
  </si>
  <si>
    <t xml:space="preserve">ANEXO </t>
  </si>
  <si>
    <t>Preços Variáveis</t>
  </si>
  <si>
    <t>"A planilha tem caráter informativo e orientativo, o licitante deverá utilizar a mesma para apresentar</t>
  </si>
  <si>
    <t>seus valores. Cada empresa deverá alterar os valores e percentuais conforme sua realidade tributária</t>
  </si>
  <si>
    <t>e econômica. Somente os campos de cor diferente do padrão poderão ser alterados. Exemplo: empresas</t>
  </si>
  <si>
    <t>inscritas no simples Nacional deverão "zerar" os campos INSS, Pis/Cofins, ISSQN, Cont.Social e apor o</t>
  </si>
  <si>
    <t>percentual da sua empresa no Simples no campo "Impostos de Renda/Simples".</t>
  </si>
  <si>
    <t xml:space="preserve">"O percentual de "Outras Despesas Administrativas" poderá ser utilizado para contemplar outros </t>
  </si>
  <si>
    <t>Encargos, Gratificações, Adicionais, Auxilios e Despesas Diversas que no momento da confecção da</t>
  </si>
  <si>
    <t>planilha não temos os dados para integrar a mesma separadamente."</t>
  </si>
  <si>
    <t>Imposto de Renda/Simples</t>
  </si>
  <si>
    <t xml:space="preserve">INSS </t>
  </si>
  <si>
    <t>FGTS</t>
  </si>
  <si>
    <t xml:space="preserve">  </t>
  </si>
  <si>
    <t>Salário Auxiliar de montagem/desmontagem</t>
  </si>
  <si>
    <t>Salario Operador de video</t>
  </si>
  <si>
    <t xml:space="preserve">TOTAL GERAL   </t>
  </si>
  <si>
    <t>LOCAÇAO DE PAINEIS DE LED  INDOOR 4X3 12M2 PARA EVENTOS MUNICIPAIS</t>
  </si>
  <si>
    <t>Equipamentos Painel Led 4x3 12m2</t>
  </si>
  <si>
    <t>TOTAL GERAL POR HORA DE EVENTO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</si>
</sst>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(&quot;R$ &quot;* #,##0.00_);_(&quot;R$ &quot;* \(#,##0.00\);_(&quot;R$ &quot;* &quot;-&quot;??_);_(@_)"/>
    <numFmt numFmtId="166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 val="singleAccounting"/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9"/>
      <color rgb="FF000000"/>
      <name val="Calibri"/>
      <family val="2"/>
    </font>
    <font>
      <b/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8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3" fillId="3" borderId="4" xfId="0" applyFont="1" applyFill="1" applyBorder="1"/>
    <xf numFmtId="165" fontId="3" fillId="3" borderId="5" xfId="2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165" fontId="3" fillId="3" borderId="0" xfId="2" applyFont="1" applyFill="1" applyBorder="1"/>
    <xf numFmtId="0" fontId="4" fillId="3" borderId="6" xfId="0" applyFont="1" applyFill="1" applyBorder="1"/>
    <xf numFmtId="0" fontId="4" fillId="3" borderId="7" xfId="0" applyFont="1" applyFill="1" applyBorder="1" applyAlignment="1">
      <alignment horizontal="center"/>
    </xf>
    <xf numFmtId="165" fontId="4" fillId="3" borderId="8" xfId="2" applyFont="1" applyFill="1" applyBorder="1"/>
    <xf numFmtId="0" fontId="4" fillId="0" borderId="4" xfId="0" applyFont="1" applyBorder="1"/>
    <xf numFmtId="165" fontId="4" fillId="0" borderId="5" xfId="2" applyFont="1" applyBorder="1"/>
    <xf numFmtId="0" fontId="3" fillId="3" borderId="9" xfId="0" applyFont="1" applyFill="1" applyBorder="1"/>
    <xf numFmtId="165" fontId="3" fillId="3" borderId="11" xfId="2" applyFont="1" applyFill="1" applyBorder="1"/>
    <xf numFmtId="0" fontId="6" fillId="3" borderId="0" xfId="0" applyFont="1" applyFill="1" applyAlignment="1">
      <alignment horizontal="center"/>
    </xf>
    <xf numFmtId="165" fontId="5" fillId="3" borderId="5" xfId="2" applyFont="1" applyFill="1" applyBorder="1"/>
    <xf numFmtId="0" fontId="4" fillId="3" borderId="4" xfId="0" applyFont="1" applyFill="1" applyBorder="1"/>
    <xf numFmtId="165" fontId="4" fillId="3" borderId="5" xfId="2" applyFont="1" applyFill="1" applyBorder="1"/>
    <xf numFmtId="0" fontId="7" fillId="0" borderId="0" xfId="0" applyFont="1"/>
    <xf numFmtId="0" fontId="7" fillId="0" borderId="0" xfId="0" applyFont="1" applyAlignment="1">
      <alignment horizontal="center"/>
    </xf>
    <xf numFmtId="0" fontId="7" fillId="2" borderId="1" xfId="0" applyFont="1" applyFill="1" applyBorder="1"/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3" borderId="7" xfId="0" applyFont="1" applyFill="1" applyBorder="1" applyAlignment="1">
      <alignment horizontal="center"/>
    </xf>
    <xf numFmtId="0" fontId="7" fillId="3" borderId="7" xfId="0" applyFont="1" applyFill="1" applyBorder="1"/>
    <xf numFmtId="43" fontId="7" fillId="3" borderId="7" xfId="0" applyNumberFormat="1" applyFont="1" applyFill="1" applyBorder="1"/>
    <xf numFmtId="164" fontId="3" fillId="3" borderId="0" xfId="1" applyFont="1" applyFill="1" applyBorder="1" applyAlignment="1">
      <alignment horizontal="left"/>
    </xf>
    <xf numFmtId="0" fontId="7" fillId="3" borderId="6" xfId="0" applyFont="1" applyFill="1" applyBorder="1"/>
    <xf numFmtId="0" fontId="7" fillId="3" borderId="8" xfId="0" applyFont="1" applyFill="1" applyBorder="1"/>
    <xf numFmtId="0" fontId="7" fillId="0" borderId="4" xfId="0" applyFont="1" applyBorder="1"/>
    <xf numFmtId="43" fontId="7" fillId="0" borderId="0" xfId="0" applyNumberFormat="1" applyFont="1"/>
    <xf numFmtId="0" fontId="7" fillId="0" borderId="5" xfId="0" applyFont="1" applyBorder="1"/>
    <xf numFmtId="0" fontId="7" fillId="0" borderId="12" xfId="0" applyFont="1" applyBorder="1"/>
    <xf numFmtId="0" fontId="7" fillId="0" borderId="13" xfId="0" applyFont="1" applyBorder="1" applyAlignment="1">
      <alignment horizontal="center"/>
    </xf>
    <xf numFmtId="0" fontId="7" fillId="0" borderId="13" xfId="0" applyFont="1" applyBorder="1"/>
    <xf numFmtId="0" fontId="7" fillId="0" borderId="14" xfId="0" applyFont="1" applyBorder="1"/>
    <xf numFmtId="0" fontId="6" fillId="4" borderId="0" xfId="0" applyFont="1" applyFill="1" applyAlignment="1">
      <alignment horizontal="center"/>
    </xf>
    <xf numFmtId="165" fontId="3" fillId="4" borderId="0" xfId="2" applyFont="1" applyFill="1" applyBorder="1"/>
    <xf numFmtId="165" fontId="3" fillId="4" borderId="5" xfId="2" applyFont="1" applyFill="1" applyBorder="1"/>
    <xf numFmtId="0" fontId="4" fillId="4" borderId="4" xfId="0" applyFont="1" applyFill="1" applyBorder="1"/>
    <xf numFmtId="0" fontId="8" fillId="3" borderId="0" xfId="0" applyFont="1" applyFill="1" applyAlignment="1">
      <alignment horizontal="center"/>
    </xf>
    <xf numFmtId="0" fontId="8" fillId="3" borderId="7" xfId="0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8" fillId="4" borderId="0" xfId="0" applyFont="1" applyFill="1" applyAlignment="1">
      <alignment horizontal="center"/>
    </xf>
    <xf numFmtId="0" fontId="8" fillId="0" borderId="10" xfId="0" applyFont="1" applyBorder="1" applyAlignment="1">
      <alignment horizontal="center"/>
    </xf>
    <xf numFmtId="0" fontId="7" fillId="0" borderId="10" xfId="0" applyFont="1" applyBorder="1"/>
    <xf numFmtId="0" fontId="6" fillId="3" borderId="7" xfId="0" applyFont="1" applyFill="1" applyBorder="1" applyAlignment="1">
      <alignment horizontal="center"/>
    </xf>
    <xf numFmtId="165" fontId="3" fillId="3" borderId="7" xfId="2" applyFont="1" applyFill="1" applyBorder="1"/>
    <xf numFmtId="0" fontId="8" fillId="4" borderId="10" xfId="0" applyFont="1" applyFill="1" applyBorder="1" applyAlignment="1">
      <alignment horizontal="center"/>
    </xf>
    <xf numFmtId="0" fontId="6" fillId="4" borderId="10" xfId="0" applyFont="1" applyFill="1" applyBorder="1" applyAlignment="1">
      <alignment horizontal="center"/>
    </xf>
    <xf numFmtId="165" fontId="3" fillId="4" borderId="10" xfId="2" applyFont="1" applyFill="1" applyBorder="1"/>
    <xf numFmtId="0" fontId="4" fillId="0" borderId="9" xfId="0" applyFont="1" applyBorder="1"/>
    <xf numFmtId="165" fontId="4" fillId="0" borderId="11" xfId="2" applyFont="1" applyBorder="1"/>
    <xf numFmtId="0" fontId="4" fillId="4" borderId="9" xfId="0" applyFont="1" applyFill="1" applyBorder="1"/>
    <xf numFmtId="165" fontId="3" fillId="4" borderId="11" xfId="2" applyFont="1" applyFill="1" applyBorder="1"/>
    <xf numFmtId="0" fontId="8" fillId="3" borderId="10" xfId="0" applyFont="1" applyFill="1" applyBorder="1" applyAlignment="1">
      <alignment horizontal="center"/>
    </xf>
    <xf numFmtId="43" fontId="8" fillId="3" borderId="10" xfId="0" applyNumberFormat="1" applyFont="1" applyFill="1" applyBorder="1"/>
    <xf numFmtId="43" fontId="8" fillId="3" borderId="0" xfId="0" applyNumberFormat="1" applyFont="1" applyFill="1"/>
    <xf numFmtId="0" fontId="9" fillId="3" borderId="0" xfId="0" applyFont="1" applyFill="1"/>
    <xf numFmtId="0" fontId="3" fillId="2" borderId="4" xfId="0" applyFont="1" applyFill="1" applyBorder="1"/>
    <xf numFmtId="165" fontId="3" fillId="2" borderId="5" xfId="2" applyFont="1" applyFill="1" applyBorder="1"/>
    <xf numFmtId="0" fontId="10" fillId="3" borderId="7" xfId="0" applyFont="1" applyFill="1" applyBorder="1" applyAlignment="1">
      <alignment horizontal="center"/>
    </xf>
    <xf numFmtId="166" fontId="3" fillId="3" borderId="0" xfId="1" applyNumberFormat="1" applyFont="1" applyFill="1" applyBorder="1" applyAlignment="1">
      <alignment horizontal="center"/>
    </xf>
    <xf numFmtId="0" fontId="6" fillId="3" borderId="10" xfId="0" applyFont="1" applyFill="1" applyBorder="1" applyAlignment="1">
      <alignment horizontal="center"/>
    </xf>
    <xf numFmtId="166" fontId="3" fillId="3" borderId="7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9" fillId="2" borderId="0" xfId="0" applyFont="1" applyFill="1" applyAlignment="1">
      <alignment horizontal="left"/>
    </xf>
    <xf numFmtId="0" fontId="11" fillId="0" borderId="0" xfId="0" applyFont="1"/>
    <xf numFmtId="0" fontId="0" fillId="0" borderId="0" xfId="0" applyAlignment="1">
      <alignment horizontal="center"/>
    </xf>
    <xf numFmtId="0" fontId="11" fillId="0" borderId="0" xfId="0" applyFont="1" applyAlignment="1">
      <alignment horizontal="center"/>
    </xf>
    <xf numFmtId="165" fontId="3" fillId="5" borderId="0" xfId="2" applyFont="1" applyFill="1" applyBorder="1" applyProtection="1">
      <protection locked="0"/>
    </xf>
    <xf numFmtId="0" fontId="8" fillId="5" borderId="0" xfId="0" applyFont="1" applyFill="1" applyAlignment="1" applyProtection="1">
      <alignment horizontal="center"/>
      <protection locked="0"/>
    </xf>
    <xf numFmtId="165" fontId="3" fillId="5" borderId="10" xfId="2" applyFont="1" applyFill="1" applyBorder="1" applyProtection="1">
      <protection locked="0"/>
    </xf>
    <xf numFmtId="2" fontId="8" fillId="5" borderId="10" xfId="0" applyNumberFormat="1" applyFont="1" applyFill="1" applyBorder="1" applyAlignment="1" applyProtection="1">
      <alignment horizontal="center"/>
      <protection locked="0"/>
    </xf>
    <xf numFmtId="2" fontId="8" fillId="5" borderId="0" xfId="0" applyNumberFormat="1" applyFont="1" applyFill="1" applyAlignment="1" applyProtection="1">
      <alignment horizontal="center"/>
      <protection locked="0"/>
    </xf>
    <xf numFmtId="0" fontId="3" fillId="3" borderId="6" xfId="0" applyFont="1" applyFill="1" applyBorder="1"/>
    <xf numFmtId="165" fontId="3" fillId="3" borderId="8" xfId="2" applyFont="1" applyFill="1" applyBorder="1"/>
    <xf numFmtId="0" fontId="12" fillId="0" borderId="0" xfId="0" applyFont="1"/>
    <xf numFmtId="9" fontId="7" fillId="0" borderId="0" xfId="0" applyNumberFormat="1" applyFont="1"/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53"/>
  <sheetViews>
    <sheetView tabSelected="1" workbookViewId="0">
      <selection activeCell="D11" sqref="D11"/>
    </sheetView>
  </sheetViews>
  <sheetFormatPr defaultColWidth="9.109375" defaultRowHeight="13.8" x14ac:dyDescent="0.25"/>
  <cols>
    <col min="1" max="1" width="29.109375" style="19" customWidth="1"/>
    <col min="2" max="2" width="10.88671875" style="20" customWidth="1"/>
    <col min="3" max="3" width="7.88671875" style="19" customWidth="1"/>
    <col min="4" max="4" width="14.88671875" style="19" customWidth="1"/>
    <col min="5" max="5" width="19" style="19" customWidth="1"/>
    <col min="6" max="7" width="9.109375" style="19"/>
    <col min="8" max="8" width="12.6640625" style="19" bestFit="1" customWidth="1"/>
    <col min="9" max="9" width="9.44140625" style="19" bestFit="1" customWidth="1"/>
    <col min="10" max="16384" width="9.109375" style="19"/>
  </cols>
  <sheetData>
    <row r="1" spans="1:9" ht="15.6" x14ac:dyDescent="0.3">
      <c r="B1" s="1" t="s">
        <v>33</v>
      </c>
      <c r="E1" s="2" t="s">
        <v>0</v>
      </c>
    </row>
    <row r="2" spans="1:9" ht="15.6" x14ac:dyDescent="0.3">
      <c r="B2" s="1"/>
      <c r="E2" s="2"/>
    </row>
    <row r="3" spans="1:9" x14ac:dyDescent="0.25">
      <c r="B3" s="19" t="s">
        <v>1</v>
      </c>
      <c r="D3" s="19" t="s">
        <v>34</v>
      </c>
    </row>
    <row r="4" spans="1:9" x14ac:dyDescent="0.25">
      <c r="A4" s="2" t="s">
        <v>50</v>
      </c>
    </row>
    <row r="5" spans="1:9" x14ac:dyDescent="0.25">
      <c r="A5" s="2" t="s">
        <v>0</v>
      </c>
    </row>
    <row r="6" spans="1:9" ht="14.4" thickBot="1" x14ac:dyDescent="0.3"/>
    <row r="7" spans="1:9" x14ac:dyDescent="0.25">
      <c r="A7" s="21" t="s">
        <v>2</v>
      </c>
      <c r="B7" s="22" t="s">
        <v>3</v>
      </c>
      <c r="C7" s="22" t="s">
        <v>4</v>
      </c>
      <c r="D7" s="22" t="s">
        <v>5</v>
      </c>
      <c r="E7" s="23" t="s">
        <v>6</v>
      </c>
      <c r="H7" s="79" t="s">
        <v>0</v>
      </c>
    </row>
    <row r="8" spans="1:9" x14ac:dyDescent="0.25">
      <c r="A8" s="60" t="s">
        <v>47</v>
      </c>
      <c r="B8" s="66">
        <v>176</v>
      </c>
      <c r="C8" s="67" t="s">
        <v>23</v>
      </c>
      <c r="D8" s="71">
        <v>2500</v>
      </c>
      <c r="E8" s="61">
        <f>D8/B8*6</f>
        <v>85.227272727272734</v>
      </c>
      <c r="H8" s="31" t="s">
        <v>0</v>
      </c>
      <c r="I8" s="19" t="s">
        <v>0</v>
      </c>
    </row>
    <row r="9" spans="1:9" x14ac:dyDescent="0.25">
      <c r="A9" s="60" t="s">
        <v>48</v>
      </c>
      <c r="B9" s="66">
        <v>176</v>
      </c>
      <c r="C9" s="67" t="s">
        <v>23</v>
      </c>
      <c r="D9" s="71">
        <v>3300</v>
      </c>
      <c r="E9" s="61">
        <f>D9/B9*6</f>
        <v>112.5</v>
      </c>
    </row>
    <row r="10" spans="1:9" x14ac:dyDescent="0.25">
      <c r="A10" s="3" t="s">
        <v>24</v>
      </c>
      <c r="B10" s="41" t="s">
        <v>0</v>
      </c>
      <c r="C10" s="59" t="s">
        <v>0</v>
      </c>
      <c r="D10" s="7">
        <f>E8+E9</f>
        <v>197.72727272727275</v>
      </c>
      <c r="E10" s="4">
        <f>D10</f>
        <v>197.72727272727275</v>
      </c>
    </row>
    <row r="11" spans="1:9" x14ac:dyDescent="0.25">
      <c r="A11" s="3" t="s">
        <v>7</v>
      </c>
      <c r="B11" s="41">
        <v>1.33</v>
      </c>
      <c r="C11" s="6" t="s">
        <v>8</v>
      </c>
      <c r="D11" s="7">
        <f>($E$10*B11)</f>
        <v>262.97727272727275</v>
      </c>
      <c r="E11" s="4">
        <f>D11/12</f>
        <v>21.91477272727273</v>
      </c>
    </row>
    <row r="12" spans="1:9" x14ac:dyDescent="0.25">
      <c r="A12" s="3" t="s">
        <v>9</v>
      </c>
      <c r="B12" s="41">
        <v>1</v>
      </c>
      <c r="C12" s="6" t="s">
        <v>8</v>
      </c>
      <c r="D12" s="7">
        <f>($E$10*B12)</f>
        <v>197.72727272727275</v>
      </c>
      <c r="E12" s="4">
        <f>D12/12</f>
        <v>16.47727272727273</v>
      </c>
    </row>
    <row r="13" spans="1:9" x14ac:dyDescent="0.25">
      <c r="A13" s="3" t="s">
        <v>44</v>
      </c>
      <c r="B13" s="72">
        <v>27.8</v>
      </c>
      <c r="C13" s="5" t="s">
        <v>10</v>
      </c>
      <c r="D13" s="7">
        <f>(E10+E11+E12)*B13/100</f>
        <v>65.64117045454546</v>
      </c>
      <c r="E13" s="4">
        <f>D13</f>
        <v>65.64117045454546</v>
      </c>
    </row>
    <row r="14" spans="1:9" ht="15.6" x14ac:dyDescent="0.4">
      <c r="A14" s="3" t="s">
        <v>45</v>
      </c>
      <c r="B14" s="41">
        <v>8</v>
      </c>
      <c r="C14" s="5" t="s">
        <v>10</v>
      </c>
      <c r="D14" s="7">
        <f>(E10+E11+E12)*B14/100</f>
        <v>18.889545454545456</v>
      </c>
      <c r="E14" s="16">
        <f>D14</f>
        <v>18.889545454545456</v>
      </c>
    </row>
    <row r="15" spans="1:9" x14ac:dyDescent="0.25">
      <c r="A15" s="8" t="s">
        <v>11</v>
      </c>
      <c r="B15" s="62" t="s">
        <v>0</v>
      </c>
      <c r="C15" s="9" t="s">
        <v>32</v>
      </c>
      <c r="D15" s="25"/>
      <c r="E15" s="10">
        <f>E10+E11+E12+E13+E14</f>
        <v>320.65003409090912</v>
      </c>
    </row>
    <row r="16" spans="1:9" x14ac:dyDescent="0.25">
      <c r="A16" s="11"/>
      <c r="B16" s="43"/>
      <c r="E16" s="12"/>
    </row>
    <row r="17" spans="1:9" x14ac:dyDescent="0.25">
      <c r="A17" s="52" t="s">
        <v>19</v>
      </c>
      <c r="B17" s="45"/>
      <c r="C17" s="46"/>
      <c r="D17" s="46"/>
      <c r="E17" s="53"/>
    </row>
    <row r="18" spans="1:9" x14ac:dyDescent="0.25">
      <c r="A18" s="3" t="s">
        <v>27</v>
      </c>
      <c r="B18" s="72">
        <v>11</v>
      </c>
      <c r="C18" s="41" t="s">
        <v>17</v>
      </c>
      <c r="D18" s="71">
        <v>7</v>
      </c>
      <c r="E18" s="4">
        <f>D18*B18</f>
        <v>77</v>
      </c>
      <c r="H18" s="31" t="s">
        <v>0</v>
      </c>
      <c r="I18" s="19" t="s">
        <v>0</v>
      </c>
    </row>
    <row r="19" spans="1:9" x14ac:dyDescent="0.25">
      <c r="A19" s="3" t="s">
        <v>26</v>
      </c>
      <c r="B19" s="41" t="s">
        <v>0</v>
      </c>
      <c r="C19" s="5" t="s">
        <v>0</v>
      </c>
      <c r="D19" s="71">
        <v>35</v>
      </c>
      <c r="E19" s="4">
        <f>D19</f>
        <v>35</v>
      </c>
      <c r="H19" s="31" t="s">
        <v>0</v>
      </c>
      <c r="I19" s="19" t="s">
        <v>0</v>
      </c>
    </row>
    <row r="20" spans="1:9" ht="15.6" x14ac:dyDescent="0.4">
      <c r="A20" s="3" t="s">
        <v>28</v>
      </c>
      <c r="B20" s="41" t="s">
        <v>0</v>
      </c>
      <c r="C20" s="5" t="s">
        <v>0</v>
      </c>
      <c r="D20" s="71">
        <v>55</v>
      </c>
      <c r="E20" s="16">
        <f>D20</f>
        <v>55</v>
      </c>
      <c r="H20" s="31" t="s">
        <v>0</v>
      </c>
      <c r="I20" s="19" t="s">
        <v>0</v>
      </c>
    </row>
    <row r="21" spans="1:9" x14ac:dyDescent="0.25">
      <c r="A21" s="8" t="s">
        <v>18</v>
      </c>
      <c r="B21" s="42"/>
      <c r="C21" s="9" t="s">
        <v>32</v>
      </c>
      <c r="D21" s="48"/>
      <c r="E21" s="10">
        <f>SUM(E18:E20)</f>
        <v>167</v>
      </c>
      <c r="H21" s="19" t="s">
        <v>0</v>
      </c>
    </row>
    <row r="22" spans="1:9" x14ac:dyDescent="0.25">
      <c r="A22" s="40"/>
      <c r="B22" s="44"/>
      <c r="C22" s="37"/>
      <c r="D22" s="38"/>
      <c r="E22" s="39"/>
      <c r="H22" s="19" t="s">
        <v>0</v>
      </c>
    </row>
    <row r="23" spans="1:9" x14ac:dyDescent="0.25">
      <c r="A23" s="54" t="s">
        <v>20</v>
      </c>
      <c r="B23" s="49"/>
      <c r="C23" s="50"/>
      <c r="D23" s="51"/>
      <c r="E23" s="55"/>
      <c r="H23" s="19" t="s">
        <v>0</v>
      </c>
    </row>
    <row r="24" spans="1:9" x14ac:dyDescent="0.25">
      <c r="A24" s="13" t="s">
        <v>51</v>
      </c>
      <c r="B24" s="56" t="s">
        <v>0</v>
      </c>
      <c r="C24" s="64" t="s">
        <v>0</v>
      </c>
      <c r="D24" s="73">
        <v>100800</v>
      </c>
      <c r="E24" s="14" t="s">
        <v>0</v>
      </c>
      <c r="H24" s="31" t="s">
        <v>0</v>
      </c>
      <c r="I24" s="19" t="s">
        <v>0</v>
      </c>
    </row>
    <row r="25" spans="1:9" x14ac:dyDescent="0.25">
      <c r="A25" s="76" t="s">
        <v>22</v>
      </c>
      <c r="B25" s="65">
        <f>20*12</f>
        <v>240</v>
      </c>
      <c r="C25" s="47" t="s">
        <v>25</v>
      </c>
      <c r="D25" s="48">
        <f>($D$24*20%)</f>
        <v>20160</v>
      </c>
      <c r="E25" s="77">
        <f>D25/B25</f>
        <v>84</v>
      </c>
      <c r="H25" s="19" t="s">
        <v>46</v>
      </c>
    </row>
    <row r="26" spans="1:9" x14ac:dyDescent="0.25">
      <c r="A26" s="3" t="s">
        <v>29</v>
      </c>
      <c r="B26" s="63">
        <v>176</v>
      </c>
      <c r="C26" s="15" t="s">
        <v>30</v>
      </c>
      <c r="D26" s="71">
        <v>950</v>
      </c>
      <c r="E26" s="4">
        <f>D26/B26</f>
        <v>5.3977272727272725</v>
      </c>
      <c r="H26" s="31" t="s">
        <v>0</v>
      </c>
      <c r="I26" s="19" t="s">
        <v>0</v>
      </c>
    </row>
    <row r="27" spans="1:9" x14ac:dyDescent="0.25">
      <c r="A27" s="8" t="s">
        <v>21</v>
      </c>
      <c r="B27" s="42" t="s">
        <v>0</v>
      </c>
      <c r="C27" s="9" t="s">
        <v>32</v>
      </c>
      <c r="D27" s="26" t="s">
        <v>0</v>
      </c>
      <c r="E27" s="10">
        <f>SUM(E25:E26)</f>
        <v>89.397727272727266</v>
      </c>
    </row>
    <row r="28" spans="1:9" x14ac:dyDescent="0.25">
      <c r="A28" s="11"/>
      <c r="B28" s="43"/>
      <c r="E28" s="12"/>
      <c r="I28" s="19" t="s">
        <v>0</v>
      </c>
    </row>
    <row r="29" spans="1:9" x14ac:dyDescent="0.25">
      <c r="A29" s="13" t="s">
        <v>12</v>
      </c>
      <c r="B29" s="74">
        <v>5</v>
      </c>
      <c r="C29" s="56" t="s">
        <v>10</v>
      </c>
      <c r="D29" s="57">
        <f t="shared" ref="D29:D34" si="0">($D$36*B29)/100</f>
        <v>42.000099086092078</v>
      </c>
      <c r="E29" s="14">
        <f t="shared" ref="E29:E35" si="1">D29</f>
        <v>42.000099086092078</v>
      </c>
      <c r="I29" s="19" t="s">
        <v>0</v>
      </c>
    </row>
    <row r="30" spans="1:9" x14ac:dyDescent="0.25">
      <c r="A30" s="3" t="s">
        <v>31</v>
      </c>
      <c r="B30" s="75">
        <v>3</v>
      </c>
      <c r="C30" s="41" t="s">
        <v>10</v>
      </c>
      <c r="D30" s="58">
        <f t="shared" si="0"/>
        <v>25.200059451655246</v>
      </c>
      <c r="E30" s="4">
        <f t="shared" si="1"/>
        <v>25.200059451655246</v>
      </c>
      <c r="I30" s="19" t="s">
        <v>0</v>
      </c>
    </row>
    <row r="31" spans="1:9" x14ac:dyDescent="0.25">
      <c r="A31" s="3" t="s">
        <v>13</v>
      </c>
      <c r="B31" s="72">
        <v>3.65</v>
      </c>
      <c r="C31" s="41" t="s">
        <v>10</v>
      </c>
      <c r="D31" s="58">
        <f t="shared" si="0"/>
        <v>30.660072332847218</v>
      </c>
      <c r="E31" s="4">
        <f t="shared" si="1"/>
        <v>30.660072332847218</v>
      </c>
      <c r="I31" s="19" t="s">
        <v>0</v>
      </c>
    </row>
    <row r="32" spans="1:9" x14ac:dyDescent="0.25">
      <c r="A32" s="3" t="s">
        <v>43</v>
      </c>
      <c r="B32" s="75">
        <v>4.8</v>
      </c>
      <c r="C32" s="41" t="s">
        <v>10</v>
      </c>
      <c r="D32" s="58">
        <f t="shared" si="0"/>
        <v>40.320095122648397</v>
      </c>
      <c r="E32" s="4">
        <f t="shared" si="1"/>
        <v>40.320095122648397</v>
      </c>
      <c r="I32" s="19" t="s">
        <v>0</v>
      </c>
    </row>
    <row r="33" spans="1:9" x14ac:dyDescent="0.25">
      <c r="A33" s="3" t="s">
        <v>14</v>
      </c>
      <c r="B33" s="72">
        <v>1.08</v>
      </c>
      <c r="C33" s="41" t="s">
        <v>10</v>
      </c>
      <c r="D33" s="58">
        <f t="shared" si="0"/>
        <v>9.0720214025958903</v>
      </c>
      <c r="E33" s="4">
        <f t="shared" si="1"/>
        <v>9.0720214025958903</v>
      </c>
      <c r="I33" s="78" t="s">
        <v>0</v>
      </c>
    </row>
    <row r="34" spans="1:9" ht="15.6" x14ac:dyDescent="0.4">
      <c r="A34" s="3" t="s">
        <v>15</v>
      </c>
      <c r="B34" s="75">
        <v>13.773999999999999</v>
      </c>
      <c r="C34" s="41" t="s">
        <v>10</v>
      </c>
      <c r="D34" s="58">
        <f t="shared" si="0"/>
        <v>115.70187296236645</v>
      </c>
      <c r="E34" s="16">
        <f t="shared" si="1"/>
        <v>115.70187296236645</v>
      </c>
    </row>
    <row r="35" spans="1:9" x14ac:dyDescent="0.25">
      <c r="A35" s="17" t="s">
        <v>16</v>
      </c>
      <c r="B35" s="27">
        <f>SUM(B29:B34)</f>
        <v>31.304000000000002</v>
      </c>
      <c r="C35" s="41" t="str">
        <f>C34</f>
        <v>%</v>
      </c>
      <c r="D35" s="58">
        <f>SUM(D29:D34)</f>
        <v>262.95422035820525</v>
      </c>
      <c r="E35" s="18">
        <f t="shared" si="1"/>
        <v>262.95422035820525</v>
      </c>
    </row>
    <row r="36" spans="1:9" x14ac:dyDescent="0.25">
      <c r="A36" s="28"/>
      <c r="B36" s="24"/>
      <c r="C36" s="25"/>
      <c r="D36" s="26">
        <f>(E15+E21+E27)/((100-B35)/100)</f>
        <v>840.00198172184162</v>
      </c>
      <c r="E36" s="29"/>
    </row>
    <row r="37" spans="1:9" x14ac:dyDescent="0.25">
      <c r="A37" s="30"/>
      <c r="D37" s="31"/>
      <c r="E37" s="32"/>
    </row>
    <row r="38" spans="1:9" x14ac:dyDescent="0.25">
      <c r="A38" s="11" t="s">
        <v>52</v>
      </c>
      <c r="E38" s="12">
        <f>E15+E21+E27+E35</f>
        <v>840.00198172184162</v>
      </c>
    </row>
    <row r="39" spans="1:9" x14ac:dyDescent="0.25">
      <c r="A39" s="11" t="s">
        <v>49</v>
      </c>
      <c r="D39" s="19" t="s">
        <v>0</v>
      </c>
      <c r="E39" s="12">
        <f>E38*150</f>
        <v>126000.29725827624</v>
      </c>
    </row>
    <row r="40" spans="1:9" ht="14.4" thickBot="1" x14ac:dyDescent="0.3">
      <c r="A40" s="33"/>
      <c r="B40" s="34"/>
      <c r="C40" s="35"/>
      <c r="D40" s="35"/>
      <c r="E40" s="36"/>
    </row>
    <row r="43" spans="1:9" ht="14.4" x14ac:dyDescent="0.3">
      <c r="A43" s="68" t="s">
        <v>35</v>
      </c>
      <c r="B43" s="69"/>
      <c r="C43"/>
      <c r="D43"/>
      <c r="E43"/>
    </row>
    <row r="44" spans="1:9" ht="14.4" x14ac:dyDescent="0.3">
      <c r="A44" s="68" t="s">
        <v>36</v>
      </c>
      <c r="B44" s="69"/>
      <c r="C44"/>
      <c r="D44"/>
      <c r="E44"/>
    </row>
    <row r="45" spans="1:9" x14ac:dyDescent="0.25">
      <c r="A45" s="68" t="s">
        <v>37</v>
      </c>
      <c r="B45" s="70"/>
      <c r="C45" s="68"/>
      <c r="D45" s="68"/>
      <c r="E45" s="68"/>
    </row>
    <row r="46" spans="1:9" x14ac:dyDescent="0.25">
      <c r="A46" s="68" t="s">
        <v>38</v>
      </c>
      <c r="B46" s="70"/>
      <c r="C46" s="68"/>
      <c r="D46" s="68"/>
      <c r="E46" s="68"/>
    </row>
    <row r="47" spans="1:9" x14ac:dyDescent="0.25">
      <c r="A47" s="68" t="s">
        <v>39</v>
      </c>
      <c r="B47" s="70"/>
      <c r="C47" s="68"/>
      <c r="D47" s="68"/>
      <c r="E47" s="68"/>
    </row>
    <row r="48" spans="1:9" x14ac:dyDescent="0.25">
      <c r="A48" s="68"/>
      <c r="B48" s="70"/>
      <c r="C48" s="68"/>
      <c r="D48" s="68"/>
      <c r="E48" s="68"/>
    </row>
    <row r="49" spans="1:5" ht="14.4" x14ac:dyDescent="0.3">
      <c r="A49" s="68" t="s">
        <v>40</v>
      </c>
      <c r="B49" s="69"/>
      <c r="C49"/>
      <c r="D49"/>
      <c r="E49"/>
    </row>
    <row r="50" spans="1:5" ht="14.4" x14ac:dyDescent="0.3">
      <c r="A50" s="68" t="s">
        <v>41</v>
      </c>
      <c r="B50" s="69"/>
      <c r="C50"/>
      <c r="D50"/>
      <c r="E50"/>
    </row>
    <row r="51" spans="1:5" ht="14.4" x14ac:dyDescent="0.3">
      <c r="A51" s="68" t="s">
        <v>42</v>
      </c>
      <c r="B51" s="69"/>
      <c r="C51"/>
      <c r="D51"/>
      <c r="E51"/>
    </row>
    <row r="52" spans="1:5" ht="14.4" x14ac:dyDescent="0.3">
      <c r="A52"/>
      <c r="B52" s="69"/>
      <c r="C52"/>
      <c r="D52"/>
      <c r="E52"/>
    </row>
    <row r="53" spans="1:5" ht="14.4" x14ac:dyDescent="0.3">
      <c r="A53"/>
      <c r="B53" s="69"/>
      <c r="C53"/>
      <c r="D53"/>
      <c r="E53"/>
    </row>
  </sheetData>
  <sheetProtection sheet="1" objects="1" scenarios="1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LED 4X3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2025-12-30T13:18:35Z</dcterms:modified>
</cp:coreProperties>
</file>