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ED96445-A126-4278-8E45-06DC979051EA}" xr6:coauthVersionLast="46" xr6:coauthVersionMax="46" xr10:uidLastSave="{00000000-0000-0000-0000-000000000000}"/>
  <bookViews>
    <workbookView xWindow="20370" yWindow="-120" windowWidth="29040" windowHeight="15720" xr2:uid="{00000000-000D-0000-FFFF-FFFF00000000}"/>
  </bookViews>
  <sheets>
    <sheet name="Plan1" sheetId="1" r:id="rId1"/>
    <sheet name="Plan2" sheetId="2" r:id="rId2"/>
    <sheet name="Plan3" sheetId="3" r:id="rId3"/>
  </sheets>
  <calcPr calcId="191029"/>
</workbook>
</file>

<file path=xl/calcChain.xml><?xml version="1.0" encoding="utf-8"?>
<calcChain xmlns="http://schemas.openxmlformats.org/spreadsheetml/2006/main">
  <c r="D11" i="1" l="1"/>
  <c r="D9" i="1"/>
  <c r="E37" i="1" l="1"/>
  <c r="E36" i="1"/>
  <c r="E35" i="1"/>
  <c r="E24" i="1"/>
  <c r="E23" i="1"/>
  <c r="E26" i="1"/>
  <c r="E25" i="1"/>
  <c r="B40" i="1" l="1"/>
  <c r="E40" i="1" s="1"/>
  <c r="D34" i="1"/>
  <c r="E34" i="1" s="1"/>
  <c r="E31" i="1"/>
  <c r="E30" i="1"/>
  <c r="E29" i="1"/>
  <c r="D32" i="1" s="1"/>
  <c r="E32" i="1" s="1"/>
  <c r="E42" i="1"/>
  <c r="E41" i="1"/>
  <c r="E43" i="1" l="1"/>
  <c r="D33" i="1"/>
  <c r="E33" i="1" s="1"/>
  <c r="E12" i="1"/>
  <c r="D12" i="1" s="1"/>
  <c r="D14" i="1" l="1"/>
  <c r="E14" i="1" s="1"/>
  <c r="E38" i="1"/>
  <c r="B15" i="1"/>
  <c r="C51" i="1" l="1"/>
  <c r="B51" i="1"/>
  <c r="E27" i="1" l="1"/>
  <c r="E10" i="1"/>
  <c r="D10" i="1" s="1"/>
  <c r="D13" i="1" l="1"/>
  <c r="E13" i="1" s="1"/>
  <c r="E15" i="1" s="1"/>
  <c r="D17" i="1" l="1"/>
  <c r="E17" i="1" s="1"/>
  <c r="D16" i="1"/>
  <c r="E16" i="1" s="1"/>
  <c r="D18" i="1" s="1"/>
  <c r="E18" i="1" s="1"/>
  <c r="D15" i="1"/>
  <c r="D20" i="1" l="1"/>
  <c r="E20" i="1" s="1"/>
  <c r="D19" i="1"/>
  <c r="E19" i="1" s="1"/>
  <c r="E21" i="1" s="1"/>
  <c r="D52" i="1" l="1"/>
  <c r="D49" i="1" l="1"/>
  <c r="E49" i="1" s="1"/>
  <c r="D47" i="1"/>
  <c r="E47" i="1" s="1"/>
  <c r="D48" i="1"/>
  <c r="E48" i="1" s="1"/>
  <c r="D50" i="1"/>
  <c r="E50" i="1" s="1"/>
  <c r="D45" i="1"/>
  <c r="D46" i="1"/>
  <c r="E46" i="1" s="1"/>
  <c r="E45" i="1" l="1"/>
  <c r="D51" i="1"/>
  <c r="E51" i="1" s="1"/>
  <c r="E54" i="1" s="1"/>
</calcChain>
</file>

<file path=xl/sharedStrings.xml><?xml version="1.0" encoding="utf-8"?>
<sst xmlns="http://schemas.openxmlformats.org/spreadsheetml/2006/main" count="105" uniqueCount="68">
  <si>
    <t xml:space="preserve"> </t>
  </si>
  <si>
    <t>Planilha de Custos - Preços Variaveis</t>
  </si>
  <si>
    <t>Discriminação</t>
  </si>
  <si>
    <t>Unidade</t>
  </si>
  <si>
    <t>Vl Unitário</t>
  </si>
  <si>
    <t>Total</t>
  </si>
  <si>
    <t>Outras Despesas Administrativas</t>
  </si>
  <si>
    <t>%</t>
  </si>
  <si>
    <t>Pis/Cofins</t>
  </si>
  <si>
    <t>ISSQN</t>
  </si>
  <si>
    <t>Contrib.Social s/lucro</t>
  </si>
  <si>
    <t>Lucro Estipulado</t>
  </si>
  <si>
    <t>TOTAL VARIAVEIS</t>
  </si>
  <si>
    <t>Quantidade</t>
  </si>
  <si>
    <t>Férias 1/3 abono</t>
  </si>
  <si>
    <t>meses</t>
  </si>
  <si>
    <t>13o.salário</t>
  </si>
  <si>
    <t>TOTAL MENSAL SALARIO/ENCARGOS</t>
  </si>
  <si>
    <t>horas</t>
  </si>
  <si>
    <t>Insalubridade</t>
  </si>
  <si>
    <t>Total vencimentos mensal</t>
  </si>
  <si>
    <t>TOTAL OUTRAS DESPESAS C/PESSOAL</t>
  </si>
  <si>
    <t>dias/úteis</t>
  </si>
  <si>
    <t>Exame Médico Periódico</t>
  </si>
  <si>
    <t>Indenizações p/rescisão</t>
  </si>
  <si>
    <t xml:space="preserve">ANEXO </t>
  </si>
  <si>
    <t>Salário mensal coletor de lixo urbano</t>
  </si>
  <si>
    <t>Salário mensal motorista caminhão</t>
  </si>
  <si>
    <t>Custo Compactador</t>
  </si>
  <si>
    <t xml:space="preserve">Custo Caminhão </t>
  </si>
  <si>
    <t>Motorista por caminhão</t>
  </si>
  <si>
    <t>Auxilio Alimentação (coletores Lixo)</t>
  </si>
  <si>
    <t>Auxilio Alimentação (motorista)</t>
  </si>
  <si>
    <t>Uniforme e EPI</t>
  </si>
  <si>
    <t>unidades</t>
  </si>
  <si>
    <t>Depreciação Caminhão</t>
  </si>
  <si>
    <t>a.a.</t>
  </si>
  <si>
    <t>Seguro Obrigatório e IPVA</t>
  </si>
  <si>
    <t>TOTAL CUSTOS FIXOS CAMINHÃO</t>
  </si>
  <si>
    <t>Km</t>
  </si>
  <si>
    <t>Combustível (1,8 Km p/l)</t>
  </si>
  <si>
    <t>TOTAL COMBUSTÍVEL E DESTINAÇÃO LIXO</t>
  </si>
  <si>
    <t>Transporte do lixo</t>
  </si>
  <si>
    <t>Destinação final do lixo</t>
  </si>
  <si>
    <t xml:space="preserve">TOTAL GERAL </t>
  </si>
  <si>
    <t>Seguro Contra Terceiros</t>
  </si>
  <si>
    <t>Custo Carroçaria</t>
  </si>
  <si>
    <t>Depreciação Compactador/Carroçaria</t>
  </si>
  <si>
    <t>Manutenção veículos</t>
  </si>
  <si>
    <t>Consumo Pneus,lubrificantes,arla</t>
  </si>
  <si>
    <t>Coletor de lixo por caminhão</t>
  </si>
  <si>
    <t>Preços Variáveis</t>
  </si>
  <si>
    <t>NAS ESFs, UBS E POSTO DE SAUDE CENTRAL DO MUNICÍPIO</t>
  </si>
  <si>
    <t xml:space="preserve">CONTRATAÇÃO DE SERVIÇOS DE COLETA DE RESIDUOS BIOLOGICOS E PERFUROCORTANTES 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</si>
  <si>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</si>
  <si>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</si>
  <si>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</si>
  <si>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</si>
  <si>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 Nacional</t>
    </r>
    <r>
      <rPr>
        <sz val="8"/>
        <color theme="1"/>
        <rFont val="Calibri"/>
        <family val="2"/>
        <scheme val="minor"/>
      </rPr>
      <t>."</t>
    </r>
  </si>
  <si>
    <t xml:space="preserve">O percentual de 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</si>
  <si>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</si>
  <si>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</si>
  <si>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Imposto de Renda/Simples Nacional</t>
  </si>
  <si>
    <t>FGTS</t>
  </si>
  <si>
    <t>INSS</t>
  </si>
  <si>
    <t xml:space="preserve">Sul - Sindicato dos Trabalhadores em Logistica e Transportes.  </t>
  </si>
  <si>
    <r>
      <t xml:space="preserve">FONTE: </t>
    </r>
    <r>
      <rPr>
        <b/>
        <i/>
        <sz val="8"/>
        <rFont val="Arial"/>
        <family val="2"/>
      </rPr>
      <t>Convenção Coletiva 2026 - Sindicato dos Trabalhadores em Limpeza e Conservação de Caxias do</t>
    </r>
  </si>
  <si>
    <t>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</si>
</sst>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&quot;\ * #,##0.00_);_(&quot;R$&quot;\ * \(#,##0.00\);_(&quot;R$&quot;\ * &quot;-&quot;??_);_(@_)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_-;\-* #,##0_-;_-* &quot;-&quot;??_-;_-@_-"/>
    <numFmt numFmtId="168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 val="singleAccounting"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8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6" xfId="0" applyFont="1" applyFill="1" applyBorder="1"/>
    <xf numFmtId="166" fontId="5" fillId="3" borderId="8" xfId="2" applyNumberFormat="1" applyFont="1" applyFill="1" applyBorder="1"/>
    <xf numFmtId="0" fontId="0" fillId="3" borderId="4" xfId="0" applyFill="1" applyBorder="1"/>
    <xf numFmtId="0" fontId="0" fillId="3" borderId="0" xfId="0" applyFill="1" applyAlignment="1">
      <alignment horizontal="center"/>
    </xf>
    <xf numFmtId="166" fontId="5" fillId="3" borderId="5" xfId="2" applyNumberFormat="1" applyFont="1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0" fontId="3" fillId="3" borderId="4" xfId="0" applyFont="1" applyFill="1" applyBorder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4" fillId="3" borderId="9" xfId="0" applyFont="1" applyFill="1" applyBorder="1"/>
    <xf numFmtId="166" fontId="4" fillId="3" borderId="11" xfId="2" applyNumberFormat="1" applyFont="1" applyFill="1" applyBorder="1"/>
    <xf numFmtId="0" fontId="4" fillId="0" borderId="4" xfId="0" applyFont="1" applyBorder="1"/>
    <xf numFmtId="166" fontId="4" fillId="0" borderId="5" xfId="2" applyNumberFormat="1" applyFont="1" applyBorder="1"/>
    <xf numFmtId="0" fontId="0" fillId="3" borderId="0" xfId="0" applyFill="1"/>
    <xf numFmtId="166" fontId="3" fillId="3" borderId="5" xfId="2" applyNumberFormat="1" applyFont="1" applyFill="1" applyBorder="1"/>
    <xf numFmtId="0" fontId="0" fillId="3" borderId="7" xfId="0" applyFill="1" applyBorder="1" applyAlignment="1">
      <alignment horizontal="center"/>
    </xf>
    <xf numFmtId="43" fontId="0" fillId="3" borderId="7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5" fontId="5" fillId="3" borderId="0" xfId="1" applyNumberFormat="1" applyFont="1" applyFill="1" applyBorder="1" applyAlignment="1">
      <alignment horizontal="left"/>
    </xf>
    <xf numFmtId="166" fontId="4" fillId="3" borderId="5" xfId="2" applyNumberFormat="1" applyFont="1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1" fontId="0" fillId="3" borderId="0" xfId="0" applyNumberFormat="1" applyFill="1" applyAlignment="1">
      <alignment horizontal="center"/>
    </xf>
    <xf numFmtId="44" fontId="0" fillId="3" borderId="0" xfId="2" applyFont="1" applyFill="1" applyBorder="1"/>
    <xf numFmtId="44" fontId="6" fillId="3" borderId="5" xfId="0" applyNumberFormat="1" applyFont="1" applyFill="1" applyBorder="1"/>
    <xf numFmtId="166" fontId="7" fillId="3" borderId="0" xfId="2" applyNumberFormat="1" applyFont="1" applyFill="1" applyBorder="1"/>
    <xf numFmtId="0" fontId="8" fillId="0" borderId="0" xfId="0" applyFont="1"/>
    <xf numFmtId="0" fontId="8" fillId="0" borderId="13" xfId="0" applyFont="1" applyBorder="1" applyAlignment="1">
      <alignment horizontal="center"/>
    </xf>
    <xf numFmtId="0" fontId="8" fillId="0" borderId="13" xfId="0" applyFont="1" applyBorder="1"/>
    <xf numFmtId="166" fontId="9" fillId="0" borderId="14" xfId="2" applyNumberFormat="1" applyFont="1" applyBorder="1"/>
    <xf numFmtId="0" fontId="10" fillId="3" borderId="7" xfId="0" applyFont="1" applyFill="1" applyBorder="1"/>
    <xf numFmtId="0" fontId="10" fillId="3" borderId="0" xfId="0" applyFont="1" applyFill="1"/>
    <xf numFmtId="0" fontId="8" fillId="3" borderId="0" xfId="0" applyFont="1" applyFill="1"/>
    <xf numFmtId="0" fontId="3" fillId="3" borderId="9" xfId="0" applyFont="1" applyFill="1" applyBorder="1"/>
    <xf numFmtId="0" fontId="8" fillId="3" borderId="10" xfId="0" applyFont="1" applyFill="1" applyBorder="1"/>
    <xf numFmtId="44" fontId="1" fillId="3" borderId="10" xfId="2" applyFont="1" applyFill="1" applyBorder="1"/>
    <xf numFmtId="44" fontId="6" fillId="3" borderId="11" xfId="0" applyNumberFormat="1" applyFont="1" applyFill="1" applyBorder="1"/>
    <xf numFmtId="9" fontId="3" fillId="3" borderId="10" xfId="3" applyFont="1" applyFill="1" applyBorder="1" applyAlignment="1">
      <alignment horizontal="center"/>
    </xf>
    <xf numFmtId="0" fontId="0" fillId="3" borderId="0" xfId="1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164" fontId="0" fillId="3" borderId="0" xfId="0" applyNumberFormat="1" applyFill="1"/>
    <xf numFmtId="44" fontId="1" fillId="3" borderId="0" xfId="2" applyFont="1" applyFill="1" applyBorder="1"/>
    <xf numFmtId="10" fontId="0" fillId="3" borderId="0" xfId="0" applyNumberFormat="1" applyFill="1" applyAlignment="1">
      <alignment horizontal="center"/>
    </xf>
    <xf numFmtId="166" fontId="12" fillId="3" borderId="5" xfId="2" applyNumberFormat="1" applyFont="1" applyFill="1" applyBorder="1"/>
    <xf numFmtId="166" fontId="3" fillId="3" borderId="11" xfId="2" applyNumberFormat="1" applyFont="1" applyFill="1" applyBorder="1"/>
    <xf numFmtId="0" fontId="3" fillId="3" borderId="10" xfId="0" applyFont="1" applyFill="1" applyBorder="1" applyAlignment="1">
      <alignment horizontal="center"/>
    </xf>
    <xf numFmtId="166" fontId="5" fillId="3" borderId="10" xfId="2" applyNumberFormat="1" applyFont="1" applyFill="1" applyBorder="1"/>
    <xf numFmtId="10" fontId="0" fillId="3" borderId="10" xfId="0" applyNumberFormat="1" applyFill="1" applyBorder="1" applyAlignment="1">
      <alignment horizontal="center"/>
    </xf>
    <xf numFmtId="44" fontId="0" fillId="3" borderId="10" xfId="2" applyFont="1" applyFill="1" applyBorder="1"/>
    <xf numFmtId="0" fontId="0" fillId="3" borderId="7" xfId="0" applyFill="1" applyBorder="1"/>
    <xf numFmtId="10" fontId="0" fillId="0" borderId="0" xfId="0" applyNumberFormat="1" applyAlignment="1">
      <alignment horizontal="center"/>
    </xf>
    <xf numFmtId="44" fontId="0" fillId="0" borderId="0" xfId="2" applyFont="1" applyFill="1" applyBorder="1"/>
    <xf numFmtId="166" fontId="4" fillId="0" borderId="5" xfId="2" applyNumberFormat="1" applyFont="1" applyFill="1" applyBorder="1"/>
    <xf numFmtId="0" fontId="13" fillId="3" borderId="0" xfId="0" applyFont="1" applyFill="1"/>
    <xf numFmtId="44" fontId="3" fillId="3" borderId="5" xfId="2" applyFont="1" applyFill="1" applyBorder="1"/>
    <xf numFmtId="166" fontId="3" fillId="3" borderId="8" xfId="2" applyNumberFormat="1" applyFont="1" applyFill="1" applyBorder="1"/>
    <xf numFmtId="0" fontId="16" fillId="0" borderId="12" xfId="0" applyFont="1" applyBorder="1"/>
    <xf numFmtId="0" fontId="0" fillId="3" borderId="12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43" fontId="0" fillId="3" borderId="13" xfId="0" applyNumberFormat="1" applyFill="1" applyBorder="1"/>
    <xf numFmtId="0" fontId="0" fillId="3" borderId="14" xfId="0" applyFill="1" applyBorder="1"/>
    <xf numFmtId="0" fontId="10" fillId="0" borderId="4" xfId="0" applyFont="1" applyBorder="1"/>
    <xf numFmtId="0" fontId="10" fillId="0" borderId="0" xfId="0" applyFont="1" applyAlignment="1">
      <alignment horizontal="center"/>
    </xf>
    <xf numFmtId="0" fontId="10" fillId="0" borderId="0" xfId="0" applyFont="1"/>
    <xf numFmtId="0" fontId="10" fillId="0" borderId="5" xfId="0" applyFont="1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0" fillId="0" borderId="12" xfId="0" applyFont="1" applyBorder="1"/>
    <xf numFmtId="0" fontId="10" fillId="0" borderId="13" xfId="0" applyFont="1" applyBorder="1" applyAlignment="1">
      <alignment horizontal="center"/>
    </xf>
    <xf numFmtId="0" fontId="10" fillId="0" borderId="13" xfId="0" applyFont="1" applyBorder="1"/>
    <xf numFmtId="0" fontId="10" fillId="0" borderId="14" xfId="0" applyFont="1" applyBorder="1"/>
    <xf numFmtId="44" fontId="0" fillId="4" borderId="0" xfId="2" applyFont="1" applyFill="1" applyBorder="1" applyProtection="1">
      <protection locked="0"/>
    </xf>
    <xf numFmtId="0" fontId="3" fillId="4" borderId="0" xfId="0" applyFon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1" fontId="0" fillId="4" borderId="0" xfId="0" applyNumberFormat="1" applyFill="1" applyAlignment="1" applyProtection="1">
      <alignment horizontal="center"/>
      <protection locked="0"/>
    </xf>
    <xf numFmtId="166" fontId="5" fillId="4" borderId="7" xfId="2" applyNumberFormat="1" applyFont="1" applyFill="1" applyBorder="1" applyProtection="1">
      <protection locked="0"/>
    </xf>
    <xf numFmtId="166" fontId="5" fillId="4" borderId="0" xfId="2" applyNumberFormat="1" applyFon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0" xfId="3" applyNumberFormat="1" applyFont="1" applyFill="1" applyBorder="1" applyAlignment="1" applyProtection="1">
      <alignment horizontal="center"/>
      <protection locked="0"/>
    </xf>
    <xf numFmtId="9" fontId="0" fillId="4" borderId="0" xfId="3" applyFont="1" applyFill="1" applyBorder="1" applyAlignment="1" applyProtection="1">
      <alignment horizontal="center"/>
      <protection locked="0"/>
    </xf>
    <xf numFmtId="168" fontId="0" fillId="4" borderId="0" xfId="3" applyNumberFormat="1" applyFont="1" applyFill="1" applyBorder="1" applyAlignment="1" applyProtection="1">
      <alignment horizontal="center"/>
      <protection locked="0"/>
    </xf>
    <xf numFmtId="44" fontId="0" fillId="4" borderId="7" xfId="2" applyFont="1" applyFill="1" applyBorder="1" applyProtection="1">
      <protection locked="0"/>
    </xf>
    <xf numFmtId="164" fontId="0" fillId="4" borderId="0" xfId="0" applyNumberFormat="1" applyFill="1" applyProtection="1">
      <protection locked="0"/>
    </xf>
    <xf numFmtId="167" fontId="0" fillId="4" borderId="0" xfId="1" applyNumberFormat="1" applyFont="1" applyFill="1" applyBorder="1" applyAlignment="1" applyProtection="1"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14" fillId="0" borderId="4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5" xfId="0" applyFont="1" applyBorder="1" applyAlignment="1">
      <alignment horizontal="center"/>
    </xf>
    <xf numFmtId="44" fontId="0" fillId="3" borderId="0" xfId="2" applyFont="1" applyFill="1" applyBorder="1" applyProtection="1"/>
    <xf numFmtId="44" fontId="6" fillId="4" borderId="5" xfId="0" applyNumberFormat="1" applyFont="1" applyFill="1" applyBorder="1" applyProtection="1">
      <protection locked="0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7"/>
  <sheetViews>
    <sheetView tabSelected="1" workbookViewId="0">
      <selection activeCell="C41" sqref="C41"/>
    </sheetView>
  </sheetViews>
  <sheetFormatPr defaultRowHeight="15" x14ac:dyDescent="0.25"/>
  <cols>
    <col min="1" max="1" width="31.42578125" customWidth="1"/>
    <col min="2" max="2" width="10.28515625" style="1" customWidth="1"/>
    <col min="3" max="3" width="7.85546875" customWidth="1"/>
    <col min="4" max="4" width="14.85546875" customWidth="1"/>
    <col min="5" max="5" width="19" customWidth="1"/>
    <col min="257" max="257" width="29.140625" customWidth="1"/>
    <col min="258" max="258" width="10.28515625" customWidth="1"/>
    <col min="259" max="259" width="7.85546875" customWidth="1"/>
    <col min="260" max="260" width="14.85546875" customWidth="1"/>
    <col min="261" max="261" width="19" customWidth="1"/>
    <col min="513" max="513" width="29.140625" customWidth="1"/>
    <col min="514" max="514" width="10.28515625" customWidth="1"/>
    <col min="515" max="515" width="7.85546875" customWidth="1"/>
    <col min="516" max="516" width="14.85546875" customWidth="1"/>
    <col min="517" max="517" width="19" customWidth="1"/>
    <col min="769" max="769" width="29.140625" customWidth="1"/>
    <col min="770" max="770" width="10.28515625" customWidth="1"/>
    <col min="771" max="771" width="7.85546875" customWidth="1"/>
    <col min="772" max="772" width="14.85546875" customWidth="1"/>
    <col min="773" max="773" width="19" customWidth="1"/>
    <col min="1025" max="1025" width="29.140625" customWidth="1"/>
    <col min="1026" max="1026" width="10.28515625" customWidth="1"/>
    <col min="1027" max="1027" width="7.85546875" customWidth="1"/>
    <col min="1028" max="1028" width="14.85546875" customWidth="1"/>
    <col min="1029" max="1029" width="19" customWidth="1"/>
    <col min="1281" max="1281" width="29.140625" customWidth="1"/>
    <col min="1282" max="1282" width="10.28515625" customWidth="1"/>
    <col min="1283" max="1283" width="7.85546875" customWidth="1"/>
    <col min="1284" max="1284" width="14.85546875" customWidth="1"/>
    <col min="1285" max="1285" width="19" customWidth="1"/>
    <col min="1537" max="1537" width="29.140625" customWidth="1"/>
    <col min="1538" max="1538" width="10.28515625" customWidth="1"/>
    <col min="1539" max="1539" width="7.85546875" customWidth="1"/>
    <col min="1540" max="1540" width="14.85546875" customWidth="1"/>
    <col min="1541" max="1541" width="19" customWidth="1"/>
    <col min="1793" max="1793" width="29.140625" customWidth="1"/>
    <col min="1794" max="1794" width="10.28515625" customWidth="1"/>
    <col min="1795" max="1795" width="7.85546875" customWidth="1"/>
    <col min="1796" max="1796" width="14.85546875" customWidth="1"/>
    <col min="1797" max="1797" width="19" customWidth="1"/>
    <col min="2049" max="2049" width="29.140625" customWidth="1"/>
    <col min="2050" max="2050" width="10.28515625" customWidth="1"/>
    <col min="2051" max="2051" width="7.85546875" customWidth="1"/>
    <col min="2052" max="2052" width="14.85546875" customWidth="1"/>
    <col min="2053" max="2053" width="19" customWidth="1"/>
    <col min="2305" max="2305" width="29.140625" customWidth="1"/>
    <col min="2306" max="2306" width="10.28515625" customWidth="1"/>
    <col min="2307" max="2307" width="7.85546875" customWidth="1"/>
    <col min="2308" max="2308" width="14.85546875" customWidth="1"/>
    <col min="2309" max="2309" width="19" customWidth="1"/>
    <col min="2561" max="2561" width="29.140625" customWidth="1"/>
    <col min="2562" max="2562" width="10.28515625" customWidth="1"/>
    <col min="2563" max="2563" width="7.85546875" customWidth="1"/>
    <col min="2564" max="2564" width="14.85546875" customWidth="1"/>
    <col min="2565" max="2565" width="19" customWidth="1"/>
    <col min="2817" max="2817" width="29.140625" customWidth="1"/>
    <col min="2818" max="2818" width="10.28515625" customWidth="1"/>
    <col min="2819" max="2819" width="7.85546875" customWidth="1"/>
    <col min="2820" max="2820" width="14.85546875" customWidth="1"/>
    <col min="2821" max="2821" width="19" customWidth="1"/>
    <col min="3073" max="3073" width="29.140625" customWidth="1"/>
    <col min="3074" max="3074" width="10.28515625" customWidth="1"/>
    <col min="3075" max="3075" width="7.85546875" customWidth="1"/>
    <col min="3076" max="3076" width="14.85546875" customWidth="1"/>
    <col min="3077" max="3077" width="19" customWidth="1"/>
    <col min="3329" max="3329" width="29.140625" customWidth="1"/>
    <col min="3330" max="3330" width="10.28515625" customWidth="1"/>
    <col min="3331" max="3331" width="7.85546875" customWidth="1"/>
    <col min="3332" max="3332" width="14.85546875" customWidth="1"/>
    <col min="3333" max="3333" width="19" customWidth="1"/>
    <col min="3585" max="3585" width="29.140625" customWidth="1"/>
    <col min="3586" max="3586" width="10.28515625" customWidth="1"/>
    <col min="3587" max="3587" width="7.85546875" customWidth="1"/>
    <col min="3588" max="3588" width="14.85546875" customWidth="1"/>
    <col min="3589" max="3589" width="19" customWidth="1"/>
    <col min="3841" max="3841" width="29.140625" customWidth="1"/>
    <col min="3842" max="3842" width="10.28515625" customWidth="1"/>
    <col min="3843" max="3843" width="7.85546875" customWidth="1"/>
    <col min="3844" max="3844" width="14.85546875" customWidth="1"/>
    <col min="3845" max="3845" width="19" customWidth="1"/>
    <col min="4097" max="4097" width="29.140625" customWidth="1"/>
    <col min="4098" max="4098" width="10.28515625" customWidth="1"/>
    <col min="4099" max="4099" width="7.85546875" customWidth="1"/>
    <col min="4100" max="4100" width="14.85546875" customWidth="1"/>
    <col min="4101" max="4101" width="19" customWidth="1"/>
    <col min="4353" max="4353" width="29.140625" customWidth="1"/>
    <col min="4354" max="4354" width="10.28515625" customWidth="1"/>
    <col min="4355" max="4355" width="7.85546875" customWidth="1"/>
    <col min="4356" max="4356" width="14.85546875" customWidth="1"/>
    <col min="4357" max="4357" width="19" customWidth="1"/>
    <col min="4609" max="4609" width="29.140625" customWidth="1"/>
    <col min="4610" max="4610" width="10.28515625" customWidth="1"/>
    <col min="4611" max="4611" width="7.85546875" customWidth="1"/>
    <col min="4612" max="4612" width="14.85546875" customWidth="1"/>
    <col min="4613" max="4613" width="19" customWidth="1"/>
    <col min="4865" max="4865" width="29.140625" customWidth="1"/>
    <col min="4866" max="4866" width="10.28515625" customWidth="1"/>
    <col min="4867" max="4867" width="7.85546875" customWidth="1"/>
    <col min="4868" max="4868" width="14.85546875" customWidth="1"/>
    <col min="4869" max="4869" width="19" customWidth="1"/>
    <col min="5121" max="5121" width="29.140625" customWidth="1"/>
    <col min="5122" max="5122" width="10.28515625" customWidth="1"/>
    <col min="5123" max="5123" width="7.85546875" customWidth="1"/>
    <col min="5124" max="5124" width="14.85546875" customWidth="1"/>
    <col min="5125" max="5125" width="19" customWidth="1"/>
    <col min="5377" max="5377" width="29.140625" customWidth="1"/>
    <col min="5378" max="5378" width="10.28515625" customWidth="1"/>
    <col min="5379" max="5379" width="7.85546875" customWidth="1"/>
    <col min="5380" max="5380" width="14.85546875" customWidth="1"/>
    <col min="5381" max="5381" width="19" customWidth="1"/>
    <col min="5633" max="5633" width="29.140625" customWidth="1"/>
    <col min="5634" max="5634" width="10.28515625" customWidth="1"/>
    <col min="5635" max="5635" width="7.85546875" customWidth="1"/>
    <col min="5636" max="5636" width="14.85546875" customWidth="1"/>
    <col min="5637" max="5637" width="19" customWidth="1"/>
    <col min="5889" max="5889" width="29.140625" customWidth="1"/>
    <col min="5890" max="5890" width="10.28515625" customWidth="1"/>
    <col min="5891" max="5891" width="7.85546875" customWidth="1"/>
    <col min="5892" max="5892" width="14.85546875" customWidth="1"/>
    <col min="5893" max="5893" width="19" customWidth="1"/>
    <col min="6145" max="6145" width="29.140625" customWidth="1"/>
    <col min="6146" max="6146" width="10.28515625" customWidth="1"/>
    <col min="6147" max="6147" width="7.85546875" customWidth="1"/>
    <col min="6148" max="6148" width="14.85546875" customWidth="1"/>
    <col min="6149" max="6149" width="19" customWidth="1"/>
    <col min="6401" max="6401" width="29.140625" customWidth="1"/>
    <col min="6402" max="6402" width="10.28515625" customWidth="1"/>
    <col min="6403" max="6403" width="7.85546875" customWidth="1"/>
    <col min="6404" max="6404" width="14.85546875" customWidth="1"/>
    <col min="6405" max="6405" width="19" customWidth="1"/>
    <col min="6657" max="6657" width="29.140625" customWidth="1"/>
    <col min="6658" max="6658" width="10.28515625" customWidth="1"/>
    <col min="6659" max="6659" width="7.85546875" customWidth="1"/>
    <col min="6660" max="6660" width="14.85546875" customWidth="1"/>
    <col min="6661" max="6661" width="19" customWidth="1"/>
    <col min="6913" max="6913" width="29.140625" customWidth="1"/>
    <col min="6914" max="6914" width="10.28515625" customWidth="1"/>
    <col min="6915" max="6915" width="7.85546875" customWidth="1"/>
    <col min="6916" max="6916" width="14.85546875" customWidth="1"/>
    <col min="6917" max="6917" width="19" customWidth="1"/>
    <col min="7169" max="7169" width="29.140625" customWidth="1"/>
    <col min="7170" max="7170" width="10.28515625" customWidth="1"/>
    <col min="7171" max="7171" width="7.85546875" customWidth="1"/>
    <col min="7172" max="7172" width="14.85546875" customWidth="1"/>
    <col min="7173" max="7173" width="19" customWidth="1"/>
    <col min="7425" max="7425" width="29.140625" customWidth="1"/>
    <col min="7426" max="7426" width="10.28515625" customWidth="1"/>
    <col min="7427" max="7427" width="7.85546875" customWidth="1"/>
    <col min="7428" max="7428" width="14.85546875" customWidth="1"/>
    <col min="7429" max="7429" width="19" customWidth="1"/>
    <col min="7681" max="7681" width="29.140625" customWidth="1"/>
    <col min="7682" max="7682" width="10.28515625" customWidth="1"/>
    <col min="7683" max="7683" width="7.85546875" customWidth="1"/>
    <col min="7684" max="7684" width="14.85546875" customWidth="1"/>
    <col min="7685" max="7685" width="19" customWidth="1"/>
    <col min="7937" max="7937" width="29.140625" customWidth="1"/>
    <col min="7938" max="7938" width="10.28515625" customWidth="1"/>
    <col min="7939" max="7939" width="7.85546875" customWidth="1"/>
    <col min="7940" max="7940" width="14.85546875" customWidth="1"/>
    <col min="7941" max="7941" width="19" customWidth="1"/>
    <col min="8193" max="8193" width="29.140625" customWidth="1"/>
    <col min="8194" max="8194" width="10.28515625" customWidth="1"/>
    <col min="8195" max="8195" width="7.85546875" customWidth="1"/>
    <col min="8196" max="8196" width="14.85546875" customWidth="1"/>
    <col min="8197" max="8197" width="19" customWidth="1"/>
    <col min="8449" max="8449" width="29.140625" customWidth="1"/>
    <col min="8450" max="8450" width="10.28515625" customWidth="1"/>
    <col min="8451" max="8451" width="7.85546875" customWidth="1"/>
    <col min="8452" max="8452" width="14.85546875" customWidth="1"/>
    <col min="8453" max="8453" width="19" customWidth="1"/>
    <col min="8705" max="8705" width="29.140625" customWidth="1"/>
    <col min="8706" max="8706" width="10.28515625" customWidth="1"/>
    <col min="8707" max="8707" width="7.85546875" customWidth="1"/>
    <col min="8708" max="8708" width="14.85546875" customWidth="1"/>
    <col min="8709" max="8709" width="19" customWidth="1"/>
    <col min="8961" max="8961" width="29.140625" customWidth="1"/>
    <col min="8962" max="8962" width="10.28515625" customWidth="1"/>
    <col min="8963" max="8963" width="7.85546875" customWidth="1"/>
    <col min="8964" max="8964" width="14.85546875" customWidth="1"/>
    <col min="8965" max="8965" width="19" customWidth="1"/>
    <col min="9217" max="9217" width="29.140625" customWidth="1"/>
    <col min="9218" max="9218" width="10.28515625" customWidth="1"/>
    <col min="9219" max="9219" width="7.85546875" customWidth="1"/>
    <col min="9220" max="9220" width="14.85546875" customWidth="1"/>
    <col min="9221" max="9221" width="19" customWidth="1"/>
    <col min="9473" max="9473" width="29.140625" customWidth="1"/>
    <col min="9474" max="9474" width="10.28515625" customWidth="1"/>
    <col min="9475" max="9475" width="7.85546875" customWidth="1"/>
    <col min="9476" max="9476" width="14.85546875" customWidth="1"/>
    <col min="9477" max="9477" width="19" customWidth="1"/>
    <col min="9729" max="9729" width="29.140625" customWidth="1"/>
    <col min="9730" max="9730" width="10.28515625" customWidth="1"/>
    <col min="9731" max="9731" width="7.85546875" customWidth="1"/>
    <col min="9732" max="9732" width="14.85546875" customWidth="1"/>
    <col min="9733" max="9733" width="19" customWidth="1"/>
    <col min="9985" max="9985" width="29.140625" customWidth="1"/>
    <col min="9986" max="9986" width="10.28515625" customWidth="1"/>
    <col min="9987" max="9987" width="7.85546875" customWidth="1"/>
    <col min="9988" max="9988" width="14.85546875" customWidth="1"/>
    <col min="9989" max="9989" width="19" customWidth="1"/>
    <col min="10241" max="10241" width="29.140625" customWidth="1"/>
    <col min="10242" max="10242" width="10.28515625" customWidth="1"/>
    <col min="10243" max="10243" width="7.85546875" customWidth="1"/>
    <col min="10244" max="10244" width="14.85546875" customWidth="1"/>
    <col min="10245" max="10245" width="19" customWidth="1"/>
    <col min="10497" max="10497" width="29.140625" customWidth="1"/>
    <col min="10498" max="10498" width="10.28515625" customWidth="1"/>
    <col min="10499" max="10499" width="7.85546875" customWidth="1"/>
    <col min="10500" max="10500" width="14.85546875" customWidth="1"/>
    <col min="10501" max="10501" width="19" customWidth="1"/>
    <col min="10753" max="10753" width="29.140625" customWidth="1"/>
    <col min="10754" max="10754" width="10.28515625" customWidth="1"/>
    <col min="10755" max="10755" width="7.85546875" customWidth="1"/>
    <col min="10756" max="10756" width="14.85546875" customWidth="1"/>
    <col min="10757" max="10757" width="19" customWidth="1"/>
    <col min="11009" max="11009" width="29.140625" customWidth="1"/>
    <col min="11010" max="11010" width="10.28515625" customWidth="1"/>
    <col min="11011" max="11011" width="7.85546875" customWidth="1"/>
    <col min="11012" max="11012" width="14.85546875" customWidth="1"/>
    <col min="11013" max="11013" width="19" customWidth="1"/>
    <col min="11265" max="11265" width="29.140625" customWidth="1"/>
    <col min="11266" max="11266" width="10.28515625" customWidth="1"/>
    <col min="11267" max="11267" width="7.85546875" customWidth="1"/>
    <col min="11268" max="11268" width="14.85546875" customWidth="1"/>
    <col min="11269" max="11269" width="19" customWidth="1"/>
    <col min="11521" max="11521" width="29.140625" customWidth="1"/>
    <col min="11522" max="11522" width="10.28515625" customWidth="1"/>
    <col min="11523" max="11523" width="7.85546875" customWidth="1"/>
    <col min="11524" max="11524" width="14.85546875" customWidth="1"/>
    <col min="11525" max="11525" width="19" customWidth="1"/>
    <col min="11777" max="11777" width="29.140625" customWidth="1"/>
    <col min="11778" max="11778" width="10.28515625" customWidth="1"/>
    <col min="11779" max="11779" width="7.85546875" customWidth="1"/>
    <col min="11780" max="11780" width="14.85546875" customWidth="1"/>
    <col min="11781" max="11781" width="19" customWidth="1"/>
    <col min="12033" max="12033" width="29.140625" customWidth="1"/>
    <col min="12034" max="12034" width="10.28515625" customWidth="1"/>
    <col min="12035" max="12035" width="7.85546875" customWidth="1"/>
    <col min="12036" max="12036" width="14.85546875" customWidth="1"/>
    <col min="12037" max="12037" width="19" customWidth="1"/>
    <col min="12289" max="12289" width="29.140625" customWidth="1"/>
    <col min="12290" max="12290" width="10.28515625" customWidth="1"/>
    <col min="12291" max="12291" width="7.85546875" customWidth="1"/>
    <col min="12292" max="12292" width="14.85546875" customWidth="1"/>
    <col min="12293" max="12293" width="19" customWidth="1"/>
    <col min="12545" max="12545" width="29.140625" customWidth="1"/>
    <col min="12546" max="12546" width="10.28515625" customWidth="1"/>
    <col min="12547" max="12547" width="7.85546875" customWidth="1"/>
    <col min="12548" max="12548" width="14.85546875" customWidth="1"/>
    <col min="12549" max="12549" width="19" customWidth="1"/>
    <col min="12801" max="12801" width="29.140625" customWidth="1"/>
    <col min="12802" max="12802" width="10.28515625" customWidth="1"/>
    <col min="12803" max="12803" width="7.85546875" customWidth="1"/>
    <col min="12804" max="12804" width="14.85546875" customWidth="1"/>
    <col min="12805" max="12805" width="19" customWidth="1"/>
    <col min="13057" max="13057" width="29.140625" customWidth="1"/>
    <col min="13058" max="13058" width="10.28515625" customWidth="1"/>
    <col min="13059" max="13059" width="7.85546875" customWidth="1"/>
    <col min="13060" max="13060" width="14.85546875" customWidth="1"/>
    <col min="13061" max="13061" width="19" customWidth="1"/>
    <col min="13313" max="13313" width="29.140625" customWidth="1"/>
    <col min="13314" max="13314" width="10.28515625" customWidth="1"/>
    <col min="13315" max="13315" width="7.85546875" customWidth="1"/>
    <col min="13316" max="13316" width="14.85546875" customWidth="1"/>
    <col min="13317" max="13317" width="19" customWidth="1"/>
    <col min="13569" max="13569" width="29.140625" customWidth="1"/>
    <col min="13570" max="13570" width="10.28515625" customWidth="1"/>
    <col min="13571" max="13571" width="7.85546875" customWidth="1"/>
    <col min="13572" max="13572" width="14.85546875" customWidth="1"/>
    <col min="13573" max="13573" width="19" customWidth="1"/>
    <col min="13825" max="13825" width="29.140625" customWidth="1"/>
    <col min="13826" max="13826" width="10.28515625" customWidth="1"/>
    <col min="13827" max="13827" width="7.85546875" customWidth="1"/>
    <col min="13828" max="13828" width="14.85546875" customWidth="1"/>
    <col min="13829" max="13829" width="19" customWidth="1"/>
    <col min="14081" max="14081" width="29.140625" customWidth="1"/>
    <col min="14082" max="14082" width="10.28515625" customWidth="1"/>
    <col min="14083" max="14083" width="7.85546875" customWidth="1"/>
    <col min="14084" max="14084" width="14.85546875" customWidth="1"/>
    <col min="14085" max="14085" width="19" customWidth="1"/>
    <col min="14337" max="14337" width="29.140625" customWidth="1"/>
    <col min="14338" max="14338" width="10.28515625" customWidth="1"/>
    <col min="14339" max="14339" width="7.85546875" customWidth="1"/>
    <col min="14340" max="14340" width="14.85546875" customWidth="1"/>
    <col min="14341" max="14341" width="19" customWidth="1"/>
    <col min="14593" max="14593" width="29.140625" customWidth="1"/>
    <col min="14594" max="14594" width="10.28515625" customWidth="1"/>
    <col min="14595" max="14595" width="7.85546875" customWidth="1"/>
    <col min="14596" max="14596" width="14.85546875" customWidth="1"/>
    <col min="14597" max="14597" width="19" customWidth="1"/>
    <col min="14849" max="14849" width="29.140625" customWidth="1"/>
    <col min="14850" max="14850" width="10.28515625" customWidth="1"/>
    <col min="14851" max="14851" width="7.85546875" customWidth="1"/>
    <col min="14852" max="14852" width="14.85546875" customWidth="1"/>
    <col min="14853" max="14853" width="19" customWidth="1"/>
    <col min="15105" max="15105" width="29.140625" customWidth="1"/>
    <col min="15106" max="15106" width="10.28515625" customWidth="1"/>
    <col min="15107" max="15107" width="7.85546875" customWidth="1"/>
    <col min="15108" max="15108" width="14.85546875" customWidth="1"/>
    <col min="15109" max="15109" width="19" customWidth="1"/>
    <col min="15361" max="15361" width="29.140625" customWidth="1"/>
    <col min="15362" max="15362" width="10.28515625" customWidth="1"/>
    <col min="15363" max="15363" width="7.85546875" customWidth="1"/>
    <col min="15364" max="15364" width="14.85546875" customWidth="1"/>
    <col min="15365" max="15365" width="19" customWidth="1"/>
    <col min="15617" max="15617" width="29.140625" customWidth="1"/>
    <col min="15618" max="15618" width="10.28515625" customWidth="1"/>
    <col min="15619" max="15619" width="7.85546875" customWidth="1"/>
    <col min="15620" max="15620" width="14.85546875" customWidth="1"/>
    <col min="15621" max="15621" width="19" customWidth="1"/>
    <col min="15873" max="15873" width="29.140625" customWidth="1"/>
    <col min="15874" max="15874" width="10.28515625" customWidth="1"/>
    <col min="15875" max="15875" width="7.85546875" customWidth="1"/>
    <col min="15876" max="15876" width="14.85546875" customWidth="1"/>
    <col min="15877" max="15877" width="19" customWidth="1"/>
    <col min="16129" max="16129" width="29.140625" customWidth="1"/>
    <col min="16130" max="16130" width="10.28515625" customWidth="1"/>
    <col min="16131" max="16131" width="7.85546875" customWidth="1"/>
    <col min="16132" max="16132" width="14.85546875" customWidth="1"/>
    <col min="16133" max="16133" width="19" customWidth="1"/>
  </cols>
  <sheetData>
    <row r="1" spans="1:7" ht="15.75" x14ac:dyDescent="0.25">
      <c r="B1" s="2" t="s">
        <v>25</v>
      </c>
      <c r="E1" s="3" t="s">
        <v>0</v>
      </c>
    </row>
    <row r="2" spans="1:7" ht="15.75" x14ac:dyDescent="0.25">
      <c r="B2" s="2"/>
      <c r="E2" s="3"/>
    </row>
    <row r="3" spans="1:7" x14ac:dyDescent="0.25">
      <c r="B3" t="s">
        <v>1</v>
      </c>
      <c r="D3" t="s">
        <v>51</v>
      </c>
    </row>
    <row r="4" spans="1:7" x14ac:dyDescent="0.25">
      <c r="A4" s="3" t="s">
        <v>53</v>
      </c>
    </row>
    <row r="5" spans="1:7" x14ac:dyDescent="0.25">
      <c r="A5" s="3" t="s">
        <v>52</v>
      </c>
    </row>
    <row r="6" spans="1:7" ht="15.75" thickBot="1" x14ac:dyDescent="0.3"/>
    <row r="7" spans="1:7" x14ac:dyDescent="0.25">
      <c r="A7" s="4" t="s">
        <v>2</v>
      </c>
      <c r="B7" s="5" t="s">
        <v>13</v>
      </c>
      <c r="C7" s="5" t="s">
        <v>3</v>
      </c>
      <c r="D7" s="5" t="s">
        <v>4</v>
      </c>
      <c r="E7" s="6" t="s">
        <v>5</v>
      </c>
    </row>
    <row r="8" spans="1:7" x14ac:dyDescent="0.25">
      <c r="A8" s="7" t="s">
        <v>0</v>
      </c>
      <c r="B8" s="8" t="s">
        <v>0</v>
      </c>
      <c r="C8" s="9" t="s">
        <v>0</v>
      </c>
      <c r="D8" s="9"/>
      <c r="E8" s="10"/>
    </row>
    <row r="9" spans="1:7" x14ac:dyDescent="0.25">
      <c r="A9" s="18" t="s">
        <v>26</v>
      </c>
      <c r="B9" s="20">
        <v>220</v>
      </c>
      <c r="C9" s="46" t="s">
        <v>18</v>
      </c>
      <c r="D9" s="107">
        <f>E9/B9</f>
        <v>9.4650454545454537</v>
      </c>
      <c r="E9" s="108">
        <v>2082.31</v>
      </c>
      <c r="G9" t="s">
        <v>0</v>
      </c>
    </row>
    <row r="10" spans="1:7" x14ac:dyDescent="0.25">
      <c r="A10" s="47" t="s">
        <v>19</v>
      </c>
      <c r="B10" s="51">
        <v>0.4</v>
      </c>
      <c r="C10" s="48" t="s">
        <v>18</v>
      </c>
      <c r="D10" s="49">
        <f>E10/B9</f>
        <v>3.7860181818181817</v>
      </c>
      <c r="E10" s="50">
        <f>E9*B10</f>
        <v>832.92399999999998</v>
      </c>
      <c r="G10" t="s">
        <v>0</v>
      </c>
    </row>
    <row r="11" spans="1:7" x14ac:dyDescent="0.25">
      <c r="A11" s="18" t="s">
        <v>27</v>
      </c>
      <c r="B11" s="20">
        <v>220</v>
      </c>
      <c r="C11" s="46" t="s">
        <v>18</v>
      </c>
      <c r="D11" s="107">
        <f>E11/B11</f>
        <v>10.113181818181818</v>
      </c>
      <c r="E11" s="108">
        <v>2224.9</v>
      </c>
      <c r="G11" t="s">
        <v>0</v>
      </c>
    </row>
    <row r="12" spans="1:7" x14ac:dyDescent="0.25">
      <c r="A12" s="47" t="s">
        <v>19</v>
      </c>
      <c r="B12" s="51">
        <v>0.2</v>
      </c>
      <c r="C12" s="48" t="s">
        <v>18</v>
      </c>
      <c r="D12" s="49">
        <f>E12/B11</f>
        <v>2.0226363636363636</v>
      </c>
      <c r="E12" s="50">
        <f>E11*B12</f>
        <v>444.98</v>
      </c>
    </row>
    <row r="13" spans="1:7" x14ac:dyDescent="0.25">
      <c r="A13" s="18" t="s">
        <v>50</v>
      </c>
      <c r="B13" s="89">
        <v>20</v>
      </c>
      <c r="C13" s="46" t="s">
        <v>18</v>
      </c>
      <c r="D13" s="55">
        <f>E9+E10</f>
        <v>2915.2339999999999</v>
      </c>
      <c r="E13" s="38">
        <f>D13/B9*B13</f>
        <v>265.02127272727273</v>
      </c>
    </row>
    <row r="14" spans="1:7" x14ac:dyDescent="0.25">
      <c r="A14" s="18" t="s">
        <v>30</v>
      </c>
      <c r="B14" s="89">
        <v>20</v>
      </c>
      <c r="C14" s="46" t="s">
        <v>18</v>
      </c>
      <c r="D14" s="55">
        <f>E11+E12</f>
        <v>2669.88</v>
      </c>
      <c r="E14" s="50">
        <f>D14/B11*B14</f>
        <v>242.71636363636364</v>
      </c>
    </row>
    <row r="15" spans="1:7" x14ac:dyDescent="0.25">
      <c r="A15" s="18" t="s">
        <v>20</v>
      </c>
      <c r="B15" s="20">
        <f>B9</f>
        <v>220</v>
      </c>
      <c r="C15" s="25" t="s">
        <v>18</v>
      </c>
      <c r="D15" s="37">
        <f>E15/B15</f>
        <v>2.3078983471074381</v>
      </c>
      <c r="E15" s="38">
        <f>E13+E14</f>
        <v>507.7376363636364</v>
      </c>
    </row>
    <row r="16" spans="1:7" x14ac:dyDescent="0.25">
      <c r="A16" s="18" t="s">
        <v>14</v>
      </c>
      <c r="B16" s="14">
        <v>1.33</v>
      </c>
      <c r="C16" s="19" t="s">
        <v>15</v>
      </c>
      <c r="D16" s="39">
        <f>E15*B16</f>
        <v>675.29105636363647</v>
      </c>
      <c r="E16" s="15">
        <f>D16/12</f>
        <v>56.274254696969706</v>
      </c>
    </row>
    <row r="17" spans="1:5" x14ac:dyDescent="0.25">
      <c r="A17" s="18" t="s">
        <v>16</v>
      </c>
      <c r="B17" s="14">
        <v>1</v>
      </c>
      <c r="C17" s="19" t="s">
        <v>15</v>
      </c>
      <c r="D17" s="39">
        <f>(E15)*B17</f>
        <v>507.7376363636364</v>
      </c>
      <c r="E17" s="15">
        <f>D17/12</f>
        <v>42.311469696969702</v>
      </c>
    </row>
    <row r="18" spans="1:5" x14ac:dyDescent="0.25">
      <c r="A18" s="18" t="s">
        <v>64</v>
      </c>
      <c r="B18" s="90">
        <v>27.8</v>
      </c>
      <c r="C18" s="20" t="s">
        <v>7</v>
      </c>
      <c r="D18" s="39">
        <f>(E15+E16+E17)</f>
        <v>606.32336075757576</v>
      </c>
      <c r="E18" s="26">
        <f>(D18*B18)/100</f>
        <v>168.55789429060604</v>
      </c>
    </row>
    <row r="19" spans="1:5" x14ac:dyDescent="0.25">
      <c r="A19" s="18" t="s">
        <v>63</v>
      </c>
      <c r="B19" s="14">
        <v>8</v>
      </c>
      <c r="C19" s="20" t="s">
        <v>7</v>
      </c>
      <c r="D19" s="39">
        <f>(E15+E16+E17)</f>
        <v>606.32336075757576</v>
      </c>
      <c r="E19" s="26">
        <f>(D19*B19)/100</f>
        <v>48.505868860606057</v>
      </c>
    </row>
    <row r="20" spans="1:5" x14ac:dyDescent="0.25">
      <c r="A20" s="18" t="s">
        <v>24</v>
      </c>
      <c r="B20" s="52">
        <v>2.25</v>
      </c>
      <c r="C20" s="20" t="s">
        <v>7</v>
      </c>
      <c r="D20" s="39">
        <f>E15+E16+E17</f>
        <v>606.32336075757576</v>
      </c>
      <c r="E20" s="58">
        <f>(D20*B20)/100</f>
        <v>13.642275617045454</v>
      </c>
    </row>
    <row r="21" spans="1:5" x14ac:dyDescent="0.25">
      <c r="A21" s="21" t="s">
        <v>17</v>
      </c>
      <c r="B21" s="16"/>
      <c r="C21" s="59"/>
      <c r="D21" s="60"/>
      <c r="E21" s="22">
        <f>E15+E16+E17+E18+E19+E20</f>
        <v>837.02939952583336</v>
      </c>
    </row>
    <row r="22" spans="1:5" x14ac:dyDescent="0.25">
      <c r="A22" s="23"/>
      <c r="E22" s="24"/>
    </row>
    <row r="23" spans="1:5" x14ac:dyDescent="0.25">
      <c r="A23" s="11" t="s">
        <v>31</v>
      </c>
      <c r="B23" s="91">
        <v>4</v>
      </c>
      <c r="C23" s="44" t="s">
        <v>22</v>
      </c>
      <c r="D23" s="93">
        <v>27.15</v>
      </c>
      <c r="E23" s="12">
        <f>D23*B23</f>
        <v>108.6</v>
      </c>
    </row>
    <row r="24" spans="1:5" x14ac:dyDescent="0.25">
      <c r="A24" s="18" t="s">
        <v>32</v>
      </c>
      <c r="B24" s="92">
        <v>4</v>
      </c>
      <c r="C24" s="45" t="s">
        <v>22</v>
      </c>
      <c r="D24" s="94">
        <v>37.130000000000003</v>
      </c>
      <c r="E24" s="15">
        <f>D24*B24</f>
        <v>148.52000000000001</v>
      </c>
    </row>
    <row r="25" spans="1:5" x14ac:dyDescent="0.25">
      <c r="A25" s="18" t="s">
        <v>33</v>
      </c>
      <c r="B25" s="92">
        <v>1</v>
      </c>
      <c r="C25" s="45" t="s">
        <v>34</v>
      </c>
      <c r="D25" s="94">
        <v>650</v>
      </c>
      <c r="E25" s="15">
        <f>D25/12*B25</f>
        <v>54.166666666666664</v>
      </c>
    </row>
    <row r="26" spans="1:5" x14ac:dyDescent="0.25">
      <c r="A26" s="13" t="s">
        <v>23</v>
      </c>
      <c r="B26" s="92">
        <v>1</v>
      </c>
      <c r="C26" s="45" t="s">
        <v>15</v>
      </c>
      <c r="D26" s="94">
        <v>280</v>
      </c>
      <c r="E26" s="15">
        <f>D26/12*B26</f>
        <v>23.333333333333332</v>
      </c>
    </row>
    <row r="27" spans="1:5" x14ac:dyDescent="0.25">
      <c r="A27" s="21" t="s">
        <v>21</v>
      </c>
      <c r="B27" s="16"/>
      <c r="C27" s="17"/>
      <c r="D27" s="17"/>
      <c r="E27" s="22">
        <f>SUM(E23:E26)</f>
        <v>334.62</v>
      </c>
    </row>
    <row r="28" spans="1:5" x14ac:dyDescent="0.25">
      <c r="A28" s="23"/>
      <c r="E28" s="24"/>
    </row>
    <row r="29" spans="1:5" x14ac:dyDescent="0.25">
      <c r="A29" s="11" t="s">
        <v>29</v>
      </c>
      <c r="B29" s="95">
        <v>1</v>
      </c>
      <c r="C29" s="63"/>
      <c r="D29" s="99">
        <v>350000</v>
      </c>
      <c r="E29" s="69">
        <f>D29*B29</f>
        <v>350000</v>
      </c>
    </row>
    <row r="30" spans="1:5" x14ac:dyDescent="0.25">
      <c r="A30" s="18" t="s">
        <v>28</v>
      </c>
      <c r="B30" s="96">
        <v>0</v>
      </c>
      <c r="C30" s="25" t="s">
        <v>0</v>
      </c>
      <c r="D30" s="100">
        <v>0</v>
      </c>
      <c r="E30" s="68">
        <f>D30*B30</f>
        <v>0</v>
      </c>
    </row>
    <row r="31" spans="1:5" x14ac:dyDescent="0.25">
      <c r="A31" s="18" t="s">
        <v>46</v>
      </c>
      <c r="B31" s="96">
        <v>1</v>
      </c>
      <c r="C31" s="25"/>
      <c r="D31" s="100">
        <v>50000</v>
      </c>
      <c r="E31" s="68">
        <f>D31*B31</f>
        <v>50000</v>
      </c>
    </row>
    <row r="32" spans="1:5" x14ac:dyDescent="0.25">
      <c r="A32" s="18" t="s">
        <v>35</v>
      </c>
      <c r="B32" s="97">
        <v>0.1</v>
      </c>
      <c r="C32" s="25" t="s">
        <v>36</v>
      </c>
      <c r="D32" s="54">
        <f>E29*B32</f>
        <v>35000</v>
      </c>
      <c r="E32" s="26">
        <f>((D32/12)/30*4)</f>
        <v>388.88888888888886</v>
      </c>
    </row>
    <row r="33" spans="1:5" x14ac:dyDescent="0.25">
      <c r="A33" s="18" t="s">
        <v>47</v>
      </c>
      <c r="B33" s="97">
        <v>0.1</v>
      </c>
      <c r="C33" s="25" t="s">
        <v>36</v>
      </c>
      <c r="D33" s="54">
        <f>(E30+E31)*B33</f>
        <v>5000</v>
      </c>
      <c r="E33" s="26">
        <f>((D33/12)/30*4)</f>
        <v>55.555555555555557</v>
      </c>
    </row>
    <row r="34" spans="1:5" x14ac:dyDescent="0.25">
      <c r="A34" s="18" t="s">
        <v>37</v>
      </c>
      <c r="B34" s="98">
        <v>0.03</v>
      </c>
      <c r="C34" s="25"/>
      <c r="D34" s="37">
        <f>(D29+D30+D31)*B34</f>
        <v>12000</v>
      </c>
      <c r="E34" s="26">
        <f>((D34/12)/30*4)</f>
        <v>133.33333333333334</v>
      </c>
    </row>
    <row r="35" spans="1:5" x14ac:dyDescent="0.25">
      <c r="A35" s="18" t="s">
        <v>45</v>
      </c>
      <c r="B35" s="56" t="s">
        <v>0</v>
      </c>
      <c r="C35" s="25"/>
      <c r="D35" s="88">
        <v>3800</v>
      </c>
      <c r="E35" s="26">
        <f>((D35/12)/30*4)</f>
        <v>42.222222222222221</v>
      </c>
    </row>
    <row r="36" spans="1:5" x14ac:dyDescent="0.25">
      <c r="A36" s="18" t="s">
        <v>49</v>
      </c>
      <c r="B36" s="36">
        <v>12</v>
      </c>
      <c r="C36" s="25" t="s">
        <v>15</v>
      </c>
      <c r="D36" s="88">
        <v>2100</v>
      </c>
      <c r="E36" s="26">
        <f>((D36/B36)/30*4)</f>
        <v>23.333333333333332</v>
      </c>
    </row>
    <row r="37" spans="1:5" x14ac:dyDescent="0.25">
      <c r="A37" s="18" t="s">
        <v>48</v>
      </c>
      <c r="B37" s="36">
        <v>12</v>
      </c>
      <c r="C37" s="25" t="s">
        <v>15</v>
      </c>
      <c r="D37" s="88">
        <v>4500</v>
      </c>
      <c r="E37" s="58">
        <f>((D37/B37)/30*4)</f>
        <v>50</v>
      </c>
    </row>
    <row r="38" spans="1:5" x14ac:dyDescent="0.25">
      <c r="A38" s="21" t="s">
        <v>38</v>
      </c>
      <c r="B38" s="61"/>
      <c r="C38" s="17"/>
      <c r="D38" s="62"/>
      <c r="E38" s="22">
        <f>SUM(E32:E37)</f>
        <v>693.33333333333326</v>
      </c>
    </row>
    <row r="39" spans="1:5" x14ac:dyDescent="0.25">
      <c r="A39" s="23"/>
      <c r="B39" s="64"/>
      <c r="D39" s="65"/>
      <c r="E39" s="66"/>
    </row>
    <row r="40" spans="1:5" x14ac:dyDescent="0.25">
      <c r="A40" s="18" t="s">
        <v>40</v>
      </c>
      <c r="B40" s="101">
        <f>12.8*4</f>
        <v>51.2</v>
      </c>
      <c r="C40" s="25" t="s">
        <v>39</v>
      </c>
      <c r="D40" s="88">
        <v>6.5</v>
      </c>
      <c r="E40" s="26">
        <f>(B40/1.8)*D40</f>
        <v>184.88888888888891</v>
      </c>
    </row>
    <row r="41" spans="1:5" x14ac:dyDescent="0.25">
      <c r="A41" s="18" t="s">
        <v>42</v>
      </c>
      <c r="B41" s="90">
        <v>1040</v>
      </c>
      <c r="C41" s="67" t="s">
        <v>67</v>
      </c>
      <c r="D41" s="88">
        <v>0.23</v>
      </c>
      <c r="E41" s="26">
        <f>B41*D41</f>
        <v>239.20000000000002</v>
      </c>
    </row>
    <row r="42" spans="1:5" ht="16.5" x14ac:dyDescent="0.35">
      <c r="A42" s="18" t="s">
        <v>43</v>
      </c>
      <c r="B42" s="90">
        <v>4</v>
      </c>
      <c r="C42" s="67" t="s">
        <v>34</v>
      </c>
      <c r="D42" s="88">
        <v>65</v>
      </c>
      <c r="E42" s="57">
        <f>B42*D42</f>
        <v>260</v>
      </c>
    </row>
    <row r="43" spans="1:5" x14ac:dyDescent="0.25">
      <c r="A43" s="30" t="s">
        <v>41</v>
      </c>
      <c r="B43" s="56"/>
      <c r="C43" s="25"/>
      <c r="D43" s="37"/>
      <c r="E43" s="32">
        <f>SUM(E40:E42)</f>
        <v>684.08888888888896</v>
      </c>
    </row>
    <row r="44" spans="1:5" x14ac:dyDescent="0.25">
      <c r="A44" s="23"/>
      <c r="E44" s="24"/>
    </row>
    <row r="45" spans="1:5" x14ac:dyDescent="0.25">
      <c r="A45" s="11" t="s">
        <v>6</v>
      </c>
      <c r="B45" s="102">
        <v>5</v>
      </c>
      <c r="C45" s="27" t="s">
        <v>7</v>
      </c>
      <c r="D45" s="28">
        <f t="shared" ref="D45:D50" si="0">($D$52*B45)/100</f>
        <v>172.11827290668847</v>
      </c>
      <c r="E45" s="12">
        <f t="shared" ref="E45:E51" si="1">D45</f>
        <v>172.11827290668847</v>
      </c>
    </row>
    <row r="46" spans="1:5" x14ac:dyDescent="0.25">
      <c r="A46" s="18" t="s">
        <v>8</v>
      </c>
      <c r="B46" s="90">
        <v>3.65</v>
      </c>
      <c r="C46" s="14" t="s">
        <v>7</v>
      </c>
      <c r="D46" s="29">
        <f t="shared" si="0"/>
        <v>125.64633922188257</v>
      </c>
      <c r="E46" s="15">
        <f t="shared" si="1"/>
        <v>125.64633922188257</v>
      </c>
    </row>
    <row r="47" spans="1:5" x14ac:dyDescent="0.25">
      <c r="A47" s="18" t="s">
        <v>9</v>
      </c>
      <c r="B47" s="103">
        <v>3</v>
      </c>
      <c r="C47" s="14" t="s">
        <v>7</v>
      </c>
      <c r="D47" s="29">
        <f t="shared" si="0"/>
        <v>103.27096374401307</v>
      </c>
      <c r="E47" s="15">
        <f t="shared" si="1"/>
        <v>103.27096374401307</v>
      </c>
    </row>
    <row r="48" spans="1:5" x14ac:dyDescent="0.25">
      <c r="A48" s="18" t="s">
        <v>62</v>
      </c>
      <c r="B48" s="103">
        <v>1.2</v>
      </c>
      <c r="C48" s="14" t="s">
        <v>7</v>
      </c>
      <c r="D48" s="29">
        <f t="shared" si="0"/>
        <v>41.308385497605229</v>
      </c>
      <c r="E48" s="15">
        <f t="shared" si="1"/>
        <v>41.308385497605229</v>
      </c>
    </row>
    <row r="49" spans="1:5" x14ac:dyDescent="0.25">
      <c r="A49" s="18" t="s">
        <v>10</v>
      </c>
      <c r="B49" s="90">
        <v>1.08</v>
      </c>
      <c r="C49" s="14" t="s">
        <v>7</v>
      </c>
      <c r="D49" s="29">
        <f t="shared" si="0"/>
        <v>37.177546947844711</v>
      </c>
      <c r="E49" s="15">
        <f t="shared" si="1"/>
        <v>37.177546947844711</v>
      </c>
    </row>
    <row r="50" spans="1:5" x14ac:dyDescent="0.25">
      <c r="A50" s="18" t="s">
        <v>11</v>
      </c>
      <c r="B50" s="103">
        <v>12.02</v>
      </c>
      <c r="C50" s="14" t="s">
        <v>7</v>
      </c>
      <c r="D50" s="29">
        <f t="shared" si="0"/>
        <v>413.77232806767904</v>
      </c>
      <c r="E50" s="15">
        <f t="shared" si="1"/>
        <v>413.77232806767904</v>
      </c>
    </row>
    <row r="51" spans="1:5" x14ac:dyDescent="0.25">
      <c r="A51" s="30" t="s">
        <v>12</v>
      </c>
      <c r="B51" s="31">
        <f>SUM(B45:B50)</f>
        <v>25.95</v>
      </c>
      <c r="C51" s="14" t="str">
        <f>C50</f>
        <v>%</v>
      </c>
      <c r="D51" s="29">
        <f>SUM(D45:D50)</f>
        <v>893.29383638571312</v>
      </c>
      <c r="E51" s="32">
        <f t="shared" si="1"/>
        <v>893.29383638571312</v>
      </c>
    </row>
    <row r="52" spans="1:5" ht="15.75" thickBot="1" x14ac:dyDescent="0.3">
      <c r="A52" s="71"/>
      <c r="B52" s="72"/>
      <c r="C52" s="73"/>
      <c r="D52" s="74">
        <f>(E21+E27+E38+E43)/((100-B51)/100)</f>
        <v>3442.3654581337692</v>
      </c>
      <c r="E52" s="75"/>
    </row>
    <row r="53" spans="1:5" x14ac:dyDescent="0.25">
      <c r="A53" s="33"/>
      <c r="D53" s="34"/>
      <c r="E53" s="35"/>
    </row>
    <row r="54" spans="1:5" x14ac:dyDescent="0.25">
      <c r="A54" s="23" t="s">
        <v>44</v>
      </c>
      <c r="B54" s="1" t="s">
        <v>0</v>
      </c>
      <c r="C54" s="40" t="s">
        <v>0</v>
      </c>
      <c r="E54" s="24">
        <f>E21+E27+E51+E38+E43</f>
        <v>3442.3654581337682</v>
      </c>
    </row>
    <row r="55" spans="1:5" ht="15.75" x14ac:dyDescent="0.25">
      <c r="A55" s="23" t="s">
        <v>0</v>
      </c>
      <c r="B55" s="53" t="s">
        <v>0</v>
      </c>
      <c r="C55" s="40" t="s">
        <v>0</v>
      </c>
      <c r="D55" s="40" t="s">
        <v>0</v>
      </c>
      <c r="E55" s="24" t="s">
        <v>0</v>
      </c>
    </row>
    <row r="56" spans="1:5" x14ac:dyDescent="0.25">
      <c r="A56" s="104" t="s">
        <v>66</v>
      </c>
      <c r="B56" s="105"/>
      <c r="C56" s="105"/>
      <c r="D56" s="105"/>
      <c r="E56" s="106"/>
    </row>
    <row r="57" spans="1:5" ht="15.75" thickBot="1" x14ac:dyDescent="0.3">
      <c r="A57" s="70" t="s">
        <v>65</v>
      </c>
      <c r="B57" s="41"/>
      <c r="C57" s="42"/>
      <c r="D57" s="42"/>
      <c r="E57" s="43"/>
    </row>
    <row r="58" spans="1:5" x14ac:dyDescent="0.25">
      <c r="A58" s="80"/>
      <c r="B58" s="81"/>
      <c r="C58" s="82"/>
      <c r="D58" s="82"/>
      <c r="E58" s="83"/>
    </row>
    <row r="59" spans="1:5" x14ac:dyDescent="0.25">
      <c r="A59" s="76" t="s">
        <v>54</v>
      </c>
      <c r="B59" s="77"/>
      <c r="C59" s="78"/>
      <c r="D59" s="78"/>
      <c r="E59" s="79"/>
    </row>
    <row r="60" spans="1:5" x14ac:dyDescent="0.25">
      <c r="A60" s="76" t="s">
        <v>55</v>
      </c>
      <c r="B60" s="77"/>
      <c r="C60" s="78"/>
      <c r="D60" s="78"/>
      <c r="E60" s="79"/>
    </row>
    <row r="61" spans="1:5" x14ac:dyDescent="0.25">
      <c r="A61" s="76" t="s">
        <v>56</v>
      </c>
      <c r="B61" s="77"/>
      <c r="C61" s="78"/>
      <c r="D61" s="78"/>
      <c r="E61" s="79"/>
    </row>
    <row r="62" spans="1:5" x14ac:dyDescent="0.25">
      <c r="A62" s="76" t="s">
        <v>57</v>
      </c>
      <c r="B62" s="77"/>
      <c r="C62" s="78"/>
      <c r="D62" s="78"/>
      <c r="E62" s="79"/>
    </row>
    <row r="63" spans="1:5" x14ac:dyDescent="0.25">
      <c r="A63" s="76" t="s">
        <v>58</v>
      </c>
      <c r="B63" s="77"/>
      <c r="C63" s="78"/>
      <c r="D63" s="78"/>
      <c r="E63" s="79"/>
    </row>
    <row r="64" spans="1:5" x14ac:dyDescent="0.25">
      <c r="A64" s="33"/>
      <c r="B64"/>
      <c r="C64" s="1"/>
      <c r="E64" s="35"/>
    </row>
    <row r="65" spans="1:5" x14ac:dyDescent="0.25">
      <c r="A65" s="76" t="s">
        <v>59</v>
      </c>
      <c r="B65" s="77"/>
      <c r="C65" s="78"/>
      <c r="D65" s="78"/>
      <c r="E65" s="79"/>
    </row>
    <row r="66" spans="1:5" x14ac:dyDescent="0.25">
      <c r="A66" s="76" t="s">
        <v>60</v>
      </c>
      <c r="B66" s="77"/>
      <c r="C66" s="78"/>
      <c r="D66" s="78"/>
      <c r="E66" s="79"/>
    </row>
    <row r="67" spans="1:5" ht="15.75" thickBot="1" x14ac:dyDescent="0.3">
      <c r="A67" s="84" t="s">
        <v>61</v>
      </c>
      <c r="B67" s="85"/>
      <c r="C67" s="86"/>
      <c r="D67" s="86"/>
      <c r="E67" s="87"/>
    </row>
  </sheetData>
  <sheetProtection sheet="1" objects="1" scenarios="1"/>
  <mergeCells count="1">
    <mergeCell ref="A56:E56"/>
  </mergeCells>
  <pageMargins left="0.511811024" right="0.511811024" top="0.78740157499999996" bottom="0.78740157499999996" header="0.31496062000000002" footer="0.31496062000000002"/>
  <pageSetup paperSize="9" scale="73" orientation="portrait" r:id="rId1"/>
  <ignoredErrors>
    <ignoredError sqref="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User</cp:lastModifiedBy>
  <cp:lastPrinted>2021-10-18T11:38:35Z</cp:lastPrinted>
  <dcterms:created xsi:type="dcterms:W3CDTF">2011-05-03T17:34:44Z</dcterms:created>
  <dcterms:modified xsi:type="dcterms:W3CDTF">2026-10-07T11:05:38Z</dcterms:modified>
</cp:coreProperties>
</file>