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450" activeTab="1"/>
  </bookViews>
  <sheets>
    <sheet name="&lt;3m" sheetId="3" r:id="rId1"/>
    <sheet name="&gt;3m" sheetId="4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7" i="4" l="1"/>
  <c r="E28" i="4" s="1"/>
  <c r="E27" i="3"/>
  <c r="E28" i="3" s="1"/>
  <c r="C36" i="4"/>
  <c r="B36" i="4"/>
  <c r="E26" i="4"/>
  <c r="B26" i="4"/>
  <c r="D25" i="4"/>
  <c r="B25" i="4"/>
  <c r="E20" i="4"/>
  <c r="D19" i="4"/>
  <c r="E19" i="4" s="1"/>
  <c r="D9" i="4"/>
  <c r="E9" i="4" s="1"/>
  <c r="E8" i="4"/>
  <c r="D9" i="3"/>
  <c r="E9" i="3" s="1"/>
  <c r="E21" i="4" l="1"/>
  <c r="E25" i="4"/>
  <c r="E10" i="4"/>
  <c r="D10" i="4"/>
  <c r="E26" i="3"/>
  <c r="B26" i="3"/>
  <c r="D11" i="4" l="1"/>
  <c r="E11" i="4" s="1"/>
  <c r="D12" i="4"/>
  <c r="E12" i="4" s="1"/>
  <c r="D25" i="3"/>
  <c r="B25" i="3"/>
  <c r="E20" i="3"/>
  <c r="D19" i="3"/>
  <c r="D14" i="4" l="1"/>
  <c r="E14" i="4" s="1"/>
  <c r="D13" i="4"/>
  <c r="E13" i="4" s="1"/>
  <c r="E19" i="3"/>
  <c r="E21" i="3" s="1"/>
  <c r="E15" i="4" l="1"/>
  <c r="D37" i="4"/>
  <c r="C36" i="3"/>
  <c r="B36" i="3"/>
  <c r="E8" i="3"/>
  <c r="D34" i="4" l="1"/>
  <c r="E34" i="4" s="1"/>
  <c r="D32" i="4"/>
  <c r="E32" i="4" s="1"/>
  <c r="D33" i="4"/>
  <c r="E33" i="4" s="1"/>
  <c r="D31" i="4"/>
  <c r="E31" i="4" s="1"/>
  <c r="D30" i="4"/>
  <c r="D35" i="4"/>
  <c r="E35" i="4" s="1"/>
  <c r="D10" i="3"/>
  <c r="E10" i="3"/>
  <c r="E25" i="3"/>
  <c r="E30" i="4" l="1"/>
  <c r="D36" i="4"/>
  <c r="E36" i="4" s="1"/>
  <c r="E39" i="4" s="1"/>
  <c r="D11" i="3"/>
  <c r="E11" i="3" s="1"/>
  <c r="D12" i="3"/>
  <c r="E12" i="3" s="1"/>
  <c r="D14" i="3" l="1"/>
  <c r="E14" i="3" s="1"/>
  <c r="D13" i="3"/>
  <c r="E13" i="3" s="1"/>
  <c r="E15" i="3" l="1"/>
  <c r="D37" i="3" s="1"/>
  <c r="D32" i="3" l="1"/>
  <c r="E32" i="3" s="1"/>
  <c r="D34" i="3"/>
  <c r="E34" i="3" s="1"/>
  <c r="D35" i="3"/>
  <c r="E35" i="3" s="1"/>
  <c r="D30" i="3"/>
  <c r="D33" i="3"/>
  <c r="E33" i="3" s="1"/>
  <c r="D31" i="3"/>
  <c r="E31" i="3" s="1"/>
  <c r="D36" i="3" l="1"/>
  <c r="E36" i="3" s="1"/>
  <c r="E39" i="3" s="1"/>
  <c r="E30" i="3"/>
</calcChain>
</file>

<file path=xl/sharedStrings.xml><?xml version="1.0" encoding="utf-8"?>
<sst xmlns="http://schemas.openxmlformats.org/spreadsheetml/2006/main" count="176" uniqueCount="56">
  <si>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</si>
  <si>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</si>
  <si>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</si>
  <si>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</si>
  <si>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</si>
  <si>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</si>
  <si>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</si>
  <si>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</si>
  <si>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</si>
  <si>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</si>
  <si>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</si>
  <si>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</si>
  <si>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</si>
  <si>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</si>
  <si>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</si>
  <si>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</si>
  <si>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</si>
  <si>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TOTAL CUSTOS VARIAVEIS</t>
  </si>
  <si>
    <t>CUSTOS VARIAVEIS</t>
  </si>
  <si>
    <t>TOTAL DESPESAS FIXAS</t>
  </si>
  <si>
    <t>horas</t>
  </si>
  <si>
    <t>CUSTOS FIXOS</t>
  </si>
  <si>
    <t>Material de consumo</t>
  </si>
  <si>
    <t>ISSQN</t>
  </si>
  <si>
    <t xml:space="preserve">ANEXO 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</si>
  <si>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</si>
  <si>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</si>
  <si>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 xml:space="preserve">inscritas no Simples Nacional deverão "zerar" os campos INSS, Pis/Cofins, ISSQN, Cont.Social e </t>
  </si>
  <si>
    <r>
      <t>apor o percentual da sua empresa no Simples no Campo "</t>
    </r>
    <r>
      <rPr>
        <i/>
        <sz val="8"/>
        <color theme="1"/>
        <rFont val="Calibri"/>
        <family val="2"/>
        <scheme val="minor"/>
      </rPr>
      <t>Imposto de Renda/Simples</t>
    </r>
    <r>
      <rPr>
        <sz val="8"/>
        <color theme="1"/>
        <rFont val="Calibri"/>
        <family val="2"/>
        <scheme val="minor"/>
      </rPr>
      <t>."</t>
    </r>
  </si>
  <si>
    <r>
      <t xml:space="preserve">"O percentual de </t>
    </r>
    <r>
      <rPr>
        <i/>
        <sz val="8"/>
        <color theme="1"/>
        <rFont val="Arial"/>
        <family val="2"/>
      </rPr>
      <t>"Outras Despesas Administrativas "</t>
    </r>
    <r>
      <rPr>
        <sz val="8"/>
        <color theme="1"/>
        <rFont val="Arial"/>
        <family val="2"/>
      </rPr>
      <t xml:space="preserve"> poderá ser utilizado para contemplar outros </t>
    </r>
  </si>
  <si>
    <t>confecção da planilha não temos os dados para integrar na planilha separadamente."</t>
  </si>
  <si>
    <t>Imposto de Renda/Simples</t>
  </si>
  <si>
    <t xml:space="preserve">INSS </t>
  </si>
  <si>
    <t>FGTS</t>
  </si>
  <si>
    <t xml:space="preserve">e econômica. Somente os campos de cor diferente do padrão poderão ser alterados. Exemplo: empresas </t>
  </si>
  <si>
    <t>encargos e Encargos, Gratificações, Adicionais, Auxilios e Despesas Diversas que no momento da</t>
  </si>
  <si>
    <t>preço p/litro</t>
  </si>
  <si>
    <t>p/hora</t>
  </si>
  <si>
    <t>Salário mensal por funcionário</t>
  </si>
  <si>
    <t>Combustivel (gasolina)</t>
  </si>
  <si>
    <t xml:space="preserve">Consumo/Rendimento </t>
  </si>
  <si>
    <t>minutos</t>
  </si>
  <si>
    <t>EPIs material segurança</t>
  </si>
  <si>
    <t>Depreciação (20% ano)</t>
  </si>
  <si>
    <t>Investimento (motosseras/roçadeiras)</t>
  </si>
  <si>
    <t>funcion</t>
  </si>
  <si>
    <t>TOTAL GERAL DO DO SERVIÇO</t>
  </si>
  <si>
    <t>Funcionarios necessários</t>
  </si>
  <si>
    <t>POR HORA</t>
  </si>
  <si>
    <t>Insalubridade</t>
  </si>
  <si>
    <t>Deslocamento</t>
  </si>
  <si>
    <t>Km</t>
  </si>
  <si>
    <t>Serviço de Manutenção de Arborização Urbana (árvores abaixo de 3 metros altura)</t>
  </si>
  <si>
    <t>Serviço de Manutenção de Arborização Urbana (árvores acima de 3 metros de altura)</t>
  </si>
  <si>
    <t>QUANTIDADE DE HORAS ESTIMADA</t>
  </si>
  <si>
    <t>QUANTIDADE DE HORAS ESTIMADAS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</si>
</sst>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8"/>
      <color theme="1"/>
      <name val="Arial"/>
      <family val="2"/>
    </font>
    <font>
      <i/>
      <sz val="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6" fillId="3" borderId="7" xfId="0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0" borderId="0" xfId="0" applyFont="1"/>
    <xf numFmtId="0" fontId="3" fillId="2" borderId="4" xfId="0" applyFont="1" applyFill="1" applyBorder="1"/>
    <xf numFmtId="0" fontId="8" fillId="2" borderId="0" xfId="0" applyFont="1" applyFill="1" applyAlignment="1">
      <alignment horizontal="center"/>
    </xf>
    <xf numFmtId="0" fontId="10" fillId="2" borderId="0" xfId="0" applyFont="1" applyFill="1"/>
    <xf numFmtId="165" fontId="3" fillId="2" borderId="5" xfId="2" applyFont="1" applyFill="1" applyBorder="1"/>
    <xf numFmtId="0" fontId="11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164" fontId="7" fillId="0" borderId="0" xfId="1" applyFont="1"/>
    <xf numFmtId="0" fontId="10" fillId="0" borderId="0" xfId="0" applyFont="1"/>
    <xf numFmtId="165" fontId="10" fillId="0" borderId="0" xfId="2" applyFont="1" applyBorder="1"/>
    <xf numFmtId="0" fontId="12" fillId="0" borderId="0" xfId="0" applyFont="1"/>
    <xf numFmtId="0" fontId="12" fillId="0" borderId="0" xfId="0" applyFont="1" applyAlignment="1">
      <alignment horizontal="center"/>
    </xf>
    <xf numFmtId="0" fontId="14" fillId="0" borderId="0" xfId="0" applyFont="1"/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8" fillId="5" borderId="7" xfId="0" applyFont="1" applyFill="1" applyBorder="1" applyAlignment="1" applyProtection="1">
      <alignment horizontal="center"/>
      <protection locked="0"/>
    </xf>
    <xf numFmtId="166" fontId="8" fillId="3" borderId="0" xfId="0" applyNumberFormat="1" applyFont="1" applyFill="1" applyAlignment="1">
      <alignment horizontal="center"/>
    </xf>
    <xf numFmtId="0" fontId="14" fillId="3" borderId="7" xfId="0" applyFont="1" applyFill="1" applyBorder="1" applyAlignment="1">
      <alignment horizontal="center"/>
    </xf>
    <xf numFmtId="165" fontId="3" fillId="3" borderId="7" xfId="2" applyFont="1" applyFill="1" applyBorder="1" applyAlignment="1" applyProtection="1">
      <alignment horizontal="center"/>
    </xf>
    <xf numFmtId="165" fontId="3" fillId="2" borderId="0" xfId="2" applyFont="1" applyFill="1" applyBorder="1" applyProtection="1"/>
    <xf numFmtId="166" fontId="11" fillId="0" borderId="0" xfId="1" applyNumberFormat="1" applyFont="1" applyBorder="1" applyAlignment="1">
      <alignment horizontal="center"/>
    </xf>
    <xf numFmtId="9" fontId="8" fillId="5" borderId="0" xfId="3" applyFont="1" applyFill="1" applyBorder="1" applyAlignment="1" applyProtection="1">
      <alignment horizontal="center"/>
      <protection locked="0"/>
    </xf>
    <xf numFmtId="166" fontId="3" fillId="5" borderId="0" xfId="1" applyNumberFormat="1" applyFont="1" applyFill="1" applyBorder="1" applyAlignment="1" applyProtection="1">
      <alignment horizontal="center"/>
      <protection locked="0"/>
    </xf>
    <xf numFmtId="166" fontId="7" fillId="0" borderId="0" xfId="1" applyNumberFormat="1" applyFont="1" applyBorder="1"/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opLeftCell="A18" workbookViewId="0">
      <selection activeCell="F40" sqref="F40"/>
    </sheetView>
  </sheetViews>
  <sheetFormatPr defaultColWidth="9.140625" defaultRowHeight="14.25" x14ac:dyDescent="0.2"/>
  <cols>
    <col min="1" max="1" width="31.28515625" style="20" customWidth="1"/>
    <col min="2" max="2" width="10.85546875" style="21" customWidth="1"/>
    <col min="3" max="3" width="7.85546875" style="20" customWidth="1"/>
    <col min="4" max="4" width="14.85546875" style="20" customWidth="1"/>
    <col min="5" max="5" width="19" style="20" customWidth="1"/>
    <col min="6" max="8" width="9.140625" style="20"/>
    <col min="9" max="9" width="12.7109375" style="20" bestFit="1" customWidth="1"/>
    <col min="10" max="16384" width="9.140625" style="20"/>
  </cols>
  <sheetData>
    <row r="1" spans="1:9" ht="15.6" x14ac:dyDescent="0.3">
      <c r="B1" s="1" t="s">
        <v>24</v>
      </c>
      <c r="E1" s="2" t="s">
        <v>0</v>
      </c>
    </row>
    <row r="2" spans="1:9" ht="15.6" x14ac:dyDescent="0.3">
      <c r="B2" s="1"/>
      <c r="E2" s="2"/>
    </row>
    <row r="3" spans="1:9" x14ac:dyDescent="0.2">
      <c r="B3" s="20" t="s">
        <v>1</v>
      </c>
    </row>
    <row r="4" spans="1:9" x14ac:dyDescent="0.2">
      <c r="A4" s="60" t="s">
        <v>52</v>
      </c>
      <c r="G4" s="20" t="s">
        <v>0</v>
      </c>
    </row>
    <row r="5" spans="1:9" ht="13.9" x14ac:dyDescent="0.25">
      <c r="A5" s="2" t="s">
        <v>0</v>
      </c>
      <c r="G5" s="20" t="s">
        <v>0</v>
      </c>
    </row>
    <row r="6" spans="1:9" ht="14.45" thickBot="1" x14ac:dyDescent="0.3">
      <c r="G6" s="20" t="s">
        <v>0</v>
      </c>
    </row>
    <row r="7" spans="1:9" x14ac:dyDescent="0.2">
      <c r="A7" s="22" t="s">
        <v>2</v>
      </c>
      <c r="B7" s="23" t="s">
        <v>3</v>
      </c>
      <c r="C7" s="23" t="s">
        <v>4</v>
      </c>
      <c r="D7" s="23" t="s">
        <v>5</v>
      </c>
      <c r="E7" s="24" t="s">
        <v>6</v>
      </c>
    </row>
    <row r="8" spans="1:9" x14ac:dyDescent="0.2">
      <c r="A8" s="61" t="s">
        <v>38</v>
      </c>
      <c r="B8" s="62">
        <v>176</v>
      </c>
      <c r="C8" s="63" t="s">
        <v>20</v>
      </c>
      <c r="D8" s="73">
        <v>2400</v>
      </c>
      <c r="E8" s="64">
        <f>D8/B8</f>
        <v>13.636363636363637</v>
      </c>
      <c r="F8" s="20" t="s">
        <v>0</v>
      </c>
      <c r="I8" s="20" t="s">
        <v>0</v>
      </c>
    </row>
    <row r="9" spans="1:9" ht="13.9" x14ac:dyDescent="0.25">
      <c r="A9" s="61" t="s">
        <v>49</v>
      </c>
      <c r="B9" s="86">
        <v>0.2</v>
      </c>
      <c r="C9" s="63"/>
      <c r="D9" s="84">
        <f>D8*B9</f>
        <v>480</v>
      </c>
      <c r="E9" s="64">
        <f>D9/B8</f>
        <v>2.7272727272727271</v>
      </c>
    </row>
    <row r="10" spans="1:9" x14ac:dyDescent="0.2">
      <c r="A10" s="61" t="s">
        <v>47</v>
      </c>
      <c r="B10" s="74">
        <v>3</v>
      </c>
      <c r="C10" s="63" t="s">
        <v>20</v>
      </c>
      <c r="D10" s="84">
        <f>E8</f>
        <v>13.636363636363637</v>
      </c>
      <c r="E10" s="64">
        <f>(E8+E9)*B10</f>
        <v>49.090909090909093</v>
      </c>
    </row>
    <row r="11" spans="1:9" x14ac:dyDescent="0.2">
      <c r="A11" s="3" t="s">
        <v>7</v>
      </c>
      <c r="B11" s="42">
        <v>1.33</v>
      </c>
      <c r="C11" s="6" t="s">
        <v>8</v>
      </c>
      <c r="D11" s="7">
        <f>(E10*B11)</f>
        <v>65.290909090909096</v>
      </c>
      <c r="E11" s="4">
        <f>D11/12</f>
        <v>5.4409090909090914</v>
      </c>
      <c r="G11" s="20" t="s">
        <v>0</v>
      </c>
      <c r="I11" s="20" t="s">
        <v>0</v>
      </c>
    </row>
    <row r="12" spans="1:9" x14ac:dyDescent="0.2">
      <c r="A12" s="3" t="s">
        <v>9</v>
      </c>
      <c r="B12" s="42">
        <v>1</v>
      </c>
      <c r="C12" s="6" t="s">
        <v>8</v>
      </c>
      <c r="D12" s="7">
        <f>(E10*B12)</f>
        <v>49.090909090909093</v>
      </c>
      <c r="E12" s="4">
        <f>D12/12</f>
        <v>4.0909090909090908</v>
      </c>
      <c r="G12" s="20" t="s">
        <v>0</v>
      </c>
      <c r="I12" s="20" t="s">
        <v>0</v>
      </c>
    </row>
    <row r="13" spans="1:9" ht="13.9" x14ac:dyDescent="0.25">
      <c r="A13" s="3" t="s">
        <v>32</v>
      </c>
      <c r="B13" s="74">
        <v>28.8</v>
      </c>
      <c r="C13" s="5" t="s">
        <v>10</v>
      </c>
      <c r="D13" s="7">
        <f>(E10+E11+E12)*B13/100</f>
        <v>16.883345454545456</v>
      </c>
      <c r="E13" s="4">
        <f>D13</f>
        <v>16.883345454545456</v>
      </c>
    </row>
    <row r="14" spans="1:9" ht="15.6" x14ac:dyDescent="0.4">
      <c r="A14" s="3" t="s">
        <v>33</v>
      </c>
      <c r="B14" s="42">
        <v>8</v>
      </c>
      <c r="C14" s="5" t="s">
        <v>10</v>
      </c>
      <c r="D14" s="7">
        <f>(E10+E11+E12)*B14/100</f>
        <v>4.6898181818181817</v>
      </c>
      <c r="E14" s="16">
        <f>D14</f>
        <v>4.6898181818181817</v>
      </c>
      <c r="I14" s="67" t="s">
        <v>0</v>
      </c>
    </row>
    <row r="15" spans="1:9" ht="13.9" x14ac:dyDescent="0.25">
      <c r="A15" s="8" t="s">
        <v>11</v>
      </c>
      <c r="B15" s="65" t="s">
        <v>0</v>
      </c>
      <c r="C15" s="9" t="s">
        <v>37</v>
      </c>
      <c r="D15" s="26"/>
      <c r="E15" s="10">
        <f>E10+E11+E12+E13+E14</f>
        <v>80.19589090909092</v>
      </c>
    </row>
    <row r="16" spans="1:9" ht="13.9" x14ac:dyDescent="0.25">
      <c r="A16" s="11"/>
      <c r="B16" s="44"/>
      <c r="E16" s="12"/>
    </row>
    <row r="17" spans="1:5" ht="13.9" x14ac:dyDescent="0.25">
      <c r="A17" s="53" t="s">
        <v>18</v>
      </c>
      <c r="B17" s="46"/>
      <c r="C17" s="47"/>
      <c r="D17" s="47"/>
      <c r="E17" s="54"/>
    </row>
    <row r="18" spans="1:5" x14ac:dyDescent="0.2">
      <c r="A18" s="13" t="s">
        <v>39</v>
      </c>
      <c r="B18" s="57" t="s">
        <v>36</v>
      </c>
      <c r="C18" s="57" t="s">
        <v>0</v>
      </c>
      <c r="D18" s="77">
        <v>6.2</v>
      </c>
      <c r="E18" s="14" t="s">
        <v>0</v>
      </c>
    </row>
    <row r="19" spans="1:5" ht="13.9" x14ac:dyDescent="0.25">
      <c r="A19" s="78" t="s">
        <v>40</v>
      </c>
      <c r="B19" s="80">
        <v>0.45</v>
      </c>
      <c r="C19" s="82" t="s">
        <v>41</v>
      </c>
      <c r="D19" s="83">
        <f>D18*(B19/0.6)</f>
        <v>4.6500000000000004</v>
      </c>
      <c r="E19" s="79">
        <f>D19*B10</f>
        <v>13.950000000000001</v>
      </c>
    </row>
    <row r="20" spans="1:5" ht="15.6" x14ac:dyDescent="0.4">
      <c r="A20" s="3" t="s">
        <v>22</v>
      </c>
      <c r="B20" s="81">
        <v>1</v>
      </c>
      <c r="C20" s="15" t="s">
        <v>20</v>
      </c>
      <c r="D20" s="73">
        <v>7</v>
      </c>
      <c r="E20" s="16">
        <f>D20*B20</f>
        <v>7</v>
      </c>
    </row>
    <row r="21" spans="1:5" ht="13.9" x14ac:dyDescent="0.25">
      <c r="A21" s="8" t="s">
        <v>17</v>
      </c>
      <c r="B21" s="43"/>
      <c r="C21" s="48"/>
      <c r="D21" s="49"/>
      <c r="E21" s="10">
        <f>SUM(E19:E20)</f>
        <v>20.950000000000003</v>
      </c>
    </row>
    <row r="22" spans="1:5" ht="13.9" x14ac:dyDescent="0.25">
      <c r="A22" s="41"/>
      <c r="B22" s="45"/>
      <c r="C22" s="38"/>
      <c r="D22" s="39"/>
      <c r="E22" s="40"/>
    </row>
    <row r="23" spans="1:5" ht="13.9" x14ac:dyDescent="0.25">
      <c r="A23" s="55" t="s">
        <v>21</v>
      </c>
      <c r="B23" s="50"/>
      <c r="C23" s="51"/>
      <c r="D23" s="52"/>
      <c r="E23" s="56"/>
    </row>
    <row r="24" spans="1:5" x14ac:dyDescent="0.2">
      <c r="A24" s="3" t="s">
        <v>44</v>
      </c>
      <c r="B24" s="42" t="s">
        <v>0</v>
      </c>
      <c r="C24" s="15" t="s">
        <v>0</v>
      </c>
      <c r="D24" s="73">
        <v>8000</v>
      </c>
      <c r="E24" s="4" t="s">
        <v>0</v>
      </c>
    </row>
    <row r="25" spans="1:5" x14ac:dyDescent="0.2">
      <c r="A25" s="3" t="s">
        <v>43</v>
      </c>
      <c r="B25" s="66">
        <f>B10</f>
        <v>3</v>
      </c>
      <c r="C25" s="5" t="s">
        <v>20</v>
      </c>
      <c r="D25" s="7">
        <f>($D$24*20%)/2112</f>
        <v>0.75757575757575757</v>
      </c>
      <c r="E25" s="4">
        <f>D25*B25</f>
        <v>2.2727272727272725</v>
      </c>
    </row>
    <row r="26" spans="1:5" x14ac:dyDescent="0.2">
      <c r="A26" s="3" t="s">
        <v>42</v>
      </c>
      <c r="B26" s="66">
        <f>B10</f>
        <v>3</v>
      </c>
      <c r="C26" s="15" t="s">
        <v>45</v>
      </c>
      <c r="D26" s="73">
        <v>620</v>
      </c>
      <c r="E26" s="4">
        <f>(D26/2112*B10)</f>
        <v>0.88068181818181823</v>
      </c>
    </row>
    <row r="27" spans="1:5" ht="13.9" x14ac:dyDescent="0.25">
      <c r="A27" s="3" t="s">
        <v>50</v>
      </c>
      <c r="B27" s="87">
        <v>8</v>
      </c>
      <c r="C27" s="15" t="s">
        <v>51</v>
      </c>
      <c r="D27" s="73">
        <v>3</v>
      </c>
      <c r="E27" s="4">
        <f>B27*D27</f>
        <v>24</v>
      </c>
    </row>
    <row r="28" spans="1:5" ht="13.9" x14ac:dyDescent="0.25">
      <c r="A28" s="8" t="s">
        <v>19</v>
      </c>
      <c r="B28" s="43" t="s">
        <v>0</v>
      </c>
      <c r="C28" s="17" t="s">
        <v>0</v>
      </c>
      <c r="D28" s="27" t="s">
        <v>0</v>
      </c>
      <c r="E28" s="10">
        <f>SUM(E24:E27)</f>
        <v>27.15340909090909</v>
      </c>
    </row>
    <row r="29" spans="1:5" ht="13.9" x14ac:dyDescent="0.25">
      <c r="A29" s="11"/>
      <c r="B29" s="44"/>
      <c r="E29" s="12"/>
    </row>
    <row r="30" spans="1:5" ht="13.9" x14ac:dyDescent="0.25">
      <c r="A30" s="13" t="s">
        <v>12</v>
      </c>
      <c r="B30" s="75">
        <v>4</v>
      </c>
      <c r="C30" s="57" t="s">
        <v>10</v>
      </c>
      <c r="D30" s="58">
        <f t="shared" ref="D30:D35" si="0">($D$37*B30)/100</f>
        <v>7.1805960542885137</v>
      </c>
      <c r="E30" s="14">
        <f t="shared" ref="E30:E36" si="1">D30</f>
        <v>7.1805960542885137</v>
      </c>
    </row>
    <row r="31" spans="1:5" ht="13.9" x14ac:dyDescent="0.25">
      <c r="A31" s="3" t="s">
        <v>13</v>
      </c>
      <c r="B31" s="74">
        <v>3.65</v>
      </c>
      <c r="C31" s="42" t="s">
        <v>10</v>
      </c>
      <c r="D31" s="59">
        <f t="shared" si="0"/>
        <v>6.5522938995382685</v>
      </c>
      <c r="E31" s="4">
        <f t="shared" si="1"/>
        <v>6.5522938995382685</v>
      </c>
    </row>
    <row r="32" spans="1:5" ht="13.9" x14ac:dyDescent="0.25">
      <c r="A32" s="3" t="s">
        <v>23</v>
      </c>
      <c r="B32" s="76">
        <v>3</v>
      </c>
      <c r="C32" s="42" t="s">
        <v>10</v>
      </c>
      <c r="D32" s="59">
        <f t="shared" si="0"/>
        <v>5.385447040716385</v>
      </c>
      <c r="E32" s="4">
        <f t="shared" si="1"/>
        <v>5.385447040716385</v>
      </c>
    </row>
    <row r="33" spans="1:6" ht="13.9" x14ac:dyDescent="0.25">
      <c r="A33" s="3" t="s">
        <v>31</v>
      </c>
      <c r="B33" s="76">
        <v>4.8</v>
      </c>
      <c r="C33" s="42" t="s">
        <v>10</v>
      </c>
      <c r="D33" s="59">
        <f t="shared" si="0"/>
        <v>8.6167152651462171</v>
      </c>
      <c r="E33" s="4">
        <f t="shared" si="1"/>
        <v>8.6167152651462171</v>
      </c>
    </row>
    <row r="34" spans="1:6" ht="13.9" x14ac:dyDescent="0.25">
      <c r="A34" s="3" t="s">
        <v>14</v>
      </c>
      <c r="B34" s="74">
        <v>1.08</v>
      </c>
      <c r="C34" s="42" t="s">
        <v>10</v>
      </c>
      <c r="D34" s="59">
        <f t="shared" si="0"/>
        <v>1.9387609346578987</v>
      </c>
      <c r="E34" s="4">
        <f t="shared" si="1"/>
        <v>1.9387609346578987</v>
      </c>
    </row>
    <row r="35" spans="1:6" ht="15.6" x14ac:dyDescent="0.4">
      <c r="A35" s="3" t="s">
        <v>15</v>
      </c>
      <c r="B35" s="76">
        <v>12</v>
      </c>
      <c r="C35" s="42" t="s">
        <v>10</v>
      </c>
      <c r="D35" s="59">
        <f t="shared" si="0"/>
        <v>21.54178816286554</v>
      </c>
      <c r="E35" s="16">
        <f t="shared" si="1"/>
        <v>21.54178816286554</v>
      </c>
    </row>
    <row r="36" spans="1:6" ht="13.9" x14ac:dyDescent="0.25">
      <c r="A36" s="18" t="s">
        <v>16</v>
      </c>
      <c r="B36" s="28">
        <f>SUM(B30:B35)</f>
        <v>28.53</v>
      </c>
      <c r="C36" s="42" t="str">
        <f>C35</f>
        <v>%</v>
      </c>
      <c r="D36" s="59">
        <f>SUM(D30:D35)</f>
        <v>51.215601357212819</v>
      </c>
      <c r="E36" s="19">
        <f t="shared" si="1"/>
        <v>51.215601357212819</v>
      </c>
    </row>
    <row r="37" spans="1:6" ht="13.9" x14ac:dyDescent="0.25">
      <c r="A37" s="29"/>
      <c r="B37" s="25"/>
      <c r="C37" s="26"/>
      <c r="D37" s="27">
        <f>(E15+E21+E28)/((100-B36)/100)</f>
        <v>179.51490135721284</v>
      </c>
      <c r="E37" s="30"/>
    </row>
    <row r="38" spans="1:6" ht="13.9" x14ac:dyDescent="0.25">
      <c r="A38" s="31"/>
      <c r="D38" s="32"/>
      <c r="E38" s="33"/>
    </row>
    <row r="39" spans="1:6" x14ac:dyDescent="0.2">
      <c r="A39" s="11" t="s">
        <v>46</v>
      </c>
      <c r="B39" s="85" t="s">
        <v>48</v>
      </c>
      <c r="C39" s="68" t="s">
        <v>0</v>
      </c>
      <c r="D39" s="69" t="s">
        <v>0</v>
      </c>
      <c r="E39" s="12">
        <f>E15+E21+E28+E36</f>
        <v>179.51490135721284</v>
      </c>
      <c r="F39" s="20" t="s">
        <v>0</v>
      </c>
    </row>
    <row r="40" spans="1:6" ht="13.9" x14ac:dyDescent="0.25">
      <c r="A40" s="11" t="s">
        <v>54</v>
      </c>
      <c r="D40" s="88">
        <v>2500</v>
      </c>
      <c r="E40" s="12">
        <v>448775</v>
      </c>
    </row>
    <row r="41" spans="1:6" ht="14.45" thickBot="1" x14ac:dyDescent="0.3">
      <c r="A41" s="34"/>
      <c r="B41" s="35"/>
      <c r="C41" s="36"/>
      <c r="D41" s="36"/>
      <c r="E41" s="37"/>
    </row>
    <row r="43" spans="1:6" ht="13.9" x14ac:dyDescent="0.25">
      <c r="A43" s="72"/>
    </row>
    <row r="44" spans="1:6" x14ac:dyDescent="0.2">
      <c r="A44" s="70" t="s">
        <v>25</v>
      </c>
      <c r="B44" s="71"/>
      <c r="C44" s="70"/>
      <c r="D44" s="70"/>
      <c r="E44" s="70"/>
    </row>
    <row r="45" spans="1:6" x14ac:dyDescent="0.2">
      <c r="A45" s="70" t="s">
        <v>26</v>
      </c>
      <c r="B45" s="71"/>
      <c r="C45" s="70"/>
      <c r="D45" s="70"/>
      <c r="E45" s="70"/>
    </row>
    <row r="46" spans="1:6" x14ac:dyDescent="0.2">
      <c r="A46" s="70" t="s">
        <v>34</v>
      </c>
      <c r="B46" s="71"/>
      <c r="C46" s="70"/>
      <c r="D46" s="70"/>
      <c r="E46" s="70"/>
    </row>
    <row r="47" spans="1:6" x14ac:dyDescent="0.2">
      <c r="A47" s="70" t="s">
        <v>27</v>
      </c>
      <c r="B47" s="71"/>
      <c r="C47" s="70"/>
      <c r="D47" s="70"/>
      <c r="E47" s="70"/>
    </row>
    <row r="48" spans="1:6" ht="13.9" x14ac:dyDescent="0.25">
      <c r="A48" s="70" t="s">
        <v>28</v>
      </c>
      <c r="B48" s="71"/>
      <c r="C48" s="70"/>
      <c r="D48" s="70"/>
      <c r="E48" s="70"/>
    </row>
    <row r="50" spans="1:1" x14ac:dyDescent="0.2">
      <c r="A50" s="72" t="s">
        <v>29</v>
      </c>
    </row>
    <row r="51" spans="1:1" x14ac:dyDescent="0.2">
      <c r="A51" s="72" t="s">
        <v>35</v>
      </c>
    </row>
    <row r="52" spans="1:1" x14ac:dyDescent="0.2">
      <c r="A52" s="72" t="s">
        <v>30</v>
      </c>
    </row>
  </sheetData>
  <pageMargins left="0.511811024" right="0.511811024" top="0.78740157499999996" bottom="0.78740157499999996" header="0.31496062000000002" footer="0.31496062000000002"/>
  <pageSetup paperSize="9" orientation="portrait" r:id="rId1"/>
  <ignoredErrors>
    <ignoredError sqref="D10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tabSelected="1" topLeftCell="A10" workbookViewId="0">
      <selection activeCell="E40" sqref="E40"/>
    </sheetView>
  </sheetViews>
  <sheetFormatPr defaultColWidth="9.140625" defaultRowHeight="14.25" x14ac:dyDescent="0.2"/>
  <cols>
    <col min="1" max="1" width="31.28515625" style="20" customWidth="1"/>
    <col min="2" max="2" width="10.85546875" style="21" customWidth="1"/>
    <col min="3" max="3" width="7.85546875" style="20" customWidth="1"/>
    <col min="4" max="4" width="14.85546875" style="20" customWidth="1"/>
    <col min="5" max="5" width="19" style="20" customWidth="1"/>
    <col min="6" max="8" width="9.140625" style="20"/>
    <col min="9" max="9" width="12.7109375" style="20" bestFit="1" customWidth="1"/>
    <col min="10" max="16384" width="9.140625" style="20"/>
  </cols>
  <sheetData>
    <row r="1" spans="1:9" ht="15.6" x14ac:dyDescent="0.3">
      <c r="B1" s="1" t="s">
        <v>24</v>
      </c>
      <c r="E1" s="2" t="s">
        <v>0</v>
      </c>
    </row>
    <row r="2" spans="1:9" ht="15.6" x14ac:dyDescent="0.3">
      <c r="B2" s="1"/>
      <c r="E2" s="2"/>
    </row>
    <row r="3" spans="1:9" x14ac:dyDescent="0.2">
      <c r="B3" s="20" t="s">
        <v>1</v>
      </c>
    </row>
    <row r="4" spans="1:9" x14ac:dyDescent="0.2">
      <c r="A4" s="60" t="s">
        <v>53</v>
      </c>
      <c r="G4" s="20" t="s">
        <v>0</v>
      </c>
    </row>
    <row r="5" spans="1:9" ht="13.9" x14ac:dyDescent="0.25">
      <c r="A5" s="2" t="s">
        <v>0</v>
      </c>
      <c r="G5" s="20" t="s">
        <v>0</v>
      </c>
    </row>
    <row r="6" spans="1:9" ht="14.45" thickBot="1" x14ac:dyDescent="0.3">
      <c r="G6" s="20" t="s">
        <v>0</v>
      </c>
    </row>
    <row r="7" spans="1:9" x14ac:dyDescent="0.2">
      <c r="A7" s="22" t="s">
        <v>2</v>
      </c>
      <c r="B7" s="23" t="s">
        <v>3</v>
      </c>
      <c r="C7" s="23" t="s">
        <v>4</v>
      </c>
      <c r="D7" s="23" t="s">
        <v>5</v>
      </c>
      <c r="E7" s="24" t="s">
        <v>6</v>
      </c>
    </row>
    <row r="8" spans="1:9" x14ac:dyDescent="0.2">
      <c r="A8" s="61" t="s">
        <v>38</v>
      </c>
      <c r="B8" s="62">
        <v>176</v>
      </c>
      <c r="C8" s="63" t="s">
        <v>20</v>
      </c>
      <c r="D8" s="73">
        <v>2600</v>
      </c>
      <c r="E8" s="64">
        <f>D8/B8</f>
        <v>14.772727272727273</v>
      </c>
      <c r="F8" s="20" t="s">
        <v>0</v>
      </c>
      <c r="I8" s="20" t="s">
        <v>0</v>
      </c>
    </row>
    <row r="9" spans="1:9" ht="13.9" x14ac:dyDescent="0.25">
      <c r="A9" s="61" t="s">
        <v>49</v>
      </c>
      <c r="B9" s="86">
        <v>0.2</v>
      </c>
      <c r="C9" s="63"/>
      <c r="D9" s="84">
        <f>D8*B9</f>
        <v>520</v>
      </c>
      <c r="E9" s="64">
        <f>D9/B8</f>
        <v>2.9545454545454546</v>
      </c>
    </row>
    <row r="10" spans="1:9" x14ac:dyDescent="0.2">
      <c r="A10" s="61" t="s">
        <v>47</v>
      </c>
      <c r="B10" s="74">
        <v>4</v>
      </c>
      <c r="C10" s="63" t="s">
        <v>20</v>
      </c>
      <c r="D10" s="84">
        <f>E8</f>
        <v>14.772727272727273</v>
      </c>
      <c r="E10" s="64">
        <f>(E8+E9)*B10</f>
        <v>70.909090909090907</v>
      </c>
    </row>
    <row r="11" spans="1:9" x14ac:dyDescent="0.2">
      <c r="A11" s="3" t="s">
        <v>7</v>
      </c>
      <c r="B11" s="42">
        <v>1.33</v>
      </c>
      <c r="C11" s="6" t="s">
        <v>8</v>
      </c>
      <c r="D11" s="7">
        <f>(E10*B11)</f>
        <v>94.309090909090912</v>
      </c>
      <c r="E11" s="4">
        <f>D11/12</f>
        <v>7.8590909090909093</v>
      </c>
      <c r="G11" s="20" t="s">
        <v>0</v>
      </c>
      <c r="I11" s="20" t="s">
        <v>0</v>
      </c>
    </row>
    <row r="12" spans="1:9" x14ac:dyDescent="0.2">
      <c r="A12" s="3" t="s">
        <v>9</v>
      </c>
      <c r="B12" s="42">
        <v>1</v>
      </c>
      <c r="C12" s="6" t="s">
        <v>8</v>
      </c>
      <c r="D12" s="7">
        <f>(E10*B12)</f>
        <v>70.909090909090907</v>
      </c>
      <c r="E12" s="4">
        <f>D12/12</f>
        <v>5.9090909090909092</v>
      </c>
      <c r="G12" s="20" t="s">
        <v>0</v>
      </c>
      <c r="I12" s="20" t="s">
        <v>0</v>
      </c>
    </row>
    <row r="13" spans="1:9" ht="13.9" x14ac:dyDescent="0.25">
      <c r="A13" s="3" t="s">
        <v>32</v>
      </c>
      <c r="B13" s="74">
        <v>28.8</v>
      </c>
      <c r="C13" s="5" t="s">
        <v>10</v>
      </c>
      <c r="D13" s="7">
        <f>(E10+E11+E12)*B13/100</f>
        <v>24.387054545454543</v>
      </c>
      <c r="E13" s="4">
        <f>D13</f>
        <v>24.387054545454543</v>
      </c>
    </row>
    <row r="14" spans="1:9" ht="15.6" x14ac:dyDescent="0.4">
      <c r="A14" s="3" t="s">
        <v>33</v>
      </c>
      <c r="B14" s="42">
        <v>8</v>
      </c>
      <c r="C14" s="5" t="s">
        <v>10</v>
      </c>
      <c r="D14" s="7">
        <f>(E10+E11+E12)*B14/100</f>
        <v>6.7741818181818179</v>
      </c>
      <c r="E14" s="16">
        <f>D14</f>
        <v>6.7741818181818179</v>
      </c>
      <c r="I14" s="67" t="s">
        <v>0</v>
      </c>
    </row>
    <row r="15" spans="1:9" ht="13.9" x14ac:dyDescent="0.25">
      <c r="A15" s="8" t="s">
        <v>11</v>
      </c>
      <c r="B15" s="65" t="s">
        <v>0</v>
      </c>
      <c r="C15" s="9" t="s">
        <v>37</v>
      </c>
      <c r="D15" s="26"/>
      <c r="E15" s="10">
        <f>E10+E11+E12+E13+E14</f>
        <v>115.83850909090908</v>
      </c>
    </row>
    <row r="16" spans="1:9" ht="13.9" x14ac:dyDescent="0.25">
      <c r="A16" s="11"/>
      <c r="B16" s="44"/>
      <c r="E16" s="12"/>
    </row>
    <row r="17" spans="1:5" ht="13.9" x14ac:dyDescent="0.25">
      <c r="A17" s="53" t="s">
        <v>18</v>
      </c>
      <c r="B17" s="46"/>
      <c r="C17" s="47"/>
      <c r="D17" s="47"/>
      <c r="E17" s="54"/>
    </row>
    <row r="18" spans="1:5" x14ac:dyDescent="0.2">
      <c r="A18" s="13" t="s">
        <v>39</v>
      </c>
      <c r="B18" s="57" t="s">
        <v>36</v>
      </c>
      <c r="C18" s="57" t="s">
        <v>0</v>
      </c>
      <c r="D18" s="77">
        <v>6.2</v>
      </c>
      <c r="E18" s="14" t="s">
        <v>0</v>
      </c>
    </row>
    <row r="19" spans="1:5" ht="13.9" x14ac:dyDescent="0.25">
      <c r="A19" s="78" t="s">
        <v>40</v>
      </c>
      <c r="B19" s="80">
        <v>0.6</v>
      </c>
      <c r="C19" s="82" t="s">
        <v>41</v>
      </c>
      <c r="D19" s="83">
        <f>D18*(B19/0.6)</f>
        <v>6.2</v>
      </c>
      <c r="E19" s="79">
        <f>D19*B10</f>
        <v>24.8</v>
      </c>
    </row>
    <row r="20" spans="1:5" ht="15.6" x14ac:dyDescent="0.4">
      <c r="A20" s="3" t="s">
        <v>22</v>
      </c>
      <c r="B20" s="81">
        <v>1</v>
      </c>
      <c r="C20" s="15" t="s">
        <v>20</v>
      </c>
      <c r="D20" s="73">
        <v>8</v>
      </c>
      <c r="E20" s="16">
        <f>D20*B20</f>
        <v>8</v>
      </c>
    </row>
    <row r="21" spans="1:5" ht="13.9" x14ac:dyDescent="0.25">
      <c r="A21" s="8" t="s">
        <v>17</v>
      </c>
      <c r="B21" s="43"/>
      <c r="C21" s="48"/>
      <c r="D21" s="49"/>
      <c r="E21" s="10">
        <f>SUM(E19:E20)</f>
        <v>32.799999999999997</v>
      </c>
    </row>
    <row r="22" spans="1:5" ht="13.9" x14ac:dyDescent="0.25">
      <c r="A22" s="41"/>
      <c r="B22" s="45"/>
      <c r="C22" s="38"/>
      <c r="D22" s="39"/>
      <c r="E22" s="40"/>
    </row>
    <row r="23" spans="1:5" ht="13.9" x14ac:dyDescent="0.25">
      <c r="A23" s="55" t="s">
        <v>21</v>
      </c>
      <c r="B23" s="50"/>
      <c r="C23" s="51"/>
      <c r="D23" s="52"/>
      <c r="E23" s="56"/>
    </row>
    <row r="24" spans="1:5" x14ac:dyDescent="0.2">
      <c r="A24" s="3" t="s">
        <v>44</v>
      </c>
      <c r="B24" s="42" t="s">
        <v>0</v>
      </c>
      <c r="C24" s="15" t="s">
        <v>0</v>
      </c>
      <c r="D24" s="73">
        <v>11000</v>
      </c>
      <c r="E24" s="4" t="s">
        <v>0</v>
      </c>
    </row>
    <row r="25" spans="1:5" x14ac:dyDescent="0.2">
      <c r="A25" s="3" t="s">
        <v>43</v>
      </c>
      <c r="B25" s="66">
        <f>B10</f>
        <v>4</v>
      </c>
      <c r="C25" s="5" t="s">
        <v>20</v>
      </c>
      <c r="D25" s="7">
        <f>($D$24*20%)/2112</f>
        <v>1.0416666666666667</v>
      </c>
      <c r="E25" s="4">
        <f>D25*B25</f>
        <v>4.166666666666667</v>
      </c>
    </row>
    <row r="26" spans="1:5" x14ac:dyDescent="0.2">
      <c r="A26" s="3" t="s">
        <v>42</v>
      </c>
      <c r="B26" s="66">
        <f>B10</f>
        <v>4</v>
      </c>
      <c r="C26" s="15" t="s">
        <v>45</v>
      </c>
      <c r="D26" s="73">
        <v>1000</v>
      </c>
      <c r="E26" s="4">
        <f>(D26/2112*B10)</f>
        <v>1.893939393939394</v>
      </c>
    </row>
    <row r="27" spans="1:5" ht="13.9" x14ac:dyDescent="0.25">
      <c r="A27" s="3" t="s">
        <v>50</v>
      </c>
      <c r="B27" s="87">
        <v>10</v>
      </c>
      <c r="C27" s="15" t="s">
        <v>51</v>
      </c>
      <c r="D27" s="73">
        <v>3</v>
      </c>
      <c r="E27" s="4">
        <f>B27*D27</f>
        <v>30</v>
      </c>
    </row>
    <row r="28" spans="1:5" ht="13.9" x14ac:dyDescent="0.25">
      <c r="A28" s="8" t="s">
        <v>19</v>
      </c>
      <c r="B28" s="43" t="s">
        <v>0</v>
      </c>
      <c r="C28" s="17" t="s">
        <v>0</v>
      </c>
      <c r="D28" s="27" t="s">
        <v>0</v>
      </c>
      <c r="E28" s="10">
        <f>SUM(E24:E27)</f>
        <v>36.060606060606062</v>
      </c>
    </row>
    <row r="29" spans="1:5" ht="13.9" x14ac:dyDescent="0.25">
      <c r="A29" s="11"/>
      <c r="B29" s="44"/>
      <c r="E29" s="12"/>
    </row>
    <row r="30" spans="1:5" ht="13.9" x14ac:dyDescent="0.25">
      <c r="A30" s="13" t="s">
        <v>12</v>
      </c>
      <c r="B30" s="75">
        <v>4</v>
      </c>
      <c r="C30" s="57" t="s">
        <v>10</v>
      </c>
      <c r="D30" s="58">
        <f t="shared" ref="D30:D35" si="0">($D$37*B30)/100</f>
        <v>10.337154898643634</v>
      </c>
      <c r="E30" s="14">
        <f t="shared" ref="E30:E36" si="1">D30</f>
        <v>10.337154898643634</v>
      </c>
    </row>
    <row r="31" spans="1:5" ht="13.9" x14ac:dyDescent="0.25">
      <c r="A31" s="3" t="s">
        <v>13</v>
      </c>
      <c r="B31" s="74">
        <v>3.65</v>
      </c>
      <c r="C31" s="42" t="s">
        <v>10</v>
      </c>
      <c r="D31" s="59">
        <f t="shared" si="0"/>
        <v>9.4326538450123163</v>
      </c>
      <c r="E31" s="4">
        <f t="shared" si="1"/>
        <v>9.4326538450123163</v>
      </c>
    </row>
    <row r="32" spans="1:5" ht="13.9" x14ac:dyDescent="0.25">
      <c r="A32" s="3" t="s">
        <v>23</v>
      </c>
      <c r="B32" s="76">
        <v>3</v>
      </c>
      <c r="C32" s="42" t="s">
        <v>10</v>
      </c>
      <c r="D32" s="59">
        <f t="shared" si="0"/>
        <v>7.752866173982726</v>
      </c>
      <c r="E32" s="4">
        <f t="shared" si="1"/>
        <v>7.752866173982726</v>
      </c>
    </row>
    <row r="33" spans="1:6" ht="13.9" x14ac:dyDescent="0.25">
      <c r="A33" s="3" t="s">
        <v>31</v>
      </c>
      <c r="B33" s="76">
        <v>4.8</v>
      </c>
      <c r="C33" s="42" t="s">
        <v>10</v>
      </c>
      <c r="D33" s="59">
        <f t="shared" si="0"/>
        <v>12.404585878372361</v>
      </c>
      <c r="E33" s="4">
        <f t="shared" si="1"/>
        <v>12.404585878372361</v>
      </c>
    </row>
    <row r="34" spans="1:6" ht="13.9" x14ac:dyDescent="0.25">
      <c r="A34" s="3" t="s">
        <v>14</v>
      </c>
      <c r="B34" s="74">
        <v>1.08</v>
      </c>
      <c r="C34" s="42" t="s">
        <v>10</v>
      </c>
      <c r="D34" s="59">
        <f t="shared" si="0"/>
        <v>2.7910318226337814</v>
      </c>
      <c r="E34" s="4">
        <f t="shared" si="1"/>
        <v>2.7910318226337814</v>
      </c>
    </row>
    <row r="35" spans="1:6" ht="15.6" x14ac:dyDescent="0.4">
      <c r="A35" s="3" t="s">
        <v>15</v>
      </c>
      <c r="B35" s="76">
        <v>12</v>
      </c>
      <c r="C35" s="42" t="s">
        <v>10</v>
      </c>
      <c r="D35" s="59">
        <f t="shared" si="0"/>
        <v>31.011464695930904</v>
      </c>
      <c r="E35" s="16">
        <f t="shared" si="1"/>
        <v>31.011464695930904</v>
      </c>
    </row>
    <row r="36" spans="1:6" ht="13.9" x14ac:dyDescent="0.25">
      <c r="A36" s="18" t="s">
        <v>16</v>
      </c>
      <c r="B36" s="28">
        <f>SUM(B30:B35)</f>
        <v>28.53</v>
      </c>
      <c r="C36" s="42" t="str">
        <f>C35</f>
        <v>%</v>
      </c>
      <c r="D36" s="59">
        <f>SUM(D30:D35)</f>
        <v>73.729757314575721</v>
      </c>
      <c r="E36" s="19">
        <f t="shared" si="1"/>
        <v>73.729757314575721</v>
      </c>
    </row>
    <row r="37" spans="1:6" ht="13.9" x14ac:dyDescent="0.25">
      <c r="A37" s="29"/>
      <c r="B37" s="25"/>
      <c r="C37" s="26"/>
      <c r="D37" s="27">
        <f>(E15+E21+E28)/((100-B36)/100)</f>
        <v>258.42887246609087</v>
      </c>
      <c r="E37" s="30"/>
    </row>
    <row r="38" spans="1:6" ht="13.9" x14ac:dyDescent="0.25">
      <c r="A38" s="31"/>
      <c r="D38" s="32"/>
      <c r="E38" s="33"/>
    </row>
    <row r="39" spans="1:6" x14ac:dyDescent="0.2">
      <c r="A39" s="11" t="s">
        <v>46</v>
      </c>
      <c r="B39" s="85" t="s">
        <v>48</v>
      </c>
      <c r="C39" s="68" t="s">
        <v>0</v>
      </c>
      <c r="D39" s="69" t="s">
        <v>0</v>
      </c>
      <c r="E39" s="12">
        <f>E15+E21+E28+E36</f>
        <v>258.42887246609087</v>
      </c>
      <c r="F39" s="20" t="s">
        <v>0</v>
      </c>
    </row>
    <row r="40" spans="1:6" ht="13.9" x14ac:dyDescent="0.25">
      <c r="A40" s="11" t="s">
        <v>55</v>
      </c>
      <c r="D40" s="88">
        <v>2500</v>
      </c>
      <c r="E40" s="12">
        <v>646075</v>
      </c>
    </row>
    <row r="41" spans="1:6" ht="14.45" thickBot="1" x14ac:dyDescent="0.3">
      <c r="A41" s="34"/>
      <c r="B41" s="35"/>
      <c r="C41" s="36"/>
      <c r="D41" s="36"/>
      <c r="E41" s="37"/>
    </row>
    <row r="43" spans="1:6" ht="13.9" x14ac:dyDescent="0.25">
      <c r="A43" s="72"/>
    </row>
    <row r="44" spans="1:6" x14ac:dyDescent="0.2">
      <c r="A44" s="70" t="s">
        <v>25</v>
      </c>
      <c r="B44" s="71"/>
      <c r="C44" s="70"/>
      <c r="D44" s="70"/>
      <c r="E44" s="70"/>
    </row>
    <row r="45" spans="1:6" x14ac:dyDescent="0.2">
      <c r="A45" s="70" t="s">
        <v>26</v>
      </c>
      <c r="B45" s="71"/>
      <c r="C45" s="70"/>
      <c r="D45" s="70"/>
      <c r="E45" s="70"/>
    </row>
    <row r="46" spans="1:6" x14ac:dyDescent="0.2">
      <c r="A46" s="70" t="s">
        <v>34</v>
      </c>
      <c r="B46" s="71"/>
      <c r="C46" s="70"/>
      <c r="D46" s="70"/>
      <c r="E46" s="70"/>
    </row>
    <row r="47" spans="1:6" x14ac:dyDescent="0.2">
      <c r="A47" s="70" t="s">
        <v>27</v>
      </c>
      <c r="B47" s="71"/>
      <c r="C47" s="70"/>
      <c r="D47" s="70"/>
      <c r="E47" s="70"/>
    </row>
    <row r="48" spans="1:6" ht="13.9" x14ac:dyDescent="0.25">
      <c r="A48" s="70" t="s">
        <v>28</v>
      </c>
      <c r="B48" s="71"/>
      <c r="C48" s="70"/>
      <c r="D48" s="70"/>
      <c r="E48" s="70"/>
    </row>
    <row r="50" spans="1:1" x14ac:dyDescent="0.2">
      <c r="A50" s="72" t="s">
        <v>29</v>
      </c>
    </row>
    <row r="51" spans="1:1" x14ac:dyDescent="0.2">
      <c r="A51" s="72" t="s">
        <v>35</v>
      </c>
    </row>
    <row r="52" spans="1:1" x14ac:dyDescent="0.2">
      <c r="A52" s="72" t="s">
        <v>30</v>
      </c>
    </row>
  </sheetData>
  <sheetProtection sheet="1" formatCells="0" formatColumns="0" formatRows="0" insertColumns="0" insertRows="0" insertHyperlinks="0" deleteColumns="0" deleteRows="0" sort="0" autoFilter="0" pivotTables="0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&lt;3m</vt:lpstr>
      <vt:lpstr>&gt;3m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2026-10-16T17:38:05Z</dcterms:modified>
</cp:coreProperties>
</file>